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C:\Users\YULIED.PENARANDA.SDA\Desktop\2023\ENERO\PLAN DE ACCIÓN\PLAN DE ACCIÓN\PA PARA PUBLICAR\"/>
    </mc:Choice>
  </mc:AlternateContent>
  <xr:revisionPtr revIDLastSave="0" documentId="13_ncr:1_{8CED7ED6-A613-48E6-847A-93E42D2ADE05}" xr6:coauthVersionLast="47" xr6:coauthVersionMax="47" xr10:uidLastSave="{00000000-0000-0000-0000-000000000000}"/>
  <bookViews>
    <workbookView xWindow="-120" yWindow="-120" windowWidth="20730" windowHeight="11160" xr2:uid="{00000000-000D-0000-FFFF-FFFF00000000}"/>
  </bookViews>
  <sheets>
    <sheet name="GESTIÓN" sheetId="22" r:id="rId1"/>
    <sheet name="INVERSIÓN" sheetId="6" r:id="rId2"/>
    <sheet name="ACTIVIDADES " sheetId="21" r:id="rId3"/>
    <sheet name="TERRITORIALIZACIÓN" sheetId="25" r:id="rId4"/>
    <sheet name="SPI." sheetId="17" r:id="rId5"/>
    <sheet name="SPI" sheetId="14" state="hidden" r:id="rId6"/>
  </sheets>
  <externalReferences>
    <externalReference r:id="rId7"/>
    <externalReference r:id="rId8"/>
    <externalReference r:id="rId9"/>
    <externalReference r:id="rId10"/>
  </externalReferences>
  <definedNames>
    <definedName name="_xlnm._FilterDatabase" localSheetId="2" hidden="1">'ACTIVIDADES '!$A$7:$C$8</definedName>
    <definedName name="_xlnm._FilterDatabase" localSheetId="0" hidden="1">GESTIÓN!$A$12:$FA$12</definedName>
    <definedName name="_xlnm._FilterDatabase" localSheetId="1" hidden="1">INVERSIÓN!$A$9:$FB$33</definedName>
    <definedName name="_xlnm.Print_Area" localSheetId="2">'ACTIVIDADES '!$A$1:$V$41</definedName>
    <definedName name="_xlnm.Print_Area" localSheetId="0">GESTIÓN!$A$1:$FA$14</definedName>
    <definedName name="_xlnm.Print_Area" localSheetId="1">INVERSIÓN!$A$1:$FA$34</definedName>
    <definedName name="CONDICION_POBLACIONAL" localSheetId="2">[1]Variables!$C$1:$C$24</definedName>
    <definedName name="CONDICION_POBLACIONAL" localSheetId="4">[1]Variables!$C$1:$C$24</definedName>
    <definedName name="CONDICION_POBLACIONAL">[2]Variables!$C$1:$C$24</definedName>
    <definedName name="GRUPO_ETAREO" localSheetId="2">[1]Variables!$A$1:$A$8</definedName>
    <definedName name="GRUPO_ETAREO" localSheetId="4">[1]Variables!$A$1:$A$8</definedName>
    <definedName name="GRUPO_ETAREO">[2]Variables!$A$1:$A$8</definedName>
    <definedName name="GRUPO_ETAREOS" localSheetId="2">#REF!</definedName>
    <definedName name="GRUPO_ETAREOS" localSheetId="4">#REF!</definedName>
    <definedName name="GRUPO_ETAREOS">#REF!</definedName>
    <definedName name="GRUPO_ETARIO" localSheetId="2">#REF!</definedName>
    <definedName name="GRUPO_ETARIO" localSheetId="4">#REF!</definedName>
    <definedName name="GRUPO_ETARIO">#REF!</definedName>
    <definedName name="GRUPO_ETNICO" localSheetId="2">#REF!</definedName>
    <definedName name="GRUPO_ETNICO" localSheetId="4">#REF!</definedName>
    <definedName name="GRUPO_ETNICO">#REF!</definedName>
    <definedName name="GRUPOETNICO" localSheetId="2">#REF!</definedName>
    <definedName name="GRUPOETNICO" localSheetId="4">#REF!</definedName>
    <definedName name="GRUPOETNICO">#REF!</definedName>
    <definedName name="GRUPOS_ETNICOS" localSheetId="2">[1]Variables!$H$1:$H$8</definedName>
    <definedName name="GRUPOS_ETNICOS" localSheetId="4">[1]Variables!$H$1:$H$8</definedName>
    <definedName name="GRUPOS_ETNICOS">[2]Variables!$H$1:$H$8</definedName>
    <definedName name="LOCALIDAD" localSheetId="2">#REF!</definedName>
    <definedName name="LOCALIDAD" localSheetId="4">#REF!</definedName>
    <definedName name="LOCALIDAD">#REF!</definedName>
    <definedName name="LOCALIZACION" localSheetId="2">#REF!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149" i="25" l="1"/>
  <c r="AB149" i="25"/>
  <c r="T149" i="25"/>
  <c r="P149" i="25"/>
  <c r="M149" i="25"/>
  <c r="G149" i="25"/>
  <c r="F149" i="25"/>
  <c r="E149" i="25"/>
  <c r="T148" i="25"/>
  <c r="T150" i="25" s="1"/>
  <c r="G148" i="25"/>
  <c r="G150" i="25" s="1"/>
  <c r="F148" i="25"/>
  <c r="F150" i="25" s="1"/>
  <c r="E148" i="25"/>
  <c r="E150" i="25" s="1"/>
  <c r="P147" i="25"/>
  <c r="O147" i="25"/>
  <c r="N147" i="25"/>
  <c r="L147" i="25"/>
  <c r="V146" i="25"/>
  <c r="U146" i="25"/>
  <c r="R143" i="25"/>
  <c r="U141" i="25"/>
  <c r="H141" i="25"/>
  <c r="G141" i="25"/>
  <c r="F141" i="25"/>
  <c r="E141" i="25"/>
  <c r="H140" i="25"/>
  <c r="G140" i="25"/>
  <c r="F140" i="25"/>
  <c r="E140" i="25"/>
  <c r="R137" i="25"/>
  <c r="AE133" i="25"/>
  <c r="AE149" i="25" s="1"/>
  <c r="AD133" i="25"/>
  <c r="AD149" i="25" s="1"/>
  <c r="AA133" i="25"/>
  <c r="AA149" i="25" s="1"/>
  <c r="Z133" i="25"/>
  <c r="Y133" i="25"/>
  <c r="Y149" i="25" s="1"/>
  <c r="X133" i="25"/>
  <c r="X149" i="25" s="1"/>
  <c r="W133" i="25"/>
  <c r="W149" i="25" s="1"/>
  <c r="V133" i="25"/>
  <c r="V149" i="25" s="1"/>
  <c r="U133" i="25"/>
  <c r="U149" i="25" s="1"/>
  <c r="Q133" i="25"/>
  <c r="Q149" i="25" s="1"/>
  <c r="O133" i="25"/>
  <c r="O149" i="25" s="1"/>
  <c r="N133" i="25"/>
  <c r="N149" i="25" s="1"/>
  <c r="L133" i="25"/>
  <c r="L149" i="25" s="1"/>
  <c r="J133" i="25"/>
  <c r="J149" i="25" s="1"/>
  <c r="I133" i="25"/>
  <c r="I149" i="25" s="1"/>
  <c r="H133" i="25"/>
  <c r="H149" i="25" s="1"/>
  <c r="AE131" i="25"/>
  <c r="AD131" i="25"/>
  <c r="AD135" i="25" s="1"/>
  <c r="AC131" i="25"/>
  <c r="AC148" i="25" s="1"/>
  <c r="AC150" i="25" s="1"/>
  <c r="AB131" i="25"/>
  <c r="AB148" i="25" s="1"/>
  <c r="AB150" i="25" s="1"/>
  <c r="AA131" i="25"/>
  <c r="AA148" i="25" s="1"/>
  <c r="AA150" i="25" s="1"/>
  <c r="Z131" i="25"/>
  <c r="Z137" i="25" s="1"/>
  <c r="Y131" i="25"/>
  <c r="Y148" i="25" s="1"/>
  <c r="Y150" i="25" s="1"/>
  <c r="X131" i="25"/>
  <c r="X135" i="25" s="1"/>
  <c r="W131" i="25"/>
  <c r="W135" i="25" s="1"/>
  <c r="V131" i="25"/>
  <c r="V135" i="25" s="1"/>
  <c r="U131" i="25"/>
  <c r="R131" i="25"/>
  <c r="R148" i="25" s="1"/>
  <c r="Q131" i="25"/>
  <c r="Q148" i="25" s="1"/>
  <c r="Q150" i="25" s="1"/>
  <c r="P131" i="25"/>
  <c r="P148" i="25" s="1"/>
  <c r="O131" i="25"/>
  <c r="O148" i="25" s="1"/>
  <c r="O150" i="25" s="1"/>
  <c r="N131" i="25"/>
  <c r="N135" i="25" s="1"/>
  <c r="M131" i="25"/>
  <c r="M135" i="25" s="1"/>
  <c r="J131" i="25"/>
  <c r="J148" i="25" s="1"/>
  <c r="AP130" i="25"/>
  <c r="AO130" i="25"/>
  <c r="AN130" i="25"/>
  <c r="X130" i="25"/>
  <c r="X134" i="25" s="1"/>
  <c r="K130" i="25"/>
  <c r="K134" i="25" s="1"/>
  <c r="AE129" i="25"/>
  <c r="AD129" i="25"/>
  <c r="AC129" i="25"/>
  <c r="AB129" i="25"/>
  <c r="AA129" i="25"/>
  <c r="Z129" i="25"/>
  <c r="Y129" i="25"/>
  <c r="X129" i="25"/>
  <c r="W129" i="25"/>
  <c r="V129" i="25"/>
  <c r="U129" i="25"/>
  <c r="R129" i="25"/>
  <c r="Q129" i="25"/>
  <c r="P129" i="25"/>
  <c r="O129" i="25"/>
  <c r="N129" i="25"/>
  <c r="M129" i="25"/>
  <c r="L129" i="25"/>
  <c r="J129" i="25"/>
  <c r="AB128" i="25"/>
  <c r="Z128" i="25"/>
  <c r="Y128" i="25"/>
  <c r="X128" i="25"/>
  <c r="O128" i="25"/>
  <c r="M128" i="25"/>
  <c r="K128" i="25"/>
  <c r="R127" i="25"/>
  <c r="R133" i="25" s="1"/>
  <c r="R149" i="25" s="1"/>
  <c r="K127" i="25"/>
  <c r="K133" i="25" s="1"/>
  <c r="K149" i="25" s="1"/>
  <c r="M125" i="25"/>
  <c r="L125" i="25"/>
  <c r="L131" i="25" s="1"/>
  <c r="K125" i="25"/>
  <c r="K129" i="25" s="1"/>
  <c r="I125" i="25"/>
  <c r="I131" i="25" s="1"/>
  <c r="H125" i="25"/>
  <c r="H129" i="25" s="1"/>
  <c r="AE124" i="25"/>
  <c r="AC124" i="25"/>
  <c r="AA124" i="25"/>
  <c r="W124" i="25"/>
  <c r="V124" i="25"/>
  <c r="U124" i="25"/>
  <c r="R124" i="25"/>
  <c r="P124" i="25"/>
  <c r="P128" i="25" s="1"/>
  <c r="N124" i="25"/>
  <c r="L124" i="25"/>
  <c r="J124" i="25"/>
  <c r="I124" i="25"/>
  <c r="H124" i="25"/>
  <c r="AE123" i="25"/>
  <c r="AD123" i="25"/>
  <c r="AC123" i="25"/>
  <c r="AB123" i="25"/>
  <c r="AA123" i="25"/>
  <c r="Z123" i="25"/>
  <c r="Y123" i="25"/>
  <c r="X123" i="25"/>
  <c r="W123" i="25"/>
  <c r="V123" i="25"/>
  <c r="U123" i="25"/>
  <c r="R123" i="25"/>
  <c r="Q123" i="25"/>
  <c r="P123" i="25"/>
  <c r="O123" i="25"/>
  <c r="N123" i="25"/>
  <c r="M123" i="25"/>
  <c r="L123" i="25"/>
  <c r="K123" i="25"/>
  <c r="J123" i="25"/>
  <c r="I123" i="25"/>
  <c r="H123" i="25"/>
  <c r="AD122" i="25"/>
  <c r="AB122" i="25"/>
  <c r="AA122" i="25"/>
  <c r="Z122" i="25"/>
  <c r="Y122" i="25"/>
  <c r="X122" i="25"/>
  <c r="Q122" i="25"/>
  <c r="O122" i="25"/>
  <c r="N122" i="25"/>
  <c r="M122" i="25"/>
  <c r="K122" i="25"/>
  <c r="AE118" i="25"/>
  <c r="AE122" i="25" s="1"/>
  <c r="AC118" i="25"/>
  <c r="AC122" i="25" s="1"/>
  <c r="AA118" i="25"/>
  <c r="W118" i="25"/>
  <c r="V118" i="25"/>
  <c r="U118" i="25"/>
  <c r="R118" i="25"/>
  <c r="R122" i="25" s="1"/>
  <c r="P118" i="25"/>
  <c r="P122" i="25" s="1"/>
  <c r="N118" i="25"/>
  <c r="L118" i="25"/>
  <c r="J118" i="25"/>
  <c r="I118" i="25"/>
  <c r="H118" i="25"/>
  <c r="AE117" i="25"/>
  <c r="AD117" i="25"/>
  <c r="AC117" i="25"/>
  <c r="AB117" i="25"/>
  <c r="AA117" i="25"/>
  <c r="Z117" i="25"/>
  <c r="Y117" i="25"/>
  <c r="X117" i="25"/>
  <c r="W117" i="25"/>
  <c r="V117" i="25"/>
  <c r="U117" i="25"/>
  <c r="R117" i="25"/>
  <c r="Q117" i="25"/>
  <c r="P117" i="25"/>
  <c r="O117" i="25"/>
  <c r="N117" i="25"/>
  <c r="M117" i="25"/>
  <c r="L117" i="25"/>
  <c r="K117" i="25"/>
  <c r="J117" i="25"/>
  <c r="I117" i="25"/>
  <c r="H117" i="25"/>
  <c r="AB116" i="25"/>
  <c r="Z116" i="25"/>
  <c r="Y116" i="25"/>
  <c r="X116" i="25"/>
  <c r="P116" i="25"/>
  <c r="O116" i="25"/>
  <c r="M116" i="25"/>
  <c r="K116" i="25"/>
  <c r="AE112" i="25"/>
  <c r="AE116" i="25" s="1"/>
  <c r="AD112" i="25"/>
  <c r="AC112" i="25"/>
  <c r="AC116" i="25" s="1"/>
  <c r="AA112" i="25"/>
  <c r="AA116" i="25" s="1"/>
  <c r="W112" i="25"/>
  <c r="V112" i="25"/>
  <c r="U112" i="25"/>
  <c r="R112" i="25"/>
  <c r="R116" i="25" s="1"/>
  <c r="Q112" i="25"/>
  <c r="P112" i="25"/>
  <c r="N112" i="25"/>
  <c r="N116" i="25" s="1"/>
  <c r="L112" i="25"/>
  <c r="J112" i="25"/>
  <c r="I112" i="25"/>
  <c r="H112" i="25"/>
  <c r="AE111" i="25"/>
  <c r="AD111" i="25"/>
  <c r="AC111" i="25"/>
  <c r="AB111" i="25"/>
  <c r="AA111" i="25"/>
  <c r="Z111" i="25"/>
  <c r="Y111" i="25"/>
  <c r="X111" i="25"/>
  <c r="W111" i="25"/>
  <c r="V111" i="25"/>
  <c r="U111" i="25"/>
  <c r="R111" i="25"/>
  <c r="Q111" i="25"/>
  <c r="P111" i="25"/>
  <c r="O111" i="25"/>
  <c r="N111" i="25"/>
  <c r="M111" i="25"/>
  <c r="L111" i="25"/>
  <c r="K111" i="25"/>
  <c r="J111" i="25"/>
  <c r="I111" i="25"/>
  <c r="H111" i="25"/>
  <c r="AB110" i="25"/>
  <c r="Z110" i="25"/>
  <c r="Y110" i="25"/>
  <c r="X110" i="25"/>
  <c r="O110" i="25"/>
  <c r="M110" i="25"/>
  <c r="K110" i="25"/>
  <c r="AE106" i="25"/>
  <c r="AE110" i="25" s="1"/>
  <c r="AD106" i="25"/>
  <c r="AD110" i="25" s="1"/>
  <c r="AC106" i="25"/>
  <c r="AC110" i="25" s="1"/>
  <c r="AA106" i="25"/>
  <c r="AA110" i="25" s="1"/>
  <c r="W106" i="25"/>
  <c r="V106" i="25"/>
  <c r="U106" i="25"/>
  <c r="R106" i="25"/>
  <c r="R110" i="25" s="1"/>
  <c r="Q106" i="25"/>
  <c r="Q110" i="25" s="1"/>
  <c r="P106" i="25"/>
  <c r="P110" i="25" s="1"/>
  <c r="N106" i="25"/>
  <c r="N110" i="25" s="1"/>
  <c r="L106" i="25"/>
  <c r="J106" i="25"/>
  <c r="I106" i="25"/>
  <c r="H106" i="25"/>
  <c r="AE105" i="25"/>
  <c r="AD105" i="25"/>
  <c r="AC105" i="25"/>
  <c r="AB105" i="25"/>
  <c r="AA105" i="25"/>
  <c r="Z105" i="25"/>
  <c r="Y105" i="25"/>
  <c r="X105" i="25"/>
  <c r="W105" i="25"/>
  <c r="V105" i="25"/>
  <c r="U105" i="25"/>
  <c r="R105" i="25"/>
  <c r="Q105" i="25"/>
  <c r="P105" i="25"/>
  <c r="O105" i="25"/>
  <c r="N105" i="25"/>
  <c r="M105" i="25"/>
  <c r="L105" i="25"/>
  <c r="K105" i="25"/>
  <c r="J105" i="25"/>
  <c r="I105" i="25"/>
  <c r="H105" i="25"/>
  <c r="AE100" i="25"/>
  <c r="AD100" i="25"/>
  <c r="AC100" i="25"/>
  <c r="AA100" i="25"/>
  <c r="W100" i="25"/>
  <c r="V100" i="25"/>
  <c r="U100" i="25"/>
  <c r="R100" i="25"/>
  <c r="Q100" i="25"/>
  <c r="P100" i="25"/>
  <c r="N100" i="25"/>
  <c r="L100" i="25"/>
  <c r="J100" i="25"/>
  <c r="I100" i="25"/>
  <c r="H100" i="25"/>
  <c r="AE99" i="25"/>
  <c r="AD99" i="25"/>
  <c r="AC99" i="25"/>
  <c r="AB99" i="25"/>
  <c r="AA99" i="25"/>
  <c r="Z99" i="25"/>
  <c r="Y99" i="25"/>
  <c r="X99" i="25"/>
  <c r="W99" i="25"/>
  <c r="V99" i="25"/>
  <c r="U99" i="25"/>
  <c r="R99" i="25"/>
  <c r="Q99" i="25"/>
  <c r="P99" i="25"/>
  <c r="O99" i="25"/>
  <c r="N99" i="25"/>
  <c r="M99" i="25"/>
  <c r="L99" i="25"/>
  <c r="K99" i="25"/>
  <c r="J99" i="25"/>
  <c r="I99" i="25"/>
  <c r="H99" i="25"/>
  <c r="Y98" i="25"/>
  <c r="X98" i="25"/>
  <c r="P98" i="25"/>
  <c r="O98" i="25"/>
  <c r="K98" i="25"/>
  <c r="AE94" i="25"/>
  <c r="AE98" i="25" s="1"/>
  <c r="AD94" i="25"/>
  <c r="AD98" i="25" s="1"/>
  <c r="AC94" i="25"/>
  <c r="AC98" i="25" s="1"/>
  <c r="AB94" i="25"/>
  <c r="AB130" i="25" s="1"/>
  <c r="AB134" i="25" s="1"/>
  <c r="AA94" i="25"/>
  <c r="AA98" i="25" s="1"/>
  <c r="Z94" i="25"/>
  <c r="Z130" i="25" s="1"/>
  <c r="Z134" i="25" s="1"/>
  <c r="Y94" i="25"/>
  <c r="Y130" i="25" s="1"/>
  <c r="Y134" i="25" s="1"/>
  <c r="W94" i="25"/>
  <c r="W98" i="25" s="1"/>
  <c r="V94" i="25"/>
  <c r="V98" i="25" s="1"/>
  <c r="U94" i="25"/>
  <c r="U98" i="25" s="1"/>
  <c r="R94" i="25"/>
  <c r="R98" i="25" s="1"/>
  <c r="Q94" i="25"/>
  <c r="Q98" i="25" s="1"/>
  <c r="P94" i="25"/>
  <c r="O94" i="25"/>
  <c r="O130" i="25" s="1"/>
  <c r="O134" i="25" s="1"/>
  <c r="N94" i="25"/>
  <c r="N98" i="25" s="1"/>
  <c r="M94" i="25"/>
  <c r="M130" i="25" s="1"/>
  <c r="M134" i="25" s="1"/>
  <c r="L94" i="25"/>
  <c r="L98" i="25" s="1"/>
  <c r="J94" i="25"/>
  <c r="J98" i="25" s="1"/>
  <c r="I94" i="25"/>
  <c r="I98" i="25" s="1"/>
  <c r="H94" i="25"/>
  <c r="H98" i="25" s="1"/>
  <c r="AE93" i="25"/>
  <c r="AD93" i="25"/>
  <c r="AC93" i="25"/>
  <c r="AB93" i="25"/>
  <c r="AA93" i="25"/>
  <c r="Z93" i="25"/>
  <c r="Y93" i="25"/>
  <c r="X93" i="25"/>
  <c r="R93" i="25"/>
  <c r="Q93" i="25"/>
  <c r="P93" i="25"/>
  <c r="O93" i="25"/>
  <c r="N93" i="25"/>
  <c r="M93" i="25"/>
  <c r="L93" i="25"/>
  <c r="K93" i="25"/>
  <c r="AB92" i="25"/>
  <c r="Z92" i="25"/>
  <c r="Y92" i="25"/>
  <c r="X92" i="25"/>
  <c r="O92" i="25"/>
  <c r="M92" i="25"/>
  <c r="K92" i="25"/>
  <c r="AE88" i="25"/>
  <c r="AE92" i="25" s="1"/>
  <c r="AD88" i="25"/>
  <c r="AD92" i="25" s="1"/>
  <c r="AC88" i="25"/>
  <c r="AC92" i="25" s="1"/>
  <c r="AA88" i="25"/>
  <c r="AA92" i="25" s="1"/>
  <c r="W88" i="25"/>
  <c r="V88" i="25"/>
  <c r="U88" i="25"/>
  <c r="R88" i="25"/>
  <c r="R92" i="25" s="1"/>
  <c r="Q88" i="25"/>
  <c r="Q92" i="25" s="1"/>
  <c r="P88" i="25"/>
  <c r="P92" i="25" s="1"/>
  <c r="N88" i="25"/>
  <c r="N92" i="25" s="1"/>
  <c r="L88" i="25"/>
  <c r="J88" i="25"/>
  <c r="I88" i="25"/>
  <c r="H88" i="25"/>
  <c r="AE87" i="25"/>
  <c r="AD87" i="25"/>
  <c r="AC87" i="25"/>
  <c r="AB87" i="25"/>
  <c r="AA87" i="25"/>
  <c r="Z87" i="25"/>
  <c r="Y87" i="25"/>
  <c r="X87" i="25"/>
  <c r="W87" i="25"/>
  <c r="V87" i="25"/>
  <c r="U87" i="25"/>
  <c r="R87" i="25"/>
  <c r="Q87" i="25"/>
  <c r="P87" i="25"/>
  <c r="O87" i="25"/>
  <c r="N87" i="25"/>
  <c r="M87" i="25"/>
  <c r="L87" i="25"/>
  <c r="K87" i="25"/>
  <c r="J87" i="25"/>
  <c r="I87" i="25"/>
  <c r="H87" i="25"/>
  <c r="AB86" i="25"/>
  <c r="Z86" i="25"/>
  <c r="Y86" i="25"/>
  <c r="X86" i="25"/>
  <c r="O86" i="25"/>
  <c r="M86" i="25"/>
  <c r="K86" i="25"/>
  <c r="AE82" i="25"/>
  <c r="AE86" i="25" s="1"/>
  <c r="AD82" i="25"/>
  <c r="AD86" i="25" s="1"/>
  <c r="AC82" i="25"/>
  <c r="AC86" i="25" s="1"/>
  <c r="AA82" i="25"/>
  <c r="AA86" i="25" s="1"/>
  <c r="W82" i="25"/>
  <c r="V82" i="25"/>
  <c r="U82" i="25"/>
  <c r="R82" i="25"/>
  <c r="R86" i="25" s="1"/>
  <c r="Q82" i="25"/>
  <c r="Q86" i="25" s="1"/>
  <c r="P82" i="25"/>
  <c r="P86" i="25" s="1"/>
  <c r="N82" i="25"/>
  <c r="N86" i="25" s="1"/>
  <c r="L82" i="25"/>
  <c r="J82" i="25"/>
  <c r="I82" i="25"/>
  <c r="H82" i="25"/>
  <c r="AE81" i="25"/>
  <c r="AD81" i="25"/>
  <c r="AC81" i="25"/>
  <c r="AB81" i="25"/>
  <c r="AA81" i="25"/>
  <c r="Z81" i="25"/>
  <c r="Y81" i="25"/>
  <c r="X81" i="25"/>
  <c r="W81" i="25"/>
  <c r="V81" i="25"/>
  <c r="U81" i="25"/>
  <c r="R81" i="25"/>
  <c r="Q81" i="25"/>
  <c r="P81" i="25"/>
  <c r="O81" i="25"/>
  <c r="N81" i="25"/>
  <c r="M81" i="25"/>
  <c r="L81" i="25"/>
  <c r="K81" i="25"/>
  <c r="J81" i="25"/>
  <c r="I81" i="25"/>
  <c r="H81" i="25"/>
  <c r="AB80" i="25"/>
  <c r="Z80" i="25"/>
  <c r="Y80" i="25"/>
  <c r="X80" i="25"/>
  <c r="P80" i="25"/>
  <c r="O80" i="25"/>
  <c r="M80" i="25"/>
  <c r="K80" i="25"/>
  <c r="AE76" i="25"/>
  <c r="AE80" i="25" s="1"/>
  <c r="AD76" i="25"/>
  <c r="AD80" i="25" s="1"/>
  <c r="AC76" i="25"/>
  <c r="AC80" i="25" s="1"/>
  <c r="AA76" i="25"/>
  <c r="AA80" i="25" s="1"/>
  <c r="W76" i="25"/>
  <c r="W80" i="25" s="1"/>
  <c r="V76" i="25"/>
  <c r="V80" i="25" s="1"/>
  <c r="U76" i="25"/>
  <c r="U80" i="25" s="1"/>
  <c r="R76" i="25"/>
  <c r="R80" i="25" s="1"/>
  <c r="Q76" i="25"/>
  <c r="Q80" i="25" s="1"/>
  <c r="P76" i="25"/>
  <c r="N76" i="25"/>
  <c r="N80" i="25" s="1"/>
  <c r="L76" i="25"/>
  <c r="L80" i="25" s="1"/>
  <c r="J76" i="25"/>
  <c r="J80" i="25" s="1"/>
  <c r="I76" i="25"/>
  <c r="I80" i="25" s="1"/>
  <c r="H76" i="25"/>
  <c r="H80" i="25" s="1"/>
  <c r="AE75" i="25"/>
  <c r="AD75" i="25"/>
  <c r="AC75" i="25"/>
  <c r="AB75" i="25"/>
  <c r="AA75" i="25"/>
  <c r="Z75" i="25"/>
  <c r="Y75" i="25"/>
  <c r="X75" i="25"/>
  <c r="W75" i="25"/>
  <c r="V75" i="25"/>
  <c r="U75" i="25"/>
  <c r="R75" i="25"/>
  <c r="Q75" i="25"/>
  <c r="P75" i="25"/>
  <c r="O75" i="25"/>
  <c r="N75" i="25"/>
  <c r="M75" i="25"/>
  <c r="L75" i="25"/>
  <c r="K75" i="25"/>
  <c r="J75" i="25"/>
  <c r="I75" i="25"/>
  <c r="H75" i="25"/>
  <c r="AB74" i="25"/>
  <c r="Z74" i="25"/>
  <c r="Y74" i="25"/>
  <c r="X74" i="25"/>
  <c r="O74" i="25"/>
  <c r="M74" i="25"/>
  <c r="K74" i="25"/>
  <c r="AE70" i="25"/>
  <c r="AE74" i="25" s="1"/>
  <c r="AD70" i="25"/>
  <c r="AD74" i="25" s="1"/>
  <c r="AC70" i="25"/>
  <c r="AC74" i="25" s="1"/>
  <c r="AA70" i="25"/>
  <c r="AA74" i="25" s="1"/>
  <c r="W70" i="25"/>
  <c r="V70" i="25"/>
  <c r="U70" i="25"/>
  <c r="R70" i="25"/>
  <c r="R74" i="25" s="1"/>
  <c r="Q70" i="25"/>
  <c r="Q74" i="25" s="1"/>
  <c r="P70" i="25"/>
  <c r="P74" i="25" s="1"/>
  <c r="N70" i="25"/>
  <c r="N74" i="25" s="1"/>
  <c r="L70" i="25"/>
  <c r="J70" i="25"/>
  <c r="I70" i="25"/>
  <c r="H70" i="25"/>
  <c r="AE69" i="25"/>
  <c r="AD69" i="25"/>
  <c r="AC69" i="25"/>
  <c r="AB69" i="25"/>
  <c r="AA69" i="25"/>
  <c r="Z69" i="25"/>
  <c r="Y69" i="25"/>
  <c r="X69" i="25"/>
  <c r="W69" i="25"/>
  <c r="V69" i="25"/>
  <c r="U69" i="25"/>
  <c r="R69" i="25"/>
  <c r="Q69" i="25"/>
  <c r="P69" i="25"/>
  <c r="O69" i="25"/>
  <c r="N69" i="25"/>
  <c r="M69" i="25"/>
  <c r="L69" i="25"/>
  <c r="K69" i="25"/>
  <c r="J69" i="25"/>
  <c r="I69" i="25"/>
  <c r="H69" i="25"/>
  <c r="AB68" i="25"/>
  <c r="Z68" i="25"/>
  <c r="Y68" i="25"/>
  <c r="X68" i="25"/>
  <c r="O68" i="25"/>
  <c r="M68" i="25"/>
  <c r="K68" i="25"/>
  <c r="AE64" i="25"/>
  <c r="AE68" i="25" s="1"/>
  <c r="AD64" i="25"/>
  <c r="AD68" i="25" s="1"/>
  <c r="AC64" i="25"/>
  <c r="AC68" i="25" s="1"/>
  <c r="AA64" i="25"/>
  <c r="AA68" i="25" s="1"/>
  <c r="W64" i="25"/>
  <c r="V64" i="25"/>
  <c r="U64" i="25"/>
  <c r="R64" i="25"/>
  <c r="R68" i="25" s="1"/>
  <c r="Q64" i="25"/>
  <c r="Q68" i="25" s="1"/>
  <c r="P64" i="25"/>
  <c r="P68" i="25" s="1"/>
  <c r="N64" i="25"/>
  <c r="N68" i="25" s="1"/>
  <c r="L64" i="25"/>
  <c r="J64" i="25"/>
  <c r="I64" i="25"/>
  <c r="H64" i="25"/>
  <c r="AE63" i="25"/>
  <c r="AD63" i="25"/>
  <c r="AC63" i="25"/>
  <c r="AB63" i="25"/>
  <c r="AA63" i="25"/>
  <c r="Z63" i="25"/>
  <c r="Y63" i="25"/>
  <c r="X63" i="25"/>
  <c r="W63" i="25"/>
  <c r="V63" i="25"/>
  <c r="U63" i="25"/>
  <c r="R63" i="25"/>
  <c r="Q63" i="25"/>
  <c r="P63" i="25"/>
  <c r="O63" i="25"/>
  <c r="N63" i="25"/>
  <c r="M63" i="25"/>
  <c r="L63" i="25"/>
  <c r="K63" i="25"/>
  <c r="J63" i="25"/>
  <c r="I63" i="25"/>
  <c r="H63" i="25"/>
  <c r="AB62" i="25"/>
  <c r="Z62" i="25"/>
  <c r="Y62" i="25"/>
  <c r="X62" i="25"/>
  <c r="O62" i="25"/>
  <c r="M62" i="25"/>
  <c r="K62" i="25"/>
  <c r="AE58" i="25"/>
  <c r="AE62" i="25" s="1"/>
  <c r="AD58" i="25"/>
  <c r="AD62" i="25" s="1"/>
  <c r="AC58" i="25"/>
  <c r="AC62" i="25" s="1"/>
  <c r="AA58" i="25"/>
  <c r="AA62" i="25" s="1"/>
  <c r="W58" i="25"/>
  <c r="V58" i="25"/>
  <c r="U58" i="25"/>
  <c r="R58" i="25"/>
  <c r="R62" i="25" s="1"/>
  <c r="Q58" i="25"/>
  <c r="Q62" i="25" s="1"/>
  <c r="P58" i="25"/>
  <c r="P62" i="25" s="1"/>
  <c r="N58" i="25"/>
  <c r="N62" i="25" s="1"/>
  <c r="L58" i="25"/>
  <c r="J58" i="25"/>
  <c r="I58" i="25"/>
  <c r="H58" i="25"/>
  <c r="AE57" i="25"/>
  <c r="AD57" i="25"/>
  <c r="AC57" i="25"/>
  <c r="AB57" i="25"/>
  <c r="AA57" i="25"/>
  <c r="Z57" i="25"/>
  <c r="Y57" i="25"/>
  <c r="X57" i="25"/>
  <c r="W57" i="25"/>
  <c r="V57" i="25"/>
  <c r="U57" i="25"/>
  <c r="R57" i="25"/>
  <c r="Q57" i="25"/>
  <c r="P57" i="25"/>
  <c r="O57" i="25"/>
  <c r="N57" i="25"/>
  <c r="M57" i="25"/>
  <c r="L57" i="25"/>
  <c r="K57" i="25"/>
  <c r="J57" i="25"/>
  <c r="I57" i="25"/>
  <c r="H57" i="25"/>
  <c r="AB56" i="25"/>
  <c r="Z56" i="25"/>
  <c r="Y56" i="25"/>
  <c r="X56" i="25"/>
  <c r="O56" i="25"/>
  <c r="M56" i="25"/>
  <c r="K56" i="25"/>
  <c r="AE52" i="25"/>
  <c r="AE56" i="25" s="1"/>
  <c r="AD52" i="25"/>
  <c r="AD56" i="25" s="1"/>
  <c r="AC52" i="25"/>
  <c r="AC56" i="25" s="1"/>
  <c r="AA52" i="25"/>
  <c r="AA56" i="25" s="1"/>
  <c r="W52" i="25"/>
  <c r="V52" i="25"/>
  <c r="U52" i="25"/>
  <c r="R52" i="25"/>
  <c r="R56" i="25" s="1"/>
  <c r="Q52" i="25"/>
  <c r="Q56" i="25" s="1"/>
  <c r="P52" i="25"/>
  <c r="P56" i="25" s="1"/>
  <c r="N52" i="25"/>
  <c r="N56" i="25" s="1"/>
  <c r="L52" i="25"/>
  <c r="J52" i="25"/>
  <c r="I52" i="25"/>
  <c r="H52" i="25"/>
  <c r="AE51" i="25"/>
  <c r="AD51" i="25"/>
  <c r="AC51" i="25"/>
  <c r="AB51" i="25"/>
  <c r="AA51" i="25"/>
  <c r="Z51" i="25"/>
  <c r="Y51" i="25"/>
  <c r="X51" i="25"/>
  <c r="W51" i="25"/>
  <c r="V51" i="25"/>
  <c r="U51" i="25"/>
  <c r="R51" i="25"/>
  <c r="Q51" i="25"/>
  <c r="P51" i="25"/>
  <c r="O51" i="25"/>
  <c r="N51" i="25"/>
  <c r="M51" i="25"/>
  <c r="L51" i="25"/>
  <c r="K51" i="25"/>
  <c r="J51" i="25"/>
  <c r="I51" i="25"/>
  <c r="H51" i="25"/>
  <c r="AB50" i="25"/>
  <c r="Z50" i="25"/>
  <c r="Y50" i="25"/>
  <c r="X50" i="25"/>
  <c r="O50" i="25"/>
  <c r="M50" i="25"/>
  <c r="K50" i="25"/>
  <c r="AE46" i="25"/>
  <c r="AE50" i="25" s="1"/>
  <c r="AD46" i="25"/>
  <c r="AD50" i="25" s="1"/>
  <c r="AC46" i="25"/>
  <c r="AC50" i="25" s="1"/>
  <c r="AA46" i="25"/>
  <c r="AA50" i="25" s="1"/>
  <c r="W46" i="25"/>
  <c r="W50" i="25" s="1"/>
  <c r="V46" i="25"/>
  <c r="V50" i="25" s="1"/>
  <c r="U46" i="25"/>
  <c r="U50" i="25" s="1"/>
  <c r="R46" i="25"/>
  <c r="R50" i="25" s="1"/>
  <c r="Q46" i="25"/>
  <c r="Q50" i="25" s="1"/>
  <c r="P46" i="25"/>
  <c r="P50" i="25" s="1"/>
  <c r="N46" i="25"/>
  <c r="N50" i="25" s="1"/>
  <c r="L46" i="25"/>
  <c r="L50" i="25" s="1"/>
  <c r="J46" i="25"/>
  <c r="J50" i="25" s="1"/>
  <c r="I46" i="25"/>
  <c r="I50" i="25" s="1"/>
  <c r="H46" i="25"/>
  <c r="H50" i="25" s="1"/>
  <c r="AE45" i="25"/>
  <c r="AD45" i="25"/>
  <c r="AC45" i="25"/>
  <c r="AB45" i="25"/>
  <c r="AA45" i="25"/>
  <c r="Z45" i="25"/>
  <c r="Y45" i="25"/>
  <c r="X45" i="25"/>
  <c r="W45" i="25"/>
  <c r="V45" i="25"/>
  <c r="U45" i="25"/>
  <c r="R45" i="25"/>
  <c r="Q45" i="25"/>
  <c r="P45" i="25"/>
  <c r="O45" i="25"/>
  <c r="N45" i="25"/>
  <c r="M45" i="25"/>
  <c r="L45" i="25"/>
  <c r="K45" i="25"/>
  <c r="J45" i="25"/>
  <c r="I45" i="25"/>
  <c r="H45" i="25"/>
  <c r="AB44" i="25"/>
  <c r="Z44" i="25"/>
  <c r="Y44" i="25"/>
  <c r="X44" i="25"/>
  <c r="O44" i="25"/>
  <c r="M44" i="25"/>
  <c r="K44" i="25"/>
  <c r="AE40" i="25"/>
  <c r="AE44" i="25" s="1"/>
  <c r="AD40" i="25"/>
  <c r="AD44" i="25" s="1"/>
  <c r="AC40" i="25"/>
  <c r="AC44" i="25" s="1"/>
  <c r="AA40" i="25"/>
  <c r="AA44" i="25" s="1"/>
  <c r="W40" i="25"/>
  <c r="V40" i="25"/>
  <c r="U40" i="25"/>
  <c r="R40" i="25"/>
  <c r="R44" i="25" s="1"/>
  <c r="Q40" i="25"/>
  <c r="Q44" i="25" s="1"/>
  <c r="P40" i="25"/>
  <c r="P44" i="25" s="1"/>
  <c r="N40" i="25"/>
  <c r="N44" i="25" s="1"/>
  <c r="L40" i="25"/>
  <c r="J40" i="25"/>
  <c r="I40" i="25"/>
  <c r="H40" i="25"/>
  <c r="AE39" i="25"/>
  <c r="AD39" i="25"/>
  <c r="AC39" i="25"/>
  <c r="AB39" i="25"/>
  <c r="AA39" i="25"/>
  <c r="Z39" i="25"/>
  <c r="Y39" i="25"/>
  <c r="X39" i="25"/>
  <c r="W39" i="25"/>
  <c r="V39" i="25"/>
  <c r="U39" i="25"/>
  <c r="R39" i="25"/>
  <c r="Q39" i="25"/>
  <c r="P39" i="25"/>
  <c r="O39" i="25"/>
  <c r="N39" i="25"/>
  <c r="M39" i="25"/>
  <c r="L39" i="25"/>
  <c r="K39" i="25"/>
  <c r="J39" i="25"/>
  <c r="I39" i="25"/>
  <c r="H39" i="25"/>
  <c r="AB38" i="25"/>
  <c r="Z38" i="25"/>
  <c r="Y38" i="25"/>
  <c r="X38" i="25"/>
  <c r="O38" i="25"/>
  <c r="M38" i="25"/>
  <c r="K38" i="25"/>
  <c r="AE34" i="25"/>
  <c r="AE38" i="25" s="1"/>
  <c r="AD34" i="25"/>
  <c r="AD38" i="25" s="1"/>
  <c r="AC34" i="25"/>
  <c r="AC38" i="25" s="1"/>
  <c r="AA34" i="25"/>
  <c r="AA38" i="25" s="1"/>
  <c r="W34" i="25"/>
  <c r="V34" i="25"/>
  <c r="U34" i="25"/>
  <c r="R34" i="25"/>
  <c r="R38" i="25" s="1"/>
  <c r="Q34" i="25"/>
  <c r="Q38" i="25" s="1"/>
  <c r="P34" i="25"/>
  <c r="P38" i="25" s="1"/>
  <c r="N34" i="25"/>
  <c r="N38" i="25" s="1"/>
  <c r="L34" i="25"/>
  <c r="J34" i="25"/>
  <c r="I34" i="25"/>
  <c r="H34" i="25"/>
  <c r="AE33" i="25"/>
  <c r="AD33" i="25"/>
  <c r="AC33" i="25"/>
  <c r="AB33" i="25"/>
  <c r="AA33" i="25"/>
  <c r="Z33" i="25"/>
  <c r="Y33" i="25"/>
  <c r="X33" i="25"/>
  <c r="W33" i="25"/>
  <c r="V33" i="25"/>
  <c r="U33" i="25"/>
  <c r="R33" i="25"/>
  <c r="Q33" i="25"/>
  <c r="P33" i="25"/>
  <c r="O33" i="25"/>
  <c r="N33" i="25"/>
  <c r="M33" i="25"/>
  <c r="L33" i="25"/>
  <c r="K33" i="25"/>
  <c r="J33" i="25"/>
  <c r="I33" i="25"/>
  <c r="H33" i="25"/>
  <c r="AB32" i="25"/>
  <c r="Z32" i="25"/>
  <c r="Y32" i="25"/>
  <c r="X32" i="25"/>
  <c r="O32" i="25"/>
  <c r="M32" i="25"/>
  <c r="K32" i="25"/>
  <c r="AE28" i="25"/>
  <c r="AE32" i="25" s="1"/>
  <c r="AD28" i="25"/>
  <c r="AD32" i="25" s="1"/>
  <c r="AC28" i="25"/>
  <c r="AC32" i="25" s="1"/>
  <c r="AA28" i="25"/>
  <c r="AA32" i="25" s="1"/>
  <c r="W28" i="25"/>
  <c r="V28" i="25"/>
  <c r="U28" i="25"/>
  <c r="R28" i="25"/>
  <c r="R32" i="25" s="1"/>
  <c r="Q28" i="25"/>
  <c r="Q32" i="25" s="1"/>
  <c r="P28" i="25"/>
  <c r="P32" i="25" s="1"/>
  <c r="N28" i="25"/>
  <c r="N32" i="25" s="1"/>
  <c r="L28" i="25"/>
  <c r="J28" i="25"/>
  <c r="I28" i="25"/>
  <c r="H28" i="25"/>
  <c r="AE27" i="25"/>
  <c r="AD27" i="25"/>
  <c r="AC27" i="25"/>
  <c r="AB27" i="25"/>
  <c r="AA27" i="25"/>
  <c r="Z27" i="25"/>
  <c r="Y27" i="25"/>
  <c r="X27" i="25"/>
  <c r="W27" i="25"/>
  <c r="V27" i="25"/>
  <c r="U27" i="25"/>
  <c r="R27" i="25"/>
  <c r="Q27" i="25"/>
  <c r="P27" i="25"/>
  <c r="O27" i="25"/>
  <c r="N27" i="25"/>
  <c r="M27" i="25"/>
  <c r="L27" i="25"/>
  <c r="K27" i="25"/>
  <c r="J27" i="25"/>
  <c r="I27" i="25"/>
  <c r="H27" i="25"/>
  <c r="AB26" i="25"/>
  <c r="Z26" i="25"/>
  <c r="Y26" i="25"/>
  <c r="X26" i="25"/>
  <c r="P26" i="25"/>
  <c r="O26" i="25"/>
  <c r="M26" i="25"/>
  <c r="K26" i="25"/>
  <c r="AE22" i="25"/>
  <c r="AE26" i="25" s="1"/>
  <c r="AD22" i="25"/>
  <c r="AD26" i="25" s="1"/>
  <c r="AC22" i="25"/>
  <c r="AC26" i="25" s="1"/>
  <c r="AA22" i="25"/>
  <c r="AA26" i="25" s="1"/>
  <c r="W22" i="25"/>
  <c r="V22" i="25"/>
  <c r="U22" i="25"/>
  <c r="R22" i="25"/>
  <c r="R26" i="25" s="1"/>
  <c r="Q22" i="25"/>
  <c r="Q26" i="25" s="1"/>
  <c r="P22" i="25"/>
  <c r="N22" i="25"/>
  <c r="N26" i="25" s="1"/>
  <c r="L22" i="25"/>
  <c r="J22" i="25"/>
  <c r="I22" i="25"/>
  <c r="H22" i="25"/>
  <c r="AE21" i="25"/>
  <c r="AD21" i="25"/>
  <c r="AC21" i="25"/>
  <c r="AB21" i="25"/>
  <c r="AA21" i="25"/>
  <c r="Z21" i="25"/>
  <c r="Y21" i="25"/>
  <c r="X21" i="25"/>
  <c r="W21" i="25"/>
  <c r="V21" i="25"/>
  <c r="U21" i="25"/>
  <c r="R21" i="25"/>
  <c r="Q21" i="25"/>
  <c r="P21" i="25"/>
  <c r="O21" i="25"/>
  <c r="N21" i="25"/>
  <c r="M21" i="25"/>
  <c r="L21" i="25"/>
  <c r="K21" i="25"/>
  <c r="J21" i="25"/>
  <c r="I21" i="25"/>
  <c r="H21" i="25"/>
  <c r="AB20" i="25"/>
  <c r="Z20" i="25"/>
  <c r="Y20" i="25"/>
  <c r="X20" i="25"/>
  <c r="O20" i="25"/>
  <c r="M20" i="25"/>
  <c r="K20" i="25"/>
  <c r="AE16" i="25"/>
  <c r="AE20" i="25" s="1"/>
  <c r="AD16" i="25"/>
  <c r="AD20" i="25" s="1"/>
  <c r="AC16" i="25"/>
  <c r="AC20" i="25" s="1"/>
  <c r="AA16" i="25"/>
  <c r="AA20" i="25" s="1"/>
  <c r="W16" i="25"/>
  <c r="V16" i="25"/>
  <c r="U16" i="25"/>
  <c r="R16" i="25"/>
  <c r="R20" i="25" s="1"/>
  <c r="Q16" i="25"/>
  <c r="Q20" i="25" s="1"/>
  <c r="P16" i="25"/>
  <c r="P20" i="25" s="1"/>
  <c r="N16" i="25"/>
  <c r="N20" i="25" s="1"/>
  <c r="L16" i="25"/>
  <c r="J16" i="25"/>
  <c r="I16" i="25"/>
  <c r="H16" i="25"/>
  <c r="AE15" i="25"/>
  <c r="AD15" i="25"/>
  <c r="AC15" i="25"/>
  <c r="AB15" i="25"/>
  <c r="AA15" i="25"/>
  <c r="Z15" i="25"/>
  <c r="Y15" i="25"/>
  <c r="X15" i="25"/>
  <c r="W15" i="25"/>
  <c r="V15" i="25"/>
  <c r="U15" i="25"/>
  <c r="R15" i="25"/>
  <c r="Q15" i="25"/>
  <c r="P15" i="25"/>
  <c r="O15" i="25"/>
  <c r="N15" i="25"/>
  <c r="M15" i="25"/>
  <c r="L15" i="25"/>
  <c r="K15" i="25"/>
  <c r="J15" i="25"/>
  <c r="I15" i="25"/>
  <c r="H15" i="25"/>
  <c r="AB14" i="25"/>
  <c r="Z14" i="25"/>
  <c r="Y14" i="25"/>
  <c r="X14" i="25"/>
  <c r="O14" i="25"/>
  <c r="M14" i="25"/>
  <c r="K14" i="25"/>
  <c r="AE10" i="25"/>
  <c r="AE14" i="25" s="1"/>
  <c r="AD10" i="25"/>
  <c r="AD14" i="25" s="1"/>
  <c r="AC10" i="25"/>
  <c r="AC14" i="25" s="1"/>
  <c r="AA10" i="25"/>
  <c r="AA14" i="25" s="1"/>
  <c r="W10" i="25"/>
  <c r="V10" i="25"/>
  <c r="U10" i="25"/>
  <c r="R10" i="25"/>
  <c r="R14" i="25" s="1"/>
  <c r="Q10" i="25"/>
  <c r="Q14" i="25" s="1"/>
  <c r="P10" i="25"/>
  <c r="P14" i="25" s="1"/>
  <c r="N10" i="25"/>
  <c r="N14" i="25" s="1"/>
  <c r="L10" i="25"/>
  <c r="J10" i="25"/>
  <c r="I10" i="25"/>
  <c r="H10" i="25"/>
  <c r="S36" i="21"/>
  <c r="S35" i="21"/>
  <c r="S34" i="21"/>
  <c r="S33" i="21"/>
  <c r="S32" i="21"/>
  <c r="S31" i="21"/>
  <c r="S30" i="21"/>
  <c r="S28" i="21"/>
  <c r="S27" i="21"/>
  <c r="S26" i="21"/>
  <c r="S25" i="21"/>
  <c r="S24" i="21"/>
  <c r="S23" i="21"/>
  <c r="S22" i="21"/>
  <c r="S21" i="21"/>
  <c r="S20" i="21"/>
  <c r="S19" i="21"/>
  <c r="S18" i="21"/>
  <c r="S17" i="21"/>
  <c r="S16" i="21"/>
  <c r="S15" i="21"/>
  <c r="S14" i="21"/>
  <c r="S13" i="21"/>
  <c r="S12" i="21"/>
  <c r="S11" i="21"/>
  <c r="S10" i="21"/>
  <c r="S9" i="21"/>
  <c r="G29" i="6"/>
  <c r="G28" i="6"/>
  <c r="G27" i="6"/>
  <c r="EV27" i="6" s="1"/>
  <c r="G25" i="6"/>
  <c r="G30" i="6" s="1"/>
  <c r="EV30" i="6" s="1"/>
  <c r="G24" i="6"/>
  <c r="G22" i="6"/>
  <c r="G21" i="6"/>
  <c r="G20" i="6"/>
  <c r="G18" i="6"/>
  <c r="G23" i="6" s="1"/>
  <c r="EV23" i="6" s="1"/>
  <c r="G17" i="6"/>
  <c r="EV17" i="6" s="1"/>
  <c r="G15" i="6"/>
  <c r="G14" i="6"/>
  <c r="G32" i="6" s="1"/>
  <c r="G13" i="6"/>
  <c r="G11" i="6"/>
  <c r="G31" i="6" s="1"/>
  <c r="G33" i="6" s="1"/>
  <c r="ER11" i="6"/>
  <c r="ER12" i="6"/>
  <c r="ER13" i="6"/>
  <c r="ER14" i="6"/>
  <c r="ER15" i="6"/>
  <c r="ER16" i="6"/>
  <c r="ER17" i="6"/>
  <c r="ER18" i="6"/>
  <c r="ER19" i="6"/>
  <c r="ER20" i="6"/>
  <c r="ER21" i="6"/>
  <c r="ER22" i="6"/>
  <c r="ER23" i="6"/>
  <c r="ER24" i="6"/>
  <c r="ER25" i="6"/>
  <c r="ER26" i="6"/>
  <c r="ER27" i="6"/>
  <c r="ER28" i="6"/>
  <c r="ER29" i="6"/>
  <c r="ER30" i="6"/>
  <c r="EU30" i="6"/>
  <c r="ET30" i="6"/>
  <c r="ES30" i="6"/>
  <c r="EV29" i="6"/>
  <c r="EU29" i="6"/>
  <c r="ET29" i="6"/>
  <c r="ES29" i="6"/>
  <c r="EV28" i="6"/>
  <c r="EU28" i="6"/>
  <c r="ET28" i="6"/>
  <c r="ES28" i="6"/>
  <c r="EU27" i="6"/>
  <c r="ET27" i="6"/>
  <c r="ES27" i="6"/>
  <c r="EV26" i="6"/>
  <c r="EU26" i="6"/>
  <c r="ET26" i="6"/>
  <c r="ES26" i="6"/>
  <c r="EV25" i="6"/>
  <c r="EU25" i="6"/>
  <c r="ET25" i="6"/>
  <c r="ES25" i="6"/>
  <c r="EV24" i="6"/>
  <c r="EU24" i="6"/>
  <c r="ET24" i="6"/>
  <c r="ES24" i="6"/>
  <c r="EU23" i="6"/>
  <c r="ET23" i="6"/>
  <c r="ES23" i="6"/>
  <c r="EV22" i="6"/>
  <c r="EU22" i="6"/>
  <c r="ET22" i="6"/>
  <c r="ES22" i="6"/>
  <c r="EV21" i="6"/>
  <c r="EU21" i="6"/>
  <c r="ET21" i="6"/>
  <c r="ES21" i="6"/>
  <c r="EV20" i="6"/>
  <c r="EU20" i="6"/>
  <c r="ET20" i="6"/>
  <c r="ES20" i="6"/>
  <c r="EV19" i="6"/>
  <c r="EU19" i="6"/>
  <c r="ET19" i="6"/>
  <c r="ES19" i="6"/>
  <c r="EV18" i="6"/>
  <c r="EU18" i="6"/>
  <c r="ET18" i="6"/>
  <c r="ES18" i="6"/>
  <c r="EU17" i="6"/>
  <c r="ET17" i="6"/>
  <c r="ES17" i="6"/>
  <c r="EU16" i="6"/>
  <c r="ET16" i="6"/>
  <c r="ES16" i="6"/>
  <c r="EV15" i="6"/>
  <c r="EU15" i="6"/>
  <c r="ET15" i="6"/>
  <c r="ES15" i="6"/>
  <c r="EV14" i="6"/>
  <c r="EU14" i="6"/>
  <c r="ET14" i="6"/>
  <c r="ES14" i="6"/>
  <c r="EV13" i="6"/>
  <c r="EU13" i="6"/>
  <c r="ET13" i="6"/>
  <c r="ES13" i="6"/>
  <c r="EV12" i="6"/>
  <c r="EU12" i="6"/>
  <c r="ET12" i="6"/>
  <c r="ES12" i="6"/>
  <c r="EV11" i="6"/>
  <c r="EU11" i="6"/>
  <c r="ET11" i="6"/>
  <c r="ES11" i="6"/>
  <c r="EV10" i="6"/>
  <c r="EU10" i="6"/>
  <c r="ET10" i="6"/>
  <c r="ES10" i="6"/>
  <c r="EV14" i="22"/>
  <c r="EV13" i="22"/>
  <c r="EU14" i="22"/>
  <c r="EU13" i="22"/>
  <c r="ET14" i="22"/>
  <c r="ES14" i="22"/>
  <c r="ET13" i="22"/>
  <c r="ES13" i="22"/>
  <c r="AE135" i="25" l="1"/>
  <c r="R130" i="25"/>
  <c r="R134" i="25" s="1"/>
  <c r="AD130" i="25"/>
  <c r="AD134" i="25" s="1"/>
  <c r="V130" i="25"/>
  <c r="M148" i="25"/>
  <c r="M150" i="25" s="1"/>
  <c r="H130" i="25"/>
  <c r="Q130" i="25"/>
  <c r="Q134" i="25" s="1"/>
  <c r="I130" i="25"/>
  <c r="W130" i="25"/>
  <c r="P135" i="25"/>
  <c r="V148" i="25"/>
  <c r="U130" i="25"/>
  <c r="Z98" i="25"/>
  <c r="J130" i="25"/>
  <c r="AA130" i="25"/>
  <c r="AA134" i="25" s="1"/>
  <c r="AA128" i="25"/>
  <c r="Z135" i="25"/>
  <c r="AE148" i="25"/>
  <c r="L130" i="25"/>
  <c r="AC130" i="25"/>
  <c r="AC134" i="25" s="1"/>
  <c r="N130" i="25"/>
  <c r="N134" i="25" s="1"/>
  <c r="AE130" i="25"/>
  <c r="AE134" i="25" s="1"/>
  <c r="I129" i="25"/>
  <c r="U135" i="25"/>
  <c r="L135" i="25"/>
  <c r="L148" i="25"/>
  <c r="L150" i="25" s="1"/>
  <c r="V150" i="25"/>
  <c r="P150" i="25"/>
  <c r="AE150" i="25"/>
  <c r="R150" i="25"/>
  <c r="I148" i="25"/>
  <c r="I150" i="25" s="1"/>
  <c r="I135" i="25"/>
  <c r="J150" i="25"/>
  <c r="O135" i="25"/>
  <c r="Y135" i="25"/>
  <c r="U148" i="25"/>
  <c r="U150" i="25" s="1"/>
  <c r="AD148" i="25"/>
  <c r="AD150" i="25" s="1"/>
  <c r="P130" i="25"/>
  <c r="P134" i="25" s="1"/>
  <c r="Q116" i="25"/>
  <c r="AD116" i="25"/>
  <c r="N128" i="25"/>
  <c r="AC128" i="25"/>
  <c r="H131" i="25"/>
  <c r="Q135" i="25"/>
  <c r="AA135" i="25"/>
  <c r="N148" i="25"/>
  <c r="N150" i="25" s="1"/>
  <c r="W148" i="25"/>
  <c r="W150" i="25" s="1"/>
  <c r="AB98" i="25"/>
  <c r="J135" i="25"/>
  <c r="R135" i="25"/>
  <c r="AB135" i="25"/>
  <c r="X148" i="25"/>
  <c r="X150" i="25" s="1"/>
  <c r="AC135" i="25"/>
  <c r="K131" i="25"/>
  <c r="M98" i="25"/>
  <c r="G16" i="6"/>
  <c r="EV16" i="6" s="1"/>
  <c r="K148" i="25" l="1"/>
  <c r="K150" i="25" s="1"/>
  <c r="K135" i="25"/>
  <c r="H135" i="25"/>
  <c r="H148" i="25"/>
  <c r="H150" i="25" s="1"/>
  <c r="CJ18" i="6"/>
  <c r="H36" i="17"/>
  <c r="CJ30" i="6" l="1"/>
  <c r="CJ29" i="6"/>
  <c r="CG17" i="6" l="1"/>
  <c r="CC19" i="6" l="1"/>
  <c r="CC26" i="6"/>
  <c r="CC12" i="6"/>
  <c r="ER10" i="6" l="1"/>
  <c r="CG10" i="6"/>
  <c r="CE12" i="6" l="1"/>
  <c r="CF12" i="6"/>
  <c r="CG12" i="6"/>
  <c r="CH12" i="6"/>
  <c r="CI12" i="6"/>
  <c r="CE13" i="6"/>
  <c r="CF13" i="6"/>
  <c r="CH13" i="6"/>
  <c r="CG14" i="6"/>
  <c r="CI14" i="6"/>
  <c r="CE17" i="6"/>
  <c r="CF17" i="6"/>
  <c r="CH17" i="6"/>
  <c r="CI17" i="6"/>
  <c r="CG18" i="6"/>
  <c r="CI18" i="6"/>
  <c r="CE19" i="6"/>
  <c r="CF19" i="6"/>
  <c r="CH19" i="6"/>
  <c r="CE20" i="6"/>
  <c r="CF20" i="6"/>
  <c r="CG20" i="6"/>
  <c r="CH20" i="6"/>
  <c r="CI20" i="6"/>
  <c r="CE21" i="6"/>
  <c r="CF21" i="6"/>
  <c r="CG21" i="6"/>
  <c r="CH21" i="6"/>
  <c r="CI21" i="6"/>
  <c r="CE24" i="6"/>
  <c r="CF24" i="6"/>
  <c r="CG24" i="6"/>
  <c r="CH24" i="6"/>
  <c r="CI24" i="6"/>
  <c r="CG25" i="6"/>
  <c r="CI25" i="6"/>
  <c r="CE26" i="6"/>
  <c r="CF26" i="6"/>
  <c r="CG26" i="6"/>
  <c r="CH26" i="6"/>
  <c r="CI26" i="6"/>
  <c r="CE27" i="6"/>
  <c r="CF27" i="6"/>
  <c r="CH27" i="6"/>
  <c r="CI27" i="6"/>
  <c r="CE28" i="6"/>
  <c r="CF28" i="6"/>
  <c r="CG28" i="6"/>
  <c r="CH28" i="6"/>
  <c r="CI28" i="6"/>
  <c r="CI10" i="6"/>
  <c r="CF10" i="6"/>
  <c r="CD23" i="6"/>
  <c r="CD22" i="6"/>
  <c r="DH22" i="6"/>
  <c r="CG27" i="6" l="1"/>
  <c r="CI13" i="6"/>
  <c r="CG13" i="6"/>
  <c r="ER14" i="22" l="1"/>
  <c r="ER13" i="22"/>
  <c r="CF14" i="22"/>
  <c r="CE14" i="22"/>
  <c r="CG14" i="22"/>
  <c r="CI13" i="22" l="1"/>
  <c r="CH13" i="22"/>
  <c r="CG13" i="22"/>
  <c r="CF13" i="22"/>
  <c r="EO33" i="6" l="1"/>
  <c r="EN33" i="6"/>
  <c r="EM33" i="6"/>
  <c r="EO32" i="6"/>
  <c r="EN32" i="6"/>
  <c r="EM32" i="6"/>
  <c r="DN32" i="6"/>
  <c r="DH32" i="6"/>
  <c r="DG32" i="6"/>
  <c r="DF32" i="6"/>
  <c r="DE32" i="6"/>
  <c r="DD32" i="6"/>
  <c r="DC32" i="6"/>
  <c r="DB32" i="6"/>
  <c r="DA32" i="6"/>
  <c r="CZ32" i="6"/>
  <c r="CY32" i="6"/>
  <c r="CX32" i="6"/>
  <c r="CW32" i="6"/>
  <c r="CV32" i="6"/>
  <c r="CU32" i="6"/>
  <c r="CT32" i="6"/>
  <c r="CS32" i="6"/>
  <c r="CR32" i="6"/>
  <c r="CQ32" i="6"/>
  <c r="CP32" i="6"/>
  <c r="CO32" i="6"/>
  <c r="CN32" i="6"/>
  <c r="CM32" i="6"/>
  <c r="CL32" i="6"/>
  <c r="CK32" i="6"/>
  <c r="EO31" i="6"/>
  <c r="EN31" i="6"/>
  <c r="EM31" i="6"/>
  <c r="DN31" i="6"/>
  <c r="DH31" i="6"/>
  <c r="DG31" i="6"/>
  <c r="DF31" i="6"/>
  <c r="DE31" i="6"/>
  <c r="DE33" i="6" s="1"/>
  <c r="DD31" i="6"/>
  <c r="DD33" i="6" s="1"/>
  <c r="DC31" i="6"/>
  <c r="DB31" i="6"/>
  <c r="DB33" i="6" s="1"/>
  <c r="DA31" i="6"/>
  <c r="CZ31" i="6"/>
  <c r="CY31" i="6"/>
  <c r="CX31" i="6"/>
  <c r="CW31" i="6"/>
  <c r="CW33" i="6" s="1"/>
  <c r="CV31" i="6"/>
  <c r="CV33" i="6" s="1"/>
  <c r="CU31" i="6"/>
  <c r="CT31" i="6"/>
  <c r="CT33" i="6" s="1"/>
  <c r="CS31" i="6"/>
  <c r="CS33" i="6" s="1"/>
  <c r="CR31" i="6"/>
  <c r="CQ31" i="6"/>
  <c r="CP31" i="6"/>
  <c r="CO31" i="6"/>
  <c r="CO33" i="6" s="1"/>
  <c r="CN31" i="6"/>
  <c r="CN33" i="6" s="1"/>
  <c r="CM31" i="6"/>
  <c r="CL31" i="6"/>
  <c r="CL33" i="6" s="1"/>
  <c r="CK31" i="6"/>
  <c r="CK33" i="6" s="1"/>
  <c r="CJ31" i="6"/>
  <c r="EO30" i="6"/>
  <c r="EN30" i="6"/>
  <c r="EM30" i="6"/>
  <c r="DN30" i="6"/>
  <c r="DK30" i="6"/>
  <c r="DM30" i="6" s="1"/>
  <c r="DJ30" i="6"/>
  <c r="DI30" i="6"/>
  <c r="DL30" i="6" s="1"/>
  <c r="EO29" i="6"/>
  <c r="EN29" i="6"/>
  <c r="EM29" i="6"/>
  <c r="DN29" i="6"/>
  <c r="DK29" i="6"/>
  <c r="DM29" i="6" s="1"/>
  <c r="DJ29" i="6"/>
  <c r="DI29" i="6"/>
  <c r="DL29" i="6" s="1"/>
  <c r="EO28" i="6"/>
  <c r="EN28" i="6"/>
  <c r="EM28" i="6"/>
  <c r="EO27" i="6"/>
  <c r="EN27" i="6"/>
  <c r="EM27" i="6"/>
  <c r="EO26" i="6"/>
  <c r="EN26" i="6"/>
  <c r="EM26" i="6"/>
  <c r="EO25" i="6"/>
  <c r="EN25" i="6"/>
  <c r="EM25" i="6"/>
  <c r="DK25" i="6"/>
  <c r="DM25" i="6" s="1"/>
  <c r="DJ25" i="6"/>
  <c r="DI25" i="6"/>
  <c r="DL25" i="6" s="1"/>
  <c r="CJ25" i="6"/>
  <c r="EO24" i="6"/>
  <c r="EN24" i="6"/>
  <c r="EM24" i="6"/>
  <c r="DK24" i="6"/>
  <c r="DM24" i="6" s="1"/>
  <c r="DJ24" i="6"/>
  <c r="DI24" i="6"/>
  <c r="DL24" i="6" s="1"/>
  <c r="CJ24" i="6"/>
  <c r="EO23" i="6"/>
  <c r="EN23" i="6"/>
  <c r="EM23" i="6"/>
  <c r="DN23" i="6"/>
  <c r="DH23" i="6"/>
  <c r="DG23" i="6"/>
  <c r="DF23" i="6"/>
  <c r="DE23" i="6"/>
  <c r="DD23" i="6"/>
  <c r="DC23" i="6"/>
  <c r="DB23" i="6"/>
  <c r="DA23" i="6"/>
  <c r="CZ23" i="6"/>
  <c r="CY23" i="6"/>
  <c r="CX23" i="6"/>
  <c r="CW23" i="6"/>
  <c r="CV23" i="6"/>
  <c r="CU23" i="6"/>
  <c r="CT23" i="6"/>
  <c r="CS23" i="6"/>
  <c r="CR23" i="6"/>
  <c r="CQ23" i="6"/>
  <c r="CP23" i="6"/>
  <c r="CO23" i="6"/>
  <c r="CN23" i="6"/>
  <c r="CM23" i="6"/>
  <c r="CJ23" i="6" s="1"/>
  <c r="CL23" i="6"/>
  <c r="CK23" i="6"/>
  <c r="EO22" i="6"/>
  <c r="EN22" i="6"/>
  <c r="EM22" i="6"/>
  <c r="DN22" i="6"/>
  <c r="DG22" i="6"/>
  <c r="DF22" i="6"/>
  <c r="DE22" i="6"/>
  <c r="DD22" i="6"/>
  <c r="DC22" i="6"/>
  <c r="DB22" i="6"/>
  <c r="DA22" i="6"/>
  <c r="CZ22" i="6"/>
  <c r="CY22" i="6"/>
  <c r="CX22" i="6"/>
  <c r="CW22" i="6"/>
  <c r="CV22" i="6"/>
  <c r="CU22" i="6"/>
  <c r="CT22" i="6"/>
  <c r="CS22" i="6"/>
  <c r="CR22" i="6"/>
  <c r="CQ22" i="6"/>
  <c r="CP22" i="6"/>
  <c r="CO22" i="6"/>
  <c r="CN22" i="6"/>
  <c r="CM22" i="6"/>
  <c r="CL22" i="6"/>
  <c r="CK22" i="6"/>
  <c r="EO21" i="6"/>
  <c r="EN21" i="6"/>
  <c r="EM21" i="6"/>
  <c r="EO20" i="6"/>
  <c r="EN20" i="6"/>
  <c r="EM20" i="6"/>
  <c r="EO19" i="6"/>
  <c r="EN19" i="6"/>
  <c r="EM19" i="6"/>
  <c r="EO18" i="6"/>
  <c r="EN18" i="6"/>
  <c r="EM18" i="6"/>
  <c r="DL18" i="6"/>
  <c r="DL23" i="6" s="1"/>
  <c r="DK18" i="6"/>
  <c r="DJ18" i="6"/>
  <c r="DI18" i="6"/>
  <c r="DI23" i="6" s="1"/>
  <c r="EO17" i="6"/>
  <c r="EN17" i="6"/>
  <c r="EM17" i="6"/>
  <c r="DM17" i="6"/>
  <c r="DL17" i="6"/>
  <c r="DK17" i="6"/>
  <c r="DJ17" i="6"/>
  <c r="DI17" i="6"/>
  <c r="CJ17" i="6"/>
  <c r="EO16" i="6"/>
  <c r="EN16" i="6"/>
  <c r="EM16" i="6"/>
  <c r="DN16" i="6"/>
  <c r="DH16" i="6"/>
  <c r="DG16" i="6"/>
  <c r="DF16" i="6"/>
  <c r="DE16" i="6"/>
  <c r="DD16" i="6"/>
  <c r="DC16" i="6"/>
  <c r="DB16" i="6"/>
  <c r="DA16" i="6"/>
  <c r="CZ16" i="6"/>
  <c r="CY16" i="6"/>
  <c r="CX16" i="6"/>
  <c r="CW16" i="6"/>
  <c r="CV16" i="6"/>
  <c r="CU16" i="6"/>
  <c r="CT16" i="6"/>
  <c r="CS16" i="6"/>
  <c r="CR16" i="6"/>
  <c r="CQ16" i="6"/>
  <c r="CP16" i="6"/>
  <c r="CO16" i="6"/>
  <c r="CN16" i="6"/>
  <c r="CM16" i="6"/>
  <c r="CL16" i="6"/>
  <c r="CK16" i="6"/>
  <c r="EO15" i="6"/>
  <c r="EN15" i="6"/>
  <c r="EM15" i="6"/>
  <c r="DN15" i="6"/>
  <c r="DH15" i="6"/>
  <c r="DG15" i="6"/>
  <c r="DF15" i="6"/>
  <c r="DE15" i="6"/>
  <c r="DD15" i="6"/>
  <c r="DC15" i="6"/>
  <c r="DB15" i="6"/>
  <c r="DA15" i="6"/>
  <c r="CZ15" i="6"/>
  <c r="CY15" i="6"/>
  <c r="CX15" i="6"/>
  <c r="CW15" i="6"/>
  <c r="CV15" i="6"/>
  <c r="CU15" i="6"/>
  <c r="CT15" i="6"/>
  <c r="CS15" i="6"/>
  <c r="CR15" i="6"/>
  <c r="CQ15" i="6"/>
  <c r="CP15" i="6"/>
  <c r="CO15" i="6"/>
  <c r="CN15" i="6"/>
  <c r="CM15" i="6"/>
  <c r="CL15" i="6"/>
  <c r="CK15" i="6"/>
  <c r="EO14" i="6"/>
  <c r="EN14" i="6"/>
  <c r="EM14" i="6"/>
  <c r="EO13" i="6"/>
  <c r="EN13" i="6"/>
  <c r="EM13" i="6"/>
  <c r="EO12" i="6"/>
  <c r="EN12" i="6"/>
  <c r="EM12" i="6"/>
  <c r="EO11" i="6"/>
  <c r="EN11" i="6"/>
  <c r="EM11" i="6"/>
  <c r="DM11" i="6"/>
  <c r="DK11" i="6"/>
  <c r="DJ11" i="6"/>
  <c r="DI11" i="6"/>
  <c r="DL11" i="6" s="1"/>
  <c r="CJ11" i="6"/>
  <c r="EO10" i="6"/>
  <c r="EN10" i="6"/>
  <c r="EM10" i="6"/>
  <c r="DK10" i="6"/>
  <c r="DM10" i="6" s="1"/>
  <c r="DJ10" i="6"/>
  <c r="DI10" i="6"/>
  <c r="DL10" i="6" s="1"/>
  <c r="CJ10" i="6"/>
  <c r="CD32" i="6"/>
  <c r="CC32" i="6"/>
  <c r="CB32" i="6"/>
  <c r="CA32" i="6"/>
  <c r="BZ32" i="6"/>
  <c r="BY32" i="6"/>
  <c r="BX32" i="6"/>
  <c r="BW32" i="6"/>
  <c r="BV32" i="6"/>
  <c r="BU32" i="6"/>
  <c r="BT32" i="6"/>
  <c r="BS32" i="6"/>
  <c r="BR32" i="6"/>
  <c r="BQ32" i="6"/>
  <c r="BP32" i="6"/>
  <c r="BN32" i="6"/>
  <c r="BM32" i="6"/>
  <c r="BL32" i="6"/>
  <c r="BJ32" i="6"/>
  <c r="BI32" i="6"/>
  <c r="BH32" i="6"/>
  <c r="BG32" i="6"/>
  <c r="CD31" i="6"/>
  <c r="CC31" i="6"/>
  <c r="CB31" i="6"/>
  <c r="CB33" i="6" s="1"/>
  <c r="BZ31" i="6"/>
  <c r="BX31" i="6"/>
  <c r="BX33" i="6" s="1"/>
  <c r="BW31" i="6"/>
  <c r="BW33" i="6" s="1"/>
  <c r="BV31" i="6"/>
  <c r="BU31" i="6"/>
  <c r="BT31" i="6"/>
  <c r="BT33" i="6" s="1"/>
  <c r="BS31" i="6"/>
  <c r="BS33" i="6" s="1"/>
  <c r="BQ31" i="6"/>
  <c r="BP31" i="6"/>
  <c r="BP33" i="6" s="1"/>
  <c r="BO31" i="6"/>
  <c r="BN31" i="6"/>
  <c r="BN33" i="6" s="1"/>
  <c r="BM31" i="6"/>
  <c r="BL31" i="6"/>
  <c r="BK31" i="6"/>
  <c r="BJ31" i="6"/>
  <c r="BJ33" i="6" s="1"/>
  <c r="BI31" i="6"/>
  <c r="BI33" i="6" s="1"/>
  <c r="BH31" i="6"/>
  <c r="CD30" i="6"/>
  <c r="CC30" i="6"/>
  <c r="CB30" i="6"/>
  <c r="CA30" i="6"/>
  <c r="BZ30" i="6"/>
  <c r="BX30" i="6"/>
  <c r="BW30" i="6"/>
  <c r="BT30" i="6"/>
  <c r="BS30" i="6"/>
  <c r="BR30" i="6"/>
  <c r="BQ30" i="6"/>
  <c r="BP30" i="6"/>
  <c r="BO30" i="6"/>
  <c r="BN30" i="6"/>
  <c r="BM30" i="6"/>
  <c r="BL30" i="6"/>
  <c r="BK30" i="6"/>
  <c r="BJ30" i="6"/>
  <c r="BI30" i="6"/>
  <c r="BH30" i="6"/>
  <c r="BG30" i="6"/>
  <c r="CD29" i="6"/>
  <c r="CC29" i="6"/>
  <c r="CB29" i="6"/>
  <c r="CA29" i="6"/>
  <c r="BZ29" i="6"/>
  <c r="BY29" i="6"/>
  <c r="BX29" i="6"/>
  <c r="BW29" i="6"/>
  <c r="BV29" i="6"/>
  <c r="BU29" i="6"/>
  <c r="BT29" i="6"/>
  <c r="BS29" i="6"/>
  <c r="BR29" i="6"/>
  <c r="BQ29" i="6"/>
  <c r="BP29" i="6"/>
  <c r="BO29" i="6"/>
  <c r="BN29" i="6"/>
  <c r="BM29" i="6"/>
  <c r="BL29" i="6"/>
  <c r="BK29" i="6"/>
  <c r="BJ29" i="6"/>
  <c r="BI29" i="6"/>
  <c r="BH29" i="6"/>
  <c r="BG29" i="6"/>
  <c r="BY25" i="6"/>
  <c r="CC23" i="6"/>
  <c r="CB23" i="6"/>
  <c r="BZ23" i="6"/>
  <c r="BY23" i="6"/>
  <c r="BW23" i="6"/>
  <c r="BV23" i="6"/>
  <c r="BU23" i="6"/>
  <c r="BS23" i="6"/>
  <c r="BR23" i="6"/>
  <c r="BQ23" i="6"/>
  <c r="BP23" i="6"/>
  <c r="BO23" i="6"/>
  <c r="BN23" i="6"/>
  <c r="BM23" i="6"/>
  <c r="BL23" i="6"/>
  <c r="BK23" i="6"/>
  <c r="BJ23" i="6"/>
  <c r="BI23" i="6"/>
  <c r="BH23" i="6"/>
  <c r="BG23" i="6"/>
  <c r="CC22" i="6"/>
  <c r="CB22" i="6"/>
  <c r="CA22" i="6"/>
  <c r="BZ22" i="6"/>
  <c r="BY22" i="6"/>
  <c r="BW22" i="6"/>
  <c r="BU22" i="6"/>
  <c r="BS22" i="6"/>
  <c r="BR22" i="6"/>
  <c r="BQ22" i="6"/>
  <c r="BP22" i="6"/>
  <c r="BO22" i="6"/>
  <c r="BM22" i="6"/>
  <c r="BL22" i="6"/>
  <c r="BK22" i="6"/>
  <c r="BJ22" i="6"/>
  <c r="BI22" i="6"/>
  <c r="BH22" i="6"/>
  <c r="BG22" i="6"/>
  <c r="BP19" i="6"/>
  <c r="CA18" i="6"/>
  <c r="CD16" i="6"/>
  <c r="CC16" i="6"/>
  <c r="CB16" i="6"/>
  <c r="CA16" i="6"/>
  <c r="BZ16" i="6"/>
  <c r="BY16" i="6"/>
  <c r="BX16" i="6"/>
  <c r="BW16" i="6"/>
  <c r="BV16" i="6"/>
  <c r="BU16" i="6"/>
  <c r="BT16" i="6"/>
  <c r="BS16" i="6"/>
  <c r="BQ16" i="6"/>
  <c r="BP16" i="6"/>
  <c r="BN16" i="6"/>
  <c r="BM16" i="6"/>
  <c r="BL16" i="6"/>
  <c r="BJ16" i="6"/>
  <c r="BI16" i="6"/>
  <c r="BH16" i="6"/>
  <c r="CD15" i="6"/>
  <c r="CC15" i="6"/>
  <c r="CB15" i="6"/>
  <c r="CA15" i="6"/>
  <c r="BZ15" i="6"/>
  <c r="BY15" i="6"/>
  <c r="BX15" i="6"/>
  <c r="BW15" i="6"/>
  <c r="BV15" i="6"/>
  <c r="BU15" i="6"/>
  <c r="BT15" i="6"/>
  <c r="BS15" i="6"/>
  <c r="BR15" i="6"/>
  <c r="BQ15" i="6"/>
  <c r="BP15" i="6"/>
  <c r="BO15" i="6"/>
  <c r="BN15" i="6"/>
  <c r="BM15" i="6"/>
  <c r="BL15" i="6"/>
  <c r="BK15" i="6"/>
  <c r="BJ15" i="6"/>
  <c r="BI15" i="6"/>
  <c r="BH15" i="6"/>
  <c r="BG15" i="6"/>
  <c r="BO14" i="6"/>
  <c r="BO32" i="6" s="1"/>
  <c r="BO33" i="6" s="1"/>
  <c r="BK14" i="6"/>
  <c r="BR11" i="6"/>
  <c r="BG11" i="6"/>
  <c r="CE10" i="6"/>
  <c r="DF33" i="6" l="1"/>
  <c r="CP33" i="6"/>
  <c r="CX33" i="6"/>
  <c r="CQ33" i="6"/>
  <c r="DK22" i="6"/>
  <c r="DG33" i="6"/>
  <c r="CY33" i="6"/>
  <c r="DA33" i="6"/>
  <c r="CJ32" i="6"/>
  <c r="DK16" i="6"/>
  <c r="DM16" i="6" s="1"/>
  <c r="CZ33" i="6"/>
  <c r="DH33" i="6"/>
  <c r="CR33" i="6"/>
  <c r="CM33" i="6"/>
  <c r="CU33" i="6"/>
  <c r="DC33" i="6"/>
  <c r="BK32" i="6"/>
  <c r="CH14" i="6"/>
  <c r="CE14" i="6"/>
  <c r="CF14" i="6"/>
  <c r="BG31" i="6"/>
  <c r="CE11" i="6"/>
  <c r="CF11" i="6"/>
  <c r="CH11" i="6"/>
  <c r="CG19" i="6"/>
  <c r="CI19" i="6"/>
  <c r="BH33" i="6"/>
  <c r="BL33" i="6"/>
  <c r="BU33" i="6"/>
  <c r="BY31" i="6"/>
  <c r="BY33" i="6" s="1"/>
  <c r="DJ23" i="6"/>
  <c r="DM22" i="6"/>
  <c r="CA31" i="6"/>
  <c r="CA33" i="6" s="1"/>
  <c r="CH18" i="6"/>
  <c r="CE18" i="6"/>
  <c r="CF18" i="6"/>
  <c r="BR31" i="6"/>
  <c r="BR33" i="6" s="1"/>
  <c r="CI11" i="6"/>
  <c r="CG11" i="6"/>
  <c r="BM33" i="6"/>
  <c r="BQ33" i="6"/>
  <c r="BV33" i="6"/>
  <c r="BZ33" i="6"/>
  <c r="DJ15" i="6"/>
  <c r="CJ16" i="6"/>
  <c r="DI16" i="6"/>
  <c r="DL16" i="6" s="1"/>
  <c r="DK23" i="6"/>
  <c r="DI32" i="6"/>
  <c r="DL22" i="6"/>
  <c r="CJ22" i="6"/>
  <c r="DJ32" i="6"/>
  <c r="CF32" i="6"/>
  <c r="CH32" i="6"/>
  <c r="CE32" i="6"/>
  <c r="DK15" i="6"/>
  <c r="DM15" i="6" s="1"/>
  <c r="DJ31" i="6"/>
  <c r="CH22" i="6"/>
  <c r="CE22" i="6"/>
  <c r="CF22" i="6"/>
  <c r="CI23" i="6"/>
  <c r="CG23" i="6"/>
  <c r="BY30" i="6"/>
  <c r="CH30" i="6" s="1"/>
  <c r="CF25" i="6"/>
  <c r="CH25" i="6"/>
  <c r="CE25" i="6"/>
  <c r="CG22" i="6"/>
  <c r="CI22" i="6"/>
  <c r="CF30" i="6"/>
  <c r="CC33" i="6"/>
  <c r="DI15" i="6"/>
  <c r="DL15" i="6" s="1"/>
  <c r="DK32" i="6"/>
  <c r="DK33" i="6" s="1"/>
  <c r="DI22" i="6"/>
  <c r="DL32" i="6"/>
  <c r="CI32" i="6"/>
  <c r="CG32" i="6"/>
  <c r="CI30" i="6"/>
  <c r="CG30" i="6"/>
  <c r="CD33" i="6"/>
  <c r="CG16" i="6"/>
  <c r="CG29" i="6"/>
  <c r="CI29" i="6"/>
  <c r="CH29" i="6"/>
  <c r="CF29" i="6"/>
  <c r="CE29" i="6"/>
  <c r="CH15" i="6"/>
  <c r="CE15" i="6"/>
  <c r="CF15" i="6"/>
  <c r="CI15" i="6"/>
  <c r="CG15" i="6"/>
  <c r="DM18" i="6"/>
  <c r="DM23" i="6" s="1"/>
  <c r="DK31" i="6"/>
  <c r="DL31" i="6"/>
  <c r="DL33" i="6" s="1"/>
  <c r="DM32" i="6"/>
  <c r="DJ22" i="6"/>
  <c r="DJ16" i="6"/>
  <c r="DI31" i="6"/>
  <c r="CJ15" i="6"/>
  <c r="BK33" i="6"/>
  <c r="BR16" i="6"/>
  <c r="CI16" i="6" s="1"/>
  <c r="CA23" i="6"/>
  <c r="CE23" i="6" s="1"/>
  <c r="BK16" i="6"/>
  <c r="BG16" i="6"/>
  <c r="BO16" i="6"/>
  <c r="G295" i="17"/>
  <c r="H35" i="17"/>
  <c r="DI33" i="6" l="1"/>
  <c r="CJ33" i="6"/>
  <c r="DJ33" i="6"/>
  <c r="CF23" i="6"/>
  <c r="CE30" i="6"/>
  <c r="CH23" i="6"/>
  <c r="CI31" i="6"/>
  <c r="BG33" i="6"/>
  <c r="CH31" i="6"/>
  <c r="CE31" i="6"/>
  <c r="CF31" i="6"/>
  <c r="DM31" i="6"/>
  <c r="DM33" i="6" s="1"/>
  <c r="CG31" i="6"/>
  <c r="CH16" i="6"/>
  <c r="CE16" i="6"/>
  <c r="CF16" i="6"/>
  <c r="CI33" i="6"/>
  <c r="CG33" i="6"/>
  <c r="CE33" i="6" l="1"/>
  <c r="CF33" i="6"/>
  <c r="CH33" i="6"/>
  <c r="H34" i="17" l="1"/>
  <c r="CI14" i="22"/>
  <c r="CH14" i="22"/>
  <c r="BD14" i="22"/>
  <c r="BB14" i="22"/>
  <c r="BA14" i="22"/>
  <c r="AH14" i="22"/>
  <c r="T14" i="22"/>
  <c r="N14" i="22"/>
  <c r="M14" i="22"/>
  <c r="K14" i="22"/>
  <c r="BF13" i="22"/>
  <c r="CE13" i="22"/>
  <c r="BD13" i="22"/>
  <c r="BB13" i="22"/>
  <c r="BA13" i="22"/>
  <c r="AH13" i="22"/>
  <c r="BE13" i="22" s="1"/>
  <c r="T13" i="22"/>
  <c r="Q13" i="22"/>
  <c r="O13" i="22"/>
  <c r="M13" i="22"/>
  <c r="K13" i="22"/>
  <c r="U37" i="21"/>
  <c r="T37" i="21"/>
  <c r="AJ14" i="22"/>
  <c r="BC14" i="22" s="1"/>
  <c r="H242" i="17"/>
  <c r="H241" i="17"/>
  <c r="H240" i="17"/>
  <c r="G292" i="17"/>
  <c r="H239" i="17"/>
  <c r="H238" i="17"/>
  <c r="H237" i="17"/>
  <c r="H32" i="17"/>
  <c r="H28" i="17"/>
  <c r="H29" i="17"/>
  <c r="G290" i="17"/>
  <c r="H233" i="17"/>
  <c r="H232" i="17"/>
  <c r="H231" i="17"/>
  <c r="M105" i="17"/>
  <c r="H235" i="17"/>
  <c r="H236" i="17"/>
  <c r="H234" i="17"/>
  <c r="M106" i="17"/>
  <c r="CH10" i="6"/>
  <c r="J102" i="17"/>
  <c r="J101" i="17"/>
  <c r="J100" i="17"/>
  <c r="H27" i="17"/>
  <c r="H25" i="17"/>
  <c r="I287" i="17"/>
  <c r="G287" i="17"/>
  <c r="I286" i="17"/>
  <c r="BC12" i="6"/>
  <c r="AZ16" i="6"/>
  <c r="AY16" i="6"/>
  <c r="BB12" i="6"/>
  <c r="BA12" i="6"/>
  <c r="BB24" i="6"/>
  <c r="BA24" i="6"/>
  <c r="BA11" i="6"/>
  <c r="BB11" i="6"/>
  <c r="BD11" i="6"/>
  <c r="BD12" i="6"/>
  <c r="BA13" i="6"/>
  <c r="BB13" i="6"/>
  <c r="BC13" i="6"/>
  <c r="BD13" i="6"/>
  <c r="BE13" i="6"/>
  <c r="BA14" i="6"/>
  <c r="BB14" i="6"/>
  <c r="BD14" i="6"/>
  <c r="BA17" i="6"/>
  <c r="BB17" i="6"/>
  <c r="BC17" i="6"/>
  <c r="BD17" i="6"/>
  <c r="BE17" i="6"/>
  <c r="BA18" i="6"/>
  <c r="BB18" i="6"/>
  <c r="BD18" i="6"/>
  <c r="BA19" i="6"/>
  <c r="BB19" i="6"/>
  <c r="BC19" i="6"/>
  <c r="BD19" i="6"/>
  <c r="BE19" i="6"/>
  <c r="BA20" i="6"/>
  <c r="BB20" i="6"/>
  <c r="BC20" i="6"/>
  <c r="BD20" i="6"/>
  <c r="BE20" i="6"/>
  <c r="BA21" i="6"/>
  <c r="BB21" i="6"/>
  <c r="BC21" i="6"/>
  <c r="BD21" i="6"/>
  <c r="BE21" i="6"/>
  <c r="BC24" i="6"/>
  <c r="BD24" i="6"/>
  <c r="BE24" i="6"/>
  <c r="BA26" i="6"/>
  <c r="BB26" i="6"/>
  <c r="BC26" i="6"/>
  <c r="BD26" i="6"/>
  <c r="BE26" i="6"/>
  <c r="BA27" i="6"/>
  <c r="BB27" i="6"/>
  <c r="BC27" i="6"/>
  <c r="BD27" i="6"/>
  <c r="BE27" i="6"/>
  <c r="AX23" i="6"/>
  <c r="AW23" i="6"/>
  <c r="AX22" i="6"/>
  <c r="AW22" i="6"/>
  <c r="AV11" i="6"/>
  <c r="AU22" i="6"/>
  <c r="AV22" i="6"/>
  <c r="H17" i="17"/>
  <c r="H16" i="17"/>
  <c r="AU23" i="6"/>
  <c r="AV23" i="6"/>
  <c r="AY23" i="6"/>
  <c r="AT23" i="6"/>
  <c r="AS25" i="6"/>
  <c r="AE10" i="6"/>
  <c r="AO23" i="6"/>
  <c r="AP23" i="6"/>
  <c r="AQ23" i="6"/>
  <c r="AR23" i="6"/>
  <c r="AS23" i="6"/>
  <c r="AM32" i="6"/>
  <c r="AE30" i="6"/>
  <c r="AN31" i="6"/>
  <c r="AN32" i="6"/>
  <c r="AN16" i="6"/>
  <c r="AN23" i="6"/>
  <c r="AQ30" i="6"/>
  <c r="AK30" i="6"/>
  <c r="AL30" i="6"/>
  <c r="AM30" i="6"/>
  <c r="AN30" i="6"/>
  <c r="AO30" i="6"/>
  <c r="AP30" i="6"/>
  <c r="AR30" i="6"/>
  <c r="AT30" i="6"/>
  <c r="AU30" i="6"/>
  <c r="AV30" i="6"/>
  <c r="AW30" i="6"/>
  <c r="AX30" i="6"/>
  <c r="AY30" i="6"/>
  <c r="AZ30" i="6"/>
  <c r="F12" i="17"/>
  <c r="F13" i="17" s="1"/>
  <c r="H10" i="17"/>
  <c r="H11" i="17"/>
  <c r="G326" i="17"/>
  <c r="G325" i="17"/>
  <c r="G324" i="17"/>
  <c r="G323" i="17"/>
  <c r="G322" i="17"/>
  <c r="G321" i="17"/>
  <c r="G320" i="17"/>
  <c r="G319" i="17"/>
  <c r="G318" i="17"/>
  <c r="G317" i="17"/>
  <c r="G316" i="17"/>
  <c r="G315" i="17"/>
  <c r="G311" i="17"/>
  <c r="G310" i="17"/>
  <c r="G309" i="17"/>
  <c r="G308" i="17"/>
  <c r="G307" i="17"/>
  <c r="G306" i="17"/>
  <c r="G305" i="17"/>
  <c r="G304" i="17"/>
  <c r="G303" i="17"/>
  <c r="G302" i="17"/>
  <c r="G301" i="17"/>
  <c r="G300" i="17"/>
  <c r="G296" i="17"/>
  <c r="G294" i="17"/>
  <c r="G293" i="17"/>
  <c r="G291" i="17"/>
  <c r="G289" i="17"/>
  <c r="G288" i="17"/>
  <c r="G286" i="17"/>
  <c r="G285" i="17"/>
  <c r="G281" i="17"/>
  <c r="G280" i="17"/>
  <c r="G279" i="17"/>
  <c r="G278" i="17"/>
  <c r="G277" i="17"/>
  <c r="G276" i="17"/>
  <c r="G275" i="17"/>
  <c r="G274" i="17"/>
  <c r="G273" i="17"/>
  <c r="G272" i="17"/>
  <c r="G271" i="17"/>
  <c r="G270" i="17"/>
  <c r="G266" i="17"/>
  <c r="G264" i="17"/>
  <c r="G262" i="17"/>
  <c r="G259" i="17"/>
  <c r="G258" i="17"/>
  <c r="G257" i="17"/>
  <c r="G256" i="17"/>
  <c r="G255" i="17"/>
  <c r="M141" i="17"/>
  <c r="J141" i="17"/>
  <c r="M140" i="17"/>
  <c r="J140" i="17"/>
  <c r="M139" i="17"/>
  <c r="J139" i="17"/>
  <c r="M138" i="17"/>
  <c r="J138" i="17"/>
  <c r="M137" i="17"/>
  <c r="J137" i="17"/>
  <c r="M136" i="17"/>
  <c r="J136" i="17"/>
  <c r="M135" i="17"/>
  <c r="J135" i="17"/>
  <c r="M134" i="17"/>
  <c r="J134" i="17"/>
  <c r="M133" i="17"/>
  <c r="J133" i="17"/>
  <c r="M132" i="17"/>
  <c r="J132" i="17"/>
  <c r="M131" i="17"/>
  <c r="J131" i="17"/>
  <c r="M130" i="17"/>
  <c r="J130" i="17"/>
  <c r="M126" i="17"/>
  <c r="J126" i="17"/>
  <c r="M125" i="17"/>
  <c r="J125" i="17"/>
  <c r="M124" i="17"/>
  <c r="J124" i="17"/>
  <c r="M123" i="17"/>
  <c r="J123" i="17"/>
  <c r="M122" i="17"/>
  <c r="J122" i="17"/>
  <c r="M121" i="17"/>
  <c r="J121" i="17"/>
  <c r="M120" i="17"/>
  <c r="J120" i="17"/>
  <c r="M119" i="17"/>
  <c r="J119" i="17"/>
  <c r="M118" i="17"/>
  <c r="J118" i="17"/>
  <c r="M117" i="17"/>
  <c r="J117" i="17"/>
  <c r="M116" i="17"/>
  <c r="J116" i="17"/>
  <c r="M115" i="17"/>
  <c r="J115" i="17"/>
  <c r="M96" i="17"/>
  <c r="J96" i="17"/>
  <c r="M95" i="17"/>
  <c r="J95" i="17"/>
  <c r="M94" i="17"/>
  <c r="J94" i="17"/>
  <c r="M93" i="17"/>
  <c r="J93" i="17"/>
  <c r="M92" i="17"/>
  <c r="J92" i="17"/>
  <c r="M91" i="17"/>
  <c r="J91" i="17"/>
  <c r="M90" i="17"/>
  <c r="J90" i="17"/>
  <c r="M89" i="17"/>
  <c r="J89" i="17"/>
  <c r="M88" i="17"/>
  <c r="J88" i="17"/>
  <c r="M87" i="17"/>
  <c r="J87" i="17"/>
  <c r="M86" i="17"/>
  <c r="J86" i="17"/>
  <c r="M85" i="17"/>
  <c r="J85" i="17"/>
  <c r="J74" i="17"/>
  <c r="J73" i="17"/>
  <c r="J72" i="17"/>
  <c r="J71" i="17"/>
  <c r="J70" i="17"/>
  <c r="H66" i="17"/>
  <c r="H65" i="17"/>
  <c r="H64" i="17"/>
  <c r="H63" i="17"/>
  <c r="H62" i="17"/>
  <c r="H61" i="17"/>
  <c r="H60" i="17"/>
  <c r="H59" i="17"/>
  <c r="H58" i="17"/>
  <c r="H57" i="17"/>
  <c r="H56" i="17"/>
  <c r="H55" i="17"/>
  <c r="H51" i="17"/>
  <c r="H50" i="17"/>
  <c r="H49" i="17"/>
  <c r="H48" i="17"/>
  <c r="H47" i="17"/>
  <c r="H46" i="17"/>
  <c r="H45" i="17"/>
  <c r="H44" i="17"/>
  <c r="H43" i="17"/>
  <c r="H42" i="17"/>
  <c r="H41" i="17"/>
  <c r="H40" i="17"/>
  <c r="H33" i="17"/>
  <c r="H31" i="17"/>
  <c r="H30" i="17"/>
  <c r="H26" i="17"/>
  <c r="H20" i="17"/>
  <c r="H19" i="17"/>
  <c r="H18" i="17"/>
  <c r="H15" i="17"/>
  <c r="H14" i="17"/>
  <c r="H13" i="17"/>
  <c r="H12" i="17"/>
  <c r="H9" i="17"/>
  <c r="AD29" i="6"/>
  <c r="AE29" i="6"/>
  <c r="AF29" i="6"/>
  <c r="AG29" i="6"/>
  <c r="AH29" i="6"/>
  <c r="AI29" i="6"/>
  <c r="AJ29" i="6"/>
  <c r="AF10" i="6"/>
  <c r="AB32" i="6"/>
  <c r="AB31" i="6"/>
  <c r="AB30" i="6"/>
  <c r="AB29" i="6"/>
  <c r="AB23" i="6"/>
  <c r="AB22" i="6"/>
  <c r="AB16" i="6"/>
  <c r="H31" i="6"/>
  <c r="H33" i="6" s="1"/>
  <c r="H30" i="6"/>
  <c r="H23" i="6"/>
  <c r="H16" i="6"/>
  <c r="AG10" i="6"/>
  <c r="AI10" i="6" s="1"/>
  <c r="AM23" i="6"/>
  <c r="AK23" i="6"/>
  <c r="AJ23" i="6"/>
  <c r="AI23" i="6"/>
  <c r="AH23" i="6"/>
  <c r="AG23" i="6"/>
  <c r="AF23" i="6"/>
  <c r="AE23" i="6"/>
  <c r="AD23" i="6"/>
  <c r="AC23" i="6"/>
  <c r="AA23" i="6"/>
  <c r="Z23" i="6"/>
  <c r="Y23" i="6"/>
  <c r="X23" i="6"/>
  <c r="W23" i="6"/>
  <c r="V23" i="6"/>
  <c r="U23" i="6"/>
  <c r="T23" i="6"/>
  <c r="S23" i="6"/>
  <c r="R23" i="6"/>
  <c r="Q23" i="6"/>
  <c r="P23" i="6"/>
  <c r="O23" i="6"/>
  <c r="N23" i="6"/>
  <c r="M23" i="6"/>
  <c r="K23" i="6"/>
  <c r="AY22" i="6"/>
  <c r="AT22" i="6"/>
  <c r="AS22" i="6"/>
  <c r="AR22" i="6"/>
  <c r="AQ22" i="6"/>
  <c r="AP22" i="6"/>
  <c r="AO22" i="6"/>
  <c r="AN22" i="6"/>
  <c r="AM22" i="6"/>
  <c r="AL22" i="6"/>
  <c r="AK22" i="6"/>
  <c r="AJ22" i="6"/>
  <c r="AI22" i="6"/>
  <c r="AH22" i="6"/>
  <c r="AG22" i="6"/>
  <c r="AF22" i="6"/>
  <c r="AE22" i="6"/>
  <c r="AD22" i="6"/>
  <c r="AC22" i="6"/>
  <c r="AA22" i="6"/>
  <c r="Z22" i="6"/>
  <c r="Y22" i="6"/>
  <c r="X22" i="6"/>
  <c r="W22" i="6"/>
  <c r="V22" i="6"/>
  <c r="U22" i="6"/>
  <c r="T22" i="6"/>
  <c r="S22" i="6"/>
  <c r="R22" i="6"/>
  <c r="Q22" i="6"/>
  <c r="P22" i="6"/>
  <c r="O22" i="6"/>
  <c r="N22" i="6"/>
  <c r="M22" i="6"/>
  <c r="K22" i="6"/>
  <c r="AX16" i="6"/>
  <c r="AW16" i="6"/>
  <c r="AV16" i="6"/>
  <c r="AU16" i="6"/>
  <c r="AT16" i="6"/>
  <c r="AS16" i="6"/>
  <c r="AR16" i="6"/>
  <c r="AQ16" i="6"/>
  <c r="AP16" i="6"/>
  <c r="AO16" i="6"/>
  <c r="AM16" i="6"/>
  <c r="AK16" i="6"/>
  <c r="AI16" i="6"/>
  <c r="AG16" i="6"/>
  <c r="AE16" i="6"/>
  <c r="AD16" i="6"/>
  <c r="AC16" i="6"/>
  <c r="Y16" i="6"/>
  <c r="X16" i="6"/>
  <c r="W16" i="6"/>
  <c r="AX15" i="6"/>
  <c r="AV15" i="6"/>
  <c r="AT15" i="6"/>
  <c r="AR15" i="6"/>
  <c r="AP15" i="6"/>
  <c r="AE15" i="6"/>
  <c r="AD15" i="6"/>
  <c r="AC15" i="6"/>
  <c r="Y15" i="6"/>
  <c r="X15" i="6"/>
  <c r="W15" i="6"/>
  <c r="AF14" i="6"/>
  <c r="AF16" i="6" s="1"/>
  <c r="Y14" i="6"/>
  <c r="X14" i="6"/>
  <c r="W14" i="6"/>
  <c r="Y13" i="6"/>
  <c r="X13" i="6"/>
  <c r="W13" i="6"/>
  <c r="AH11" i="6"/>
  <c r="AJ11" i="6" s="1"/>
  <c r="Y11" i="6"/>
  <c r="X11" i="6"/>
  <c r="W11" i="6"/>
  <c r="Y10" i="6"/>
  <c r="X10" i="6"/>
  <c r="W10" i="6"/>
  <c r="Y24" i="6"/>
  <c r="X24" i="6"/>
  <c r="W24" i="6"/>
  <c r="AI30" i="6"/>
  <c r="AD30" i="6"/>
  <c r="AC30" i="6"/>
  <c r="Y30" i="6"/>
  <c r="X30" i="6"/>
  <c r="W30" i="6"/>
  <c r="AY29" i="6"/>
  <c r="AX29" i="6"/>
  <c r="AW29" i="6"/>
  <c r="AV29" i="6"/>
  <c r="AU29" i="6"/>
  <c r="AT29" i="6"/>
  <c r="AS29" i="6"/>
  <c r="AR29" i="6"/>
  <c r="AQ29" i="6"/>
  <c r="AP29" i="6"/>
  <c r="AO29" i="6"/>
  <c r="AN29" i="6"/>
  <c r="AM29" i="6"/>
  <c r="AL29" i="6"/>
  <c r="AK29" i="6"/>
  <c r="AC29" i="6"/>
  <c r="Y29" i="6"/>
  <c r="X29" i="6"/>
  <c r="W29" i="6"/>
  <c r="AG28" i="6"/>
  <c r="AG30" i="6" s="1"/>
  <c r="AF28" i="6"/>
  <c r="AH28" i="6" s="1"/>
  <c r="BE28" i="6" s="1"/>
  <c r="Y28" i="6"/>
  <c r="X28" i="6"/>
  <c r="W28" i="6"/>
  <c r="Y27" i="6"/>
  <c r="X27" i="6"/>
  <c r="W27" i="6"/>
  <c r="AH25" i="6"/>
  <c r="AH31" i="6" s="1"/>
  <c r="Y25" i="6"/>
  <c r="X25" i="6"/>
  <c r="W25" i="6"/>
  <c r="BD28" i="6"/>
  <c r="AH14" i="6"/>
  <c r="AJ14" i="6" s="1"/>
  <c r="AQ15" i="6"/>
  <c r="AC31" i="6"/>
  <c r="AD31" i="6"/>
  <c r="AE31" i="6"/>
  <c r="AF31" i="6"/>
  <c r="AG31" i="6"/>
  <c r="AI31" i="6"/>
  <c r="AK31" i="6"/>
  <c r="AM31" i="6"/>
  <c r="AO31" i="6"/>
  <c r="AP31" i="6"/>
  <c r="AQ31" i="6"/>
  <c r="AR31" i="6"/>
  <c r="AR33" i="6" s="1"/>
  <c r="AT31" i="6"/>
  <c r="AU31" i="6"/>
  <c r="AV31" i="6"/>
  <c r="AW31" i="6"/>
  <c r="AW33" i="6" s="1"/>
  <c r="AX31" i="6"/>
  <c r="AY31" i="6"/>
  <c r="AC32" i="6"/>
  <c r="AD32" i="6"/>
  <c r="AE32" i="6"/>
  <c r="AI32" i="6"/>
  <c r="AI33" i="6" s="1"/>
  <c r="AK32" i="6"/>
  <c r="AO32" i="6"/>
  <c r="AP32" i="6"/>
  <c r="AQ32" i="6"/>
  <c r="AR32" i="6"/>
  <c r="AS32" i="6"/>
  <c r="AT32" i="6"/>
  <c r="AU32" i="6"/>
  <c r="AV32" i="6"/>
  <c r="AX32" i="6"/>
  <c r="AY32" i="6"/>
  <c r="AZ32" i="6"/>
  <c r="AW32" i="6"/>
  <c r="AK33" i="6"/>
  <c r="Y31" i="6"/>
  <c r="Y32" i="6"/>
  <c r="Y33" i="6"/>
  <c r="X31" i="6"/>
  <c r="X32" i="6"/>
  <c r="X33" i="6"/>
  <c r="W31" i="6"/>
  <c r="W32" i="6"/>
  <c r="W33" i="6"/>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F446" i="14"/>
  <c r="G446" i="14" s="1"/>
  <c r="BE12" i="6"/>
  <c r="AZ31" i="6"/>
  <c r="BE18" i="6"/>
  <c r="AZ23" i="6"/>
  <c r="BC18" i="6"/>
  <c r="I13" i="22" l="1"/>
  <c r="Q145" i="14"/>
  <c r="BC13" i="22"/>
  <c r="AV33" i="6"/>
  <c r="AB33" i="6"/>
  <c r="AJ16" i="6"/>
  <c r="AY33" i="6"/>
  <c r="AU33" i="6"/>
  <c r="AP33" i="6"/>
  <c r="AD33" i="6"/>
  <c r="BC29" i="6"/>
  <c r="AM33" i="6"/>
  <c r="AX33" i="6"/>
  <c r="AT33" i="6"/>
  <c r="AO33" i="6"/>
  <c r="AC33" i="6"/>
  <c r="BA28" i="6"/>
  <c r="BE22" i="6"/>
  <c r="BA23" i="6"/>
  <c r="AJ32" i="6"/>
  <c r="AL14" i="6"/>
  <c r="AL32" i="6" s="1"/>
  <c r="AF32" i="6"/>
  <c r="AF33" i="6" s="1"/>
  <c r="BE14" i="22"/>
  <c r="I14" i="22" s="1"/>
  <c r="AH16" i="6"/>
  <c r="AZ33" i="6"/>
  <c r="BB29" i="6"/>
  <c r="AQ33" i="6"/>
  <c r="AF30" i="6"/>
  <c r="BB22" i="6"/>
  <c r="BE23" i="6"/>
  <c r="E34" i="14"/>
  <c r="BE29" i="6"/>
  <c r="AH30" i="6"/>
  <c r="AH32" i="6"/>
  <c r="AH33" i="6" s="1"/>
  <c r="BB16" i="6"/>
  <c r="BD16" i="6"/>
  <c r="BA16" i="6"/>
  <c r="BB23" i="6"/>
  <c r="BD23" i="6"/>
  <c r="AL11" i="6"/>
  <c r="BE11" i="6" s="1"/>
  <c r="BD29" i="6"/>
  <c r="BD22" i="6"/>
  <c r="AI15" i="6"/>
  <c r="AK10" i="6"/>
  <c r="BD25" i="6"/>
  <c r="BD31" i="6" s="1"/>
  <c r="AS31" i="6"/>
  <c r="AS33" i="6" s="1"/>
  <c r="BB25" i="6"/>
  <c r="BA25" i="6"/>
  <c r="AS30" i="6"/>
  <c r="BB30" i="6" s="1"/>
  <c r="BC23" i="6"/>
  <c r="AE33" i="6"/>
  <c r="BE14" i="6"/>
  <c r="BA22" i="6"/>
  <c r="BA29" i="6"/>
  <c r="AF15" i="6"/>
  <c r="AH10" i="6"/>
  <c r="AN33" i="6"/>
  <c r="BC28" i="6"/>
  <c r="BC14" i="6"/>
  <c r="AJ25" i="6"/>
  <c r="BC25" i="6" s="1"/>
  <c r="BC22" i="6"/>
  <c r="AG15" i="6"/>
  <c r="AG32" i="6"/>
  <c r="BB28" i="6"/>
  <c r="BA30" i="6" l="1"/>
  <c r="BB31" i="6"/>
  <c r="BA31" i="6"/>
  <c r="BD30" i="6"/>
  <c r="BA32" i="6"/>
  <c r="BB32" i="6"/>
  <c r="BD32" i="6"/>
  <c r="AL16" i="6"/>
  <c r="AL31" i="6"/>
  <c r="AL33" i="6" s="1"/>
  <c r="BC32" i="6"/>
  <c r="BE32" i="6"/>
  <c r="AG33" i="6"/>
  <c r="AK15" i="6"/>
  <c r="AM10" i="6"/>
  <c r="AJ30" i="6"/>
  <c r="BE30" i="6" s="1"/>
  <c r="BE25" i="6"/>
  <c r="AJ31" i="6"/>
  <c r="AH15" i="6"/>
  <c r="AJ10" i="6"/>
  <c r="BA33" i="6"/>
  <c r="BC11" i="6"/>
  <c r="AJ15" i="6" l="1"/>
  <c r="AL10" i="6"/>
  <c r="BE16" i="6"/>
  <c r="BC16" i="6"/>
  <c r="AJ33" i="6"/>
  <c r="BC31" i="6"/>
  <c r="BE31" i="6"/>
  <c r="AM15" i="6"/>
  <c r="AO10" i="6"/>
  <c r="BC30" i="6"/>
  <c r="BD33" i="6"/>
  <c r="BB33" i="6"/>
  <c r="AL15" i="6" l="1"/>
  <c r="AN10" i="6"/>
  <c r="BE33" i="6"/>
  <c r="BC33" i="6"/>
  <c r="AO15" i="6"/>
  <c r="AS10" i="6"/>
  <c r="AS15" i="6" l="1"/>
  <c r="AU10" i="6"/>
  <c r="AN15" i="6"/>
  <c r="BE10" i="6"/>
  <c r="BC10" i="6"/>
  <c r="BC15" i="6" l="1"/>
  <c r="BE15" i="6"/>
  <c r="AW10" i="6"/>
  <c r="AU15" i="6"/>
  <c r="AW15" i="6" l="1"/>
  <c r="AY10" i="6"/>
  <c r="AY15" i="6" s="1"/>
  <c r="BB10" i="6" l="1"/>
  <c r="BD15" i="6"/>
  <c r="BB15" i="6"/>
  <c r="BD10" i="6"/>
  <c r="BA15" i="6"/>
  <c r="BA1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W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F11" authorId="0" shapeId="0" xr:uid="{00000000-0006-0000-0000-00000C000000}">
      <text>
        <r>
          <rPr>
            <b/>
            <sz val="9"/>
            <color indexed="81"/>
            <rFont val="Tahoma"/>
            <family val="2"/>
          </rPr>
          <t>YULIED.PENARANDA:</t>
        </r>
        <r>
          <rPr>
            <sz val="9"/>
            <color indexed="81"/>
            <rFont val="Tahoma"/>
            <family val="2"/>
          </rPr>
          <t xml:space="preserve">
Año 3</t>
        </r>
      </text>
    </comment>
    <comment ref="CJ11" authorId="0" shapeId="0" xr:uid="{00000000-0006-0000-0000-00000D000000}">
      <text>
        <r>
          <rPr>
            <b/>
            <sz val="9"/>
            <color indexed="81"/>
            <rFont val="Tahoma"/>
            <family val="2"/>
          </rPr>
          <t>YULIED.PENARANDA:</t>
        </r>
        <r>
          <rPr>
            <sz val="9"/>
            <color indexed="81"/>
            <rFont val="Tahoma"/>
            <family val="2"/>
          </rPr>
          <t xml:space="preserve">
Año 4</t>
        </r>
      </text>
    </comment>
    <comment ref="DN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2" authorId="0" shapeId="0" xr:uid="{00000000-0006-0000-0100-00001F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2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adquiridos que al cierre de la vigencia fiscal no  se cumplieron.</t>
        </r>
      </text>
    </comment>
    <comment ref="F14" authorId="0" shapeId="0" xr:uid="{00000000-0006-0000-0100-000022000000}">
      <text>
        <r>
          <rPr>
            <b/>
            <sz val="9"/>
            <color indexed="81"/>
            <rFont val="Tahoma"/>
            <family val="2"/>
          </rPr>
          <t>YULIED.PENARANDA:</t>
        </r>
        <r>
          <rPr>
            <sz val="9"/>
            <color indexed="81"/>
            <rFont val="Tahoma"/>
            <family val="2"/>
          </rPr>
          <t xml:space="preserve">
Son compromisos legalmente adquiridos que al cierre de la vigencia fiscal no se han atendido por no haberse completado las formalidades necesarias que hagan exigible el pago al terminarse el año.</t>
        </r>
      </text>
    </comment>
    <comment ref="F15" authorId="0" shapeId="0" xr:uid="{00000000-0006-0000-0100-000027000000}">
      <text>
        <r>
          <rPr>
            <b/>
            <sz val="9"/>
            <color indexed="81"/>
            <rFont val="Tahoma"/>
            <family val="2"/>
          </rPr>
          <t>YULIED.PENARANDA:</t>
        </r>
        <r>
          <rPr>
            <sz val="9"/>
            <color indexed="81"/>
            <rFont val="Tahoma"/>
            <family val="2"/>
          </rPr>
          <t xml:space="preserve">
Para las metas de tipología suma (vigencia + reservas). Para los demás tipos de metas se asocia el mismo dato de la vigencia.</t>
        </r>
      </text>
    </comment>
    <comment ref="F16" authorId="0" shapeId="0" xr:uid="{00000000-0006-0000-0100-000028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9" authorId="0" shapeId="0" xr:uid="{00000000-0006-0000-0100-000030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3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adquiridos que al cierre de la vigencia fiscal no  se cumplieron.</t>
        </r>
      </text>
    </comment>
    <comment ref="F21" authorId="0" shapeId="0" xr:uid="{00000000-0006-0000-0100-000032000000}">
      <text>
        <r>
          <rPr>
            <b/>
            <sz val="9"/>
            <color indexed="81"/>
            <rFont val="Tahoma"/>
            <family val="2"/>
          </rPr>
          <t>YULIED.PENARANDA:</t>
        </r>
        <r>
          <rPr>
            <sz val="9"/>
            <color indexed="81"/>
            <rFont val="Tahoma"/>
            <family val="2"/>
          </rPr>
          <t xml:space="preserve">
Son compromisos legalmente adquiridos que al cierre de la vigencia fiscal no se han atendido por no haberse completado las formalidades necesarias que hagan exigible el pago al terminarse el año.</t>
        </r>
      </text>
    </comment>
    <comment ref="F22" authorId="0" shapeId="0" xr:uid="{00000000-0006-0000-0100-000033000000}">
      <text>
        <r>
          <rPr>
            <b/>
            <sz val="9"/>
            <color indexed="81"/>
            <rFont val="Tahoma"/>
            <family val="2"/>
          </rPr>
          <t>YULIED.PENARANDA:</t>
        </r>
        <r>
          <rPr>
            <sz val="9"/>
            <color indexed="81"/>
            <rFont val="Tahoma"/>
            <family val="2"/>
          </rPr>
          <t xml:space="preserve">
Para las metas de tipología suma (vigencia + reservas). Para los demás tipos de metas se asocia el mismo dato de la vigencia.</t>
        </r>
      </text>
    </comment>
    <comment ref="F23" authorId="0" shapeId="0" xr:uid="{00000000-0006-0000-0100-000034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3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3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27" authorId="0" shapeId="0" xr:uid="{00000000-0006-0000-0100-00004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adquiridos que al cierre de la vigencia fiscal no  se cumplieron.</t>
        </r>
      </text>
    </comment>
    <comment ref="F28" authorId="0" shapeId="0" xr:uid="{00000000-0006-0000-0100-000044000000}">
      <text>
        <r>
          <rPr>
            <b/>
            <sz val="9"/>
            <color indexed="81"/>
            <rFont val="Tahoma"/>
            <family val="2"/>
          </rPr>
          <t>YULIED.PENARANDA:</t>
        </r>
        <r>
          <rPr>
            <sz val="9"/>
            <color indexed="81"/>
            <rFont val="Tahoma"/>
            <family val="2"/>
          </rPr>
          <t xml:space="preserve">
Son compromisos legalmente adquiridos que al cierre de la vigencia fiscal no se han atendido por no haberse completado las formalidades necesarias que hagan exigible el pago al terminarse el año.</t>
        </r>
      </text>
    </comment>
    <comment ref="F29" authorId="0" shapeId="0" xr:uid="{00000000-0006-0000-0100-000045000000}">
      <text>
        <r>
          <rPr>
            <b/>
            <sz val="9"/>
            <color indexed="81"/>
            <rFont val="Tahoma"/>
            <family val="2"/>
          </rPr>
          <t>YULIED.PENARANDA:</t>
        </r>
        <r>
          <rPr>
            <sz val="9"/>
            <color indexed="81"/>
            <rFont val="Tahoma"/>
            <family val="2"/>
          </rPr>
          <t xml:space="preserve">
Para las metas de tipología suma (vigencia + reservas). Para los demás tipos de metas se asocia el mismo dato de la vigencia.</t>
        </r>
      </text>
    </comment>
    <comment ref="F30" authorId="0" shapeId="0" xr:uid="{00000000-0006-0000-0100-000046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47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48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4A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69F5D5CE-6B71-4E07-8EB1-87950406830A}">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A40EB214-8069-4516-943C-F5DEBA19E7EE}">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67F3CBCC-2701-4EAD-A60F-0B995249FA40}">
      <text>
        <r>
          <rPr>
            <b/>
            <sz val="9"/>
            <color indexed="81"/>
            <rFont val="Tahoma"/>
            <family val="2"/>
          </rPr>
          <t>YULIED.PENARANDA:</t>
        </r>
        <r>
          <rPr>
            <sz val="9"/>
            <color indexed="81"/>
            <rFont val="Tahoma"/>
            <family val="2"/>
          </rPr>
          <t xml:space="preserve">
Relacionar el período del reporte</t>
        </r>
      </text>
    </comment>
    <comment ref="A8" authorId="0" shapeId="0" xr:uid="{0D3F0936-EDE7-4F54-9EC4-F75AF61209C6}">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6A532754-BB74-4B10-A0B3-735A47A0FB53}">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3B2212D3-E4B3-40FA-AC31-3B7279D95B13}">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57F34C75-2A55-4AB9-9D1E-6C5860B38D1F}">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26CF45E2-5712-4C31-A4F0-E6ABB8BB8C9F}">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29704432-DCA6-4E6B-AA64-72446A165713}">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198D1586-C2EE-4F28-A3F2-1AB5259217B9}">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4BCF4115-0C27-4E47-957B-EB2EDF67ACF6}">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CE8EC462-AE5E-4D42-9390-B764D393A63B}">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2FAED922-D20D-4A6A-AFDA-68E02FF41294}">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3639836F-F6C8-43BD-AD2E-601FC6F6FD6E}">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936F6ACD-2C79-431A-AD30-AC012D8A1EE3}">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E226F9ED-EA35-4F6C-8D94-77BA30C5E7FE}">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D870A5F2-8435-4688-B4F1-96C2B8437F14}">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7233AEF0-BF55-417D-A7C2-34AB3DFC1A59}">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4FC7A21C-69A1-49D5-8B1B-6311D9F3DFFD}">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9418EC97-FC6F-48B0-AFEF-0CDD1EB280B1}">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16CBABB3-3325-412B-9FA7-54D9E45BFFA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8230EE04-D680-432A-B0F6-3967E18DB35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E5E3BBEF-F18A-4E91-ACE4-66CC9F1C9FA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F6FE8876-23D4-47C8-85E6-8A50BE8A5EF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D438405D-ED76-4DF0-8119-24B9D396FAD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B15D182C-B816-4C3B-9495-1C5173A7B7D9}">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0E1EB2FC-A02B-4B49-BE21-137E2036E88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5C641A27-AF2F-4880-A093-6F4CE9EFAEC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F71E838F-9AAF-4DB3-846C-1FE28965424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9996E0DB-34A9-4D49-89A9-ECF57CC4065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87E9F329-2582-487B-BCF5-1F189B4C5D1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E8E5053C-0D2F-45DA-991F-3B461EF9898D}">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A40238F6-44EF-410A-BA33-711F5949E65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8321D0D9-2B9C-46FF-830D-52F9EF67761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688825AA-5655-4981-B65D-B1347AD17CB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67804974-8EFD-40AE-8516-4D8DEA4E83E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11A95D54-8080-467B-9661-AD401ECCBCD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316B9E05-B2F0-4F9C-A4C1-DDFEE92D4CD9}">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1E72C083-DE47-4FAF-AB2E-74822F722BD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266E39CA-2987-4AE6-8F4E-694B08FFEE6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88131B70-E010-424D-89DC-73653365EAA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9E6D9C2B-C809-447C-9D0E-597E295A68E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E041376C-116E-4877-9CA0-47E53CEF58D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470E71AB-801F-4CDE-A588-58372989DEBE}">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A9A5321C-EA56-4F82-B88F-0B9484B030C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8F8FD11D-AEEE-41B5-953F-ABCA46B544B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A3C1F17D-587A-4CA3-A0B3-282E23CC81D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1070F4AA-2140-406D-8D85-449F2CD9C16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FA3F4A1D-DB5F-43CF-9FD5-A5DFB62C6A5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4987008D-C41F-4BF9-BB17-30752922FE40}">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D8E4B71D-BE72-46CC-9A90-DB6D23DF7A2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15408597-1594-45A0-9760-08D75944EA0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9D8B58F8-F2DD-4EC4-9309-257D4492A39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60E9D079-B6E4-460A-A35D-CFCC7B41EC5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E10CAA5A-539C-40B4-8E89-49D0F65A067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1FD15667-9B46-495D-B7B9-DA3C58254349}">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81A58C0A-A655-4040-B5D8-EE45113DC8B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4B6E2CFD-3C08-4677-919D-C75BEB60806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1175F39E-30CF-4A83-8137-FF2940CA915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 authorId="0" shapeId="0" xr:uid="{7D6FD3B0-5F38-4BF4-B977-C99B91BB7AE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 authorId="0" shapeId="0" xr:uid="{CA00DD7D-371B-4741-BC12-02256001796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 authorId="0" shapeId="0" xr:uid="{FB19FBC6-17DC-4CAD-B286-5414DB5B8E2C}">
      <text>
        <r>
          <rPr>
            <b/>
            <sz val="9"/>
            <color indexed="81"/>
            <rFont val="Tahoma"/>
            <family val="2"/>
          </rPr>
          <t>YULIED.PENARANDA:</t>
        </r>
        <r>
          <rPr>
            <sz val="9"/>
            <color indexed="81"/>
            <rFont val="Tahoma"/>
            <family val="2"/>
          </rPr>
          <t xml:space="preserve">
Se suma los recursos presupuestales (vigencia + reservas)</t>
        </r>
      </text>
    </comment>
    <comment ref="D52" authorId="0" shapeId="0" xr:uid="{00B81BE9-AE76-4DF1-BE03-9ECF90B4556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 authorId="0" shapeId="0" xr:uid="{CDF5237D-A017-47E8-883B-8252443EB59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 authorId="0" shapeId="0" xr:uid="{918CC53D-930F-4D9A-95AF-93222442F75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 authorId="0" shapeId="0" xr:uid="{8A218B16-9C66-49E8-B3DB-EBA6956CF5E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 authorId="0" shapeId="0" xr:uid="{9AEF428A-E71A-4E58-AF07-03EEB887597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 authorId="0" shapeId="0" xr:uid="{723A729B-824B-46C8-8132-EA968C56602A}">
      <text>
        <r>
          <rPr>
            <b/>
            <sz val="9"/>
            <color indexed="81"/>
            <rFont val="Tahoma"/>
            <family val="2"/>
          </rPr>
          <t>YULIED.PENARANDA:</t>
        </r>
        <r>
          <rPr>
            <sz val="9"/>
            <color indexed="81"/>
            <rFont val="Tahoma"/>
            <family val="2"/>
          </rPr>
          <t xml:space="preserve">
Se suma los recursos presupuestales (vigencia + reservas)</t>
        </r>
      </text>
    </comment>
    <comment ref="D58" authorId="0" shapeId="0" xr:uid="{34FACE3C-24D7-4E13-9FE7-3DA514645F1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 authorId="0" shapeId="0" xr:uid="{AE32FB47-D453-4465-AA61-F081B99426E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 authorId="0" shapeId="0" xr:uid="{87BF7CF4-36B6-44F5-8928-92DE3C54ED3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 authorId="0" shapeId="0" xr:uid="{830D612A-4C2E-438F-8BD2-55E30BA9BBE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 authorId="0" shapeId="0" xr:uid="{A098D76F-FC86-4FEC-A20E-5897992CB99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 authorId="0" shapeId="0" xr:uid="{0467273A-E4AD-4041-BC02-12190F0FF691}">
      <text>
        <r>
          <rPr>
            <b/>
            <sz val="9"/>
            <color indexed="81"/>
            <rFont val="Tahoma"/>
            <family val="2"/>
          </rPr>
          <t>YULIED.PENARANDA:</t>
        </r>
        <r>
          <rPr>
            <sz val="9"/>
            <color indexed="81"/>
            <rFont val="Tahoma"/>
            <family val="2"/>
          </rPr>
          <t xml:space="preserve">
Se suma los recursos presupuestales (vigencia + reservas)</t>
        </r>
      </text>
    </comment>
    <comment ref="D64" authorId="0" shapeId="0" xr:uid="{E646A9B0-5277-4EFE-8B90-322F6F4501D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5" authorId="0" shapeId="0" xr:uid="{EF6626CE-3D24-4D81-A297-7D60BBBD77D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6" authorId="0" shapeId="0" xr:uid="{E9995C7F-786E-43A2-AA43-DA0256BA819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 authorId="0" shapeId="0" xr:uid="{8F2BC58F-18A7-4E07-9398-78E75C23EBC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 authorId="0" shapeId="0" xr:uid="{F62DAA02-41CE-4D1D-8EFF-6EF07C187A0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 authorId="0" shapeId="0" xr:uid="{B3BABA97-372A-422B-9128-5624B02DF091}">
      <text>
        <r>
          <rPr>
            <b/>
            <sz val="9"/>
            <color indexed="81"/>
            <rFont val="Tahoma"/>
            <family val="2"/>
          </rPr>
          <t>YULIED.PENARANDA:</t>
        </r>
        <r>
          <rPr>
            <sz val="9"/>
            <color indexed="81"/>
            <rFont val="Tahoma"/>
            <family val="2"/>
          </rPr>
          <t xml:space="preserve">
Se suma los recursos presupuestales (vigencia + reservas)</t>
        </r>
      </text>
    </comment>
    <comment ref="D70" authorId="0" shapeId="0" xr:uid="{848DFF93-A892-4C25-B1D2-E0EF978D55F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 authorId="0" shapeId="0" xr:uid="{3D299D53-6D4B-4C07-BB65-5AF2AAD27E5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 authorId="0" shapeId="0" xr:uid="{E10656A1-34BC-4E02-BD5D-4107095F8B5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 authorId="0" shapeId="0" xr:uid="{7B92441D-B448-4DF3-ABAF-403C3F2C83D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 authorId="0" shapeId="0" xr:uid="{1E9CF579-3BFC-4886-8F02-39F8E6258A5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 authorId="0" shapeId="0" xr:uid="{C6877BAF-2C6F-4B51-907E-57330BD43499}">
      <text>
        <r>
          <rPr>
            <b/>
            <sz val="9"/>
            <color indexed="81"/>
            <rFont val="Tahoma"/>
            <family val="2"/>
          </rPr>
          <t>YULIED.PENARANDA:</t>
        </r>
        <r>
          <rPr>
            <sz val="9"/>
            <color indexed="81"/>
            <rFont val="Tahoma"/>
            <family val="2"/>
          </rPr>
          <t xml:space="preserve">
Se suma los recursos presupuestales (vigencia + reservas)</t>
        </r>
      </text>
    </comment>
    <comment ref="D76" authorId="0" shapeId="0" xr:uid="{7DD30AC7-02B3-4B55-B1C4-58362037589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 authorId="0" shapeId="0" xr:uid="{AF1DF565-416C-4960-8CB7-1CA15255324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 authorId="0" shapeId="0" xr:uid="{99040B27-9B41-43A3-9A3E-96EC3A92EA8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 authorId="0" shapeId="0" xr:uid="{997D4535-F9D6-4DD7-A5C0-609BE30496C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0" authorId="0" shapeId="0" xr:uid="{C12D0934-7542-4094-B12A-2DB5CFEFE37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1" authorId="0" shapeId="0" xr:uid="{BCEC88B7-EDEF-41F3-BB64-E5D1A0A96FC5}">
      <text>
        <r>
          <rPr>
            <b/>
            <sz val="9"/>
            <color indexed="81"/>
            <rFont val="Tahoma"/>
            <family val="2"/>
          </rPr>
          <t>YULIED.PENARANDA:</t>
        </r>
        <r>
          <rPr>
            <sz val="9"/>
            <color indexed="81"/>
            <rFont val="Tahoma"/>
            <family val="2"/>
          </rPr>
          <t xml:space="preserve">
Se suma los recursos presupuestales (vigencia + reservas)</t>
        </r>
      </text>
    </comment>
    <comment ref="D82" authorId="0" shapeId="0" xr:uid="{9C3D4EFC-432E-49B4-8465-5990A4AEEA3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3" authorId="0" shapeId="0" xr:uid="{C1EDA916-1B76-4B37-971F-A31799C8839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4" authorId="0" shapeId="0" xr:uid="{4DAFAA34-6CA1-4F95-B6FB-2E828EACEC4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5" authorId="0" shapeId="0" xr:uid="{4D2D4595-A024-4CA6-BDA3-FCED46FF577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6" authorId="0" shapeId="0" xr:uid="{42B14CCA-4419-47F3-9300-5E54EBD666A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7" authorId="0" shapeId="0" xr:uid="{E0D0BADA-6EEA-4C26-92DA-9AE3FB34617E}">
      <text>
        <r>
          <rPr>
            <b/>
            <sz val="9"/>
            <color indexed="81"/>
            <rFont val="Tahoma"/>
            <family val="2"/>
          </rPr>
          <t>YULIED.PENARANDA:</t>
        </r>
        <r>
          <rPr>
            <sz val="9"/>
            <color indexed="81"/>
            <rFont val="Tahoma"/>
            <family val="2"/>
          </rPr>
          <t xml:space="preserve">
Se suma los recursos presupuestales (vigencia + reservas)</t>
        </r>
      </text>
    </comment>
    <comment ref="D88" authorId="0" shapeId="0" xr:uid="{99E15AE0-5FEA-4578-A0CF-2DC9FFC01B7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9" authorId="0" shapeId="0" xr:uid="{E3314CFA-CD21-4FD4-BD46-AE4707EA169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0" authorId="0" shapeId="0" xr:uid="{3162A108-B63E-438F-B39A-E73EFA1AFE6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1" authorId="0" shapeId="0" xr:uid="{30B69BFF-355C-451D-AE70-40A47F21D7B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2" authorId="0" shapeId="0" xr:uid="{706AFC7C-0E4C-42B5-8315-D945026A2B3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3" authorId="0" shapeId="0" xr:uid="{C4B11773-E774-40BE-9DA4-903F890B1883}">
      <text>
        <r>
          <rPr>
            <b/>
            <sz val="9"/>
            <color indexed="81"/>
            <rFont val="Tahoma"/>
            <family val="2"/>
          </rPr>
          <t>YULIED.PENARANDA:</t>
        </r>
        <r>
          <rPr>
            <sz val="9"/>
            <color indexed="81"/>
            <rFont val="Tahoma"/>
            <family val="2"/>
          </rPr>
          <t xml:space="preserve">
Se suma los recursos presupuestales (vigencia + reservas)</t>
        </r>
      </text>
    </comment>
    <comment ref="D94" authorId="0" shapeId="0" xr:uid="{E48E3B4D-2C78-4FE1-9D2C-0A05508758D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5" authorId="0" shapeId="0" xr:uid="{20BF5987-9987-4E20-BD27-5FE91E97167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6" authorId="0" shapeId="0" xr:uid="{55D29DF4-5670-4E87-9C03-BDBACD061D4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7" authorId="0" shapeId="0" xr:uid="{FBDB70B3-6D83-4382-9127-D984E9FB9E3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8" authorId="0" shapeId="0" xr:uid="{C1805D6C-7560-4E28-B9DD-E73B1598AD6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9" authorId="0" shapeId="0" xr:uid="{998739C3-1427-47B8-ACF4-F26475721C23}">
      <text>
        <r>
          <rPr>
            <b/>
            <sz val="9"/>
            <color indexed="81"/>
            <rFont val="Tahoma"/>
            <family val="2"/>
          </rPr>
          <t>YULIED.PENARANDA:</t>
        </r>
        <r>
          <rPr>
            <sz val="9"/>
            <color indexed="81"/>
            <rFont val="Tahoma"/>
            <family val="2"/>
          </rPr>
          <t xml:space="preserve">
Se suma los recursos presupuestales (vigencia + reservas)</t>
        </r>
      </text>
    </comment>
    <comment ref="D100" authorId="0" shapeId="0" xr:uid="{EFCCFD2F-B6C9-418C-B60A-53F99B924E1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1" authorId="0" shapeId="0" xr:uid="{E0DE6C66-1A8F-4DAE-BF13-22CD788D8A0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2" authorId="0" shapeId="0" xr:uid="{F734238F-D5B6-4ADA-B312-98AA300F974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3" authorId="0" shapeId="0" xr:uid="{5B26B9FE-9ECE-411C-8E78-64E2EAFDDCB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04" authorId="0" shapeId="0" xr:uid="{2F80781F-3ED5-4373-941F-3271048A4B5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05" authorId="0" shapeId="0" xr:uid="{96A3ECB6-04BA-421F-B4FB-AD67154F2414}">
      <text>
        <r>
          <rPr>
            <b/>
            <sz val="9"/>
            <color indexed="81"/>
            <rFont val="Tahoma"/>
            <family val="2"/>
          </rPr>
          <t>YULIED.PENARANDA:</t>
        </r>
        <r>
          <rPr>
            <sz val="9"/>
            <color indexed="81"/>
            <rFont val="Tahoma"/>
            <family val="2"/>
          </rPr>
          <t xml:space="preserve">
Se suma los recursos presupuestales (vigencia + reservas)</t>
        </r>
      </text>
    </comment>
    <comment ref="D106" authorId="0" shapeId="0" xr:uid="{5EAB352D-307D-4341-AF44-A556F3EFB33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7" authorId="0" shapeId="0" xr:uid="{B4479039-A804-4D60-8DDC-F526EE7DD98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8" authorId="0" shapeId="0" xr:uid="{B1A5019B-A5A9-4C1E-9533-FF2CE78FD99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9" authorId="0" shapeId="0" xr:uid="{AD93A167-988B-4A42-A438-75CF0E2B05E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0" authorId="0" shapeId="0" xr:uid="{8C72A65B-DF37-4E86-B8FE-CC31EA94087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1" authorId="0" shapeId="0" xr:uid="{6E460241-3079-4E77-99B5-97D252136EEF}">
      <text>
        <r>
          <rPr>
            <b/>
            <sz val="9"/>
            <color indexed="81"/>
            <rFont val="Tahoma"/>
            <family val="2"/>
          </rPr>
          <t>YULIED.PENARANDA:</t>
        </r>
        <r>
          <rPr>
            <sz val="9"/>
            <color indexed="81"/>
            <rFont val="Tahoma"/>
            <family val="2"/>
          </rPr>
          <t xml:space="preserve">
Se suma los recursos presupuestales (vigencia + reservas)</t>
        </r>
      </text>
    </comment>
    <comment ref="D112" authorId="0" shapeId="0" xr:uid="{E86D6ACC-00A0-4F4A-9197-0741BA9D0B7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3" authorId="0" shapeId="0" xr:uid="{9856AA27-EB00-4F1D-B84A-A909BB8766E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14" authorId="0" shapeId="0" xr:uid="{E4E59C53-7947-4D76-8EF1-4C8A03D6F42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15" authorId="0" shapeId="0" xr:uid="{00198BC4-A8A4-433D-8E97-BA18055A034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6" authorId="0" shapeId="0" xr:uid="{6082C222-64AD-4ADF-9DF2-1746B0C9B10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7" authorId="0" shapeId="0" xr:uid="{C72049D2-CC02-4DBE-BB45-16987E4EA836}">
      <text>
        <r>
          <rPr>
            <b/>
            <sz val="9"/>
            <color indexed="81"/>
            <rFont val="Tahoma"/>
            <family val="2"/>
          </rPr>
          <t>YULIED.PENARANDA:</t>
        </r>
        <r>
          <rPr>
            <sz val="9"/>
            <color indexed="81"/>
            <rFont val="Tahoma"/>
            <family val="2"/>
          </rPr>
          <t xml:space="preserve">
Se suma los recursos presupuestales (vigencia + reservas)</t>
        </r>
      </text>
    </comment>
    <comment ref="D118" authorId="0" shapeId="0" xr:uid="{5606762C-89E2-4B6D-9381-2523A33F55F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9" authorId="0" shapeId="0" xr:uid="{809971DF-89A1-4FC4-9998-B3CCB66153D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0" authorId="0" shapeId="0" xr:uid="{216F4383-3FE4-41AE-B291-9B93A6EC384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1" authorId="0" shapeId="0" xr:uid="{83244FB7-7DEF-4ADA-8DB9-CAA48E4BE82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2" authorId="0" shapeId="0" xr:uid="{26ADB61E-E16B-4042-8FE8-A8C4C649DE7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3" authorId="0" shapeId="0" xr:uid="{7B653312-741D-484E-9C3C-E6BFCB13AED7}">
      <text>
        <r>
          <rPr>
            <b/>
            <sz val="9"/>
            <color indexed="81"/>
            <rFont val="Tahoma"/>
            <family val="2"/>
          </rPr>
          <t>YULIED.PENARANDA:</t>
        </r>
        <r>
          <rPr>
            <sz val="9"/>
            <color indexed="81"/>
            <rFont val="Tahoma"/>
            <family val="2"/>
          </rPr>
          <t xml:space="preserve">
Se suma los recursos presupuestales (vigencia + reservas)</t>
        </r>
      </text>
    </comment>
    <comment ref="D124" authorId="0" shapeId="0" xr:uid="{98D13D6D-8924-4B29-ACD2-4DE49A65756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25" authorId="0" shapeId="0" xr:uid="{156D7C87-4675-4B44-97D4-7D3FF2065F2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6" authorId="0" shapeId="0" xr:uid="{FA636CF0-7EB2-49C3-B6A8-4EF52AA1D2E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7" authorId="0" shapeId="0" xr:uid="{735B7E86-70A6-48AD-8769-9D717D3F3B4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8" authorId="0" shapeId="0" xr:uid="{684FB9C0-F068-41D0-9155-D844A71DA4B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9" authorId="0" shapeId="0" xr:uid="{F8E759DF-A102-4B8B-9438-BB35950E57C3}">
      <text>
        <r>
          <rPr>
            <b/>
            <sz val="9"/>
            <color indexed="81"/>
            <rFont val="Tahoma"/>
            <family val="2"/>
          </rPr>
          <t>YULIED.PENARANDA:</t>
        </r>
        <r>
          <rPr>
            <sz val="9"/>
            <color indexed="81"/>
            <rFont val="Tahoma"/>
            <family val="2"/>
          </rPr>
          <t xml:space="preserve">
Se suma los recursos presupuestales (vigencia + reservas)</t>
        </r>
      </text>
    </comment>
    <comment ref="D130" authorId="0" shapeId="0" xr:uid="{2D9F74A6-239A-420B-9BA8-CBC33F4F663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1" authorId="0" shapeId="0" xr:uid="{D8973A11-86A8-498A-A20B-CF0141F5CC5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32" authorId="0" shapeId="0" xr:uid="{15478D36-3982-4DAA-A24F-3DE61ABDB19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3" authorId="0" shapeId="0" xr:uid="{457BF7B2-2EB2-4ED0-BFCF-9E293EFE015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34" authorId="0" shapeId="0" xr:uid="{883645AC-5F93-4921-9610-26447C2E3B9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35" authorId="0" shapeId="0" xr:uid="{91A4A372-D44A-49A9-80D3-EFF356021EBF}">
      <text>
        <r>
          <rPr>
            <b/>
            <sz val="9"/>
            <color indexed="81"/>
            <rFont val="Tahoma"/>
            <family val="2"/>
          </rPr>
          <t>YULIED.PENARANDA:</t>
        </r>
        <r>
          <rPr>
            <sz val="9"/>
            <color indexed="81"/>
            <rFont val="Tahoma"/>
            <family val="2"/>
          </rPr>
          <t xml:space="preserve">
Se suma los recursos presupuestales (vigencia + reservas)</t>
        </r>
      </text>
    </comment>
    <comment ref="D136" authorId="0" shapeId="0" xr:uid="{1A12AC3F-61A4-4D33-A6B5-CE4D87DFEE8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7" authorId="0" shapeId="0" xr:uid="{FC97851C-9676-4EE5-BEC9-A763755A981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38" authorId="0" shapeId="0" xr:uid="{490FF0CB-3825-46D4-BE74-47E1C562182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9" authorId="0" shapeId="0" xr:uid="{1EDD9297-F000-46E8-A657-AD9486D3F01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0" authorId="0" shapeId="0" xr:uid="{6682DB15-0BA0-494A-9C96-604876A38FE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1" authorId="0" shapeId="0" xr:uid="{50F65653-8895-4811-A8EA-F3F0E32D75F5}">
      <text>
        <r>
          <rPr>
            <b/>
            <sz val="9"/>
            <color indexed="81"/>
            <rFont val="Tahoma"/>
            <family val="2"/>
          </rPr>
          <t>YULIED.PENARANDA:</t>
        </r>
        <r>
          <rPr>
            <sz val="9"/>
            <color indexed="81"/>
            <rFont val="Tahoma"/>
            <family val="2"/>
          </rPr>
          <t xml:space="preserve">
Se suma los recursos presupuestales (vigencia + reservas)</t>
        </r>
      </text>
    </comment>
    <comment ref="D142" authorId="0" shapeId="0" xr:uid="{BC4AA948-5F0A-4382-882F-4C835AC68A1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3" authorId="0" shapeId="0" xr:uid="{B89786D4-DAE9-4EC4-96BD-C0E4A2B8B4F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44" authorId="0" shapeId="0" xr:uid="{054F07F7-EE0B-499C-8050-0E65D1DCA1C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45" authorId="0" shapeId="0" xr:uid="{458D46E4-489C-478C-AD4F-E554EC959AE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6" authorId="0" shapeId="0" xr:uid="{09959E89-5CDD-4F38-A348-0069A50A268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7" authorId="0" shapeId="0" xr:uid="{CF032279-EC69-4B92-92BE-6D2FF2D2F5BB}">
      <text>
        <r>
          <rPr>
            <b/>
            <sz val="9"/>
            <color indexed="81"/>
            <rFont val="Tahoma"/>
            <family val="2"/>
          </rPr>
          <t>YULIED.PENARANDA:</t>
        </r>
        <r>
          <rPr>
            <sz val="9"/>
            <color indexed="81"/>
            <rFont val="Tahoma"/>
            <family val="2"/>
          </rPr>
          <t xml:space="preserve">
Se suma los recursos presupuestales (vigencia + reservas)</t>
        </r>
      </text>
    </comment>
    <comment ref="D148" authorId="0" shapeId="0" xr:uid="{638AC8F4-F2A3-4EA1-A83D-8780761E53DD}">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49" authorId="0" shapeId="0" xr:uid="{C9AD7346-BCD8-4309-BC44-A6F94C7662E1}">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50" authorId="0" shapeId="0" xr:uid="{25998BD8-31FE-484E-87B7-A3161633B8FC}">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23"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24" authorId="0" shapeId="0" xr:uid="{00000000-0006-0000-0400-000012000000}">
      <text>
        <r>
          <rPr>
            <b/>
            <sz val="9"/>
            <color indexed="81"/>
            <rFont val="Tahoma"/>
            <family val="2"/>
          </rPr>
          <t>YULIED.PENARANDA:</t>
        </r>
        <r>
          <rPr>
            <sz val="9"/>
            <color indexed="81"/>
            <rFont val="Tahoma"/>
            <family val="2"/>
          </rPr>
          <t xml:space="preserve">
Vigencia a reportar</t>
        </r>
      </text>
    </comment>
    <comment ref="C24"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24"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4"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24" authorId="0" shapeId="0" xr:uid="{00000000-0006-0000-0400-000016000000}">
      <text>
        <r>
          <rPr>
            <b/>
            <sz val="9"/>
            <color indexed="81"/>
            <rFont val="Tahoma"/>
            <family val="2"/>
          </rPr>
          <t>YULIED.PENARANDA:</t>
        </r>
        <r>
          <rPr>
            <sz val="9"/>
            <color indexed="81"/>
            <rFont val="Tahoma"/>
            <family val="2"/>
          </rPr>
          <t xml:space="preserve">
Corresponde al pago </t>
        </r>
      </text>
    </comment>
    <comment ref="G24"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38"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39" authorId="0" shapeId="0" xr:uid="{00000000-0006-0000-0400-000019000000}">
      <text>
        <r>
          <rPr>
            <b/>
            <sz val="9"/>
            <color indexed="81"/>
            <rFont val="Tahoma"/>
            <family val="2"/>
          </rPr>
          <t>YULIED.PENARANDA:</t>
        </r>
        <r>
          <rPr>
            <sz val="9"/>
            <color indexed="81"/>
            <rFont val="Tahoma"/>
            <family val="2"/>
          </rPr>
          <t xml:space="preserve">
Vigencia a reportar</t>
        </r>
      </text>
    </comment>
    <comment ref="C39"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39"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9"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39" authorId="0" shapeId="0" xr:uid="{00000000-0006-0000-0400-00001D000000}">
      <text>
        <r>
          <rPr>
            <b/>
            <sz val="9"/>
            <color indexed="81"/>
            <rFont val="Tahoma"/>
            <family val="2"/>
          </rPr>
          <t>YULIED.PENARANDA:</t>
        </r>
        <r>
          <rPr>
            <sz val="9"/>
            <color indexed="81"/>
            <rFont val="Tahoma"/>
            <family val="2"/>
          </rPr>
          <t xml:space="preserve">
Corresponde al pago </t>
        </r>
      </text>
    </comment>
    <comment ref="G39"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53"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54" authorId="0" shapeId="0" xr:uid="{00000000-0006-0000-0400-000020000000}">
      <text>
        <r>
          <rPr>
            <b/>
            <sz val="9"/>
            <color indexed="81"/>
            <rFont val="Tahoma"/>
            <family val="2"/>
          </rPr>
          <t>YULIED.PENARANDA:</t>
        </r>
        <r>
          <rPr>
            <sz val="9"/>
            <color indexed="81"/>
            <rFont val="Tahoma"/>
            <family val="2"/>
          </rPr>
          <t xml:space="preserve">
Vigencia a reportar</t>
        </r>
      </text>
    </comment>
    <comment ref="C54"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54"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54"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54" authorId="0" shapeId="0" xr:uid="{00000000-0006-0000-0400-000024000000}">
      <text>
        <r>
          <rPr>
            <b/>
            <sz val="9"/>
            <color indexed="81"/>
            <rFont val="Tahoma"/>
            <family val="2"/>
          </rPr>
          <t>YULIED.PENARANDA:</t>
        </r>
        <r>
          <rPr>
            <sz val="9"/>
            <color indexed="81"/>
            <rFont val="Tahoma"/>
            <family val="2"/>
          </rPr>
          <t xml:space="preserve">
Corresponde al pago </t>
        </r>
      </text>
    </comment>
    <comment ref="G54"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68"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69" authorId="0" shapeId="0" xr:uid="{00000000-0006-0000-0400-000027000000}">
      <text>
        <r>
          <rPr>
            <b/>
            <sz val="9"/>
            <color indexed="81"/>
            <rFont val="Tahoma"/>
            <family val="2"/>
          </rPr>
          <t>YULIED.PENARANDA:</t>
        </r>
        <r>
          <rPr>
            <sz val="9"/>
            <color indexed="81"/>
            <rFont val="Tahoma"/>
            <family val="2"/>
          </rPr>
          <t xml:space="preserve">
Vigencia a reportar</t>
        </r>
      </text>
    </comment>
    <comment ref="B69"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69"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69"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69"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69"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69"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69"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83"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4" authorId="0" shapeId="0" xr:uid="{00000000-0006-0000-0400-000030000000}">
      <text>
        <r>
          <rPr>
            <b/>
            <sz val="9"/>
            <color indexed="81"/>
            <rFont val="Tahoma"/>
            <family val="2"/>
          </rPr>
          <t>YULIED.PENARANDA:</t>
        </r>
        <r>
          <rPr>
            <sz val="9"/>
            <color indexed="81"/>
            <rFont val="Tahoma"/>
            <family val="2"/>
          </rPr>
          <t xml:space="preserve">
Vigencia a reportar</t>
        </r>
      </text>
    </comment>
    <comment ref="B84"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4"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4"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4"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4"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4"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4"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98"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9" authorId="0" shapeId="0" xr:uid="{00000000-0006-0000-0400-000039000000}">
      <text>
        <r>
          <rPr>
            <b/>
            <sz val="9"/>
            <color indexed="81"/>
            <rFont val="Tahoma"/>
            <family val="2"/>
          </rPr>
          <t>YULIED.PENARANDA:</t>
        </r>
        <r>
          <rPr>
            <sz val="9"/>
            <color indexed="81"/>
            <rFont val="Tahoma"/>
            <family val="2"/>
          </rPr>
          <t xml:space="preserve">
Vigencia a reportar</t>
        </r>
      </text>
    </comment>
    <comment ref="B99"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9"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9"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9"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9"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9"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9"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13"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4" authorId="0" shapeId="0" xr:uid="{00000000-0006-0000-0400-000042000000}">
      <text>
        <r>
          <rPr>
            <b/>
            <sz val="9"/>
            <color indexed="81"/>
            <rFont val="Tahoma"/>
            <family val="2"/>
          </rPr>
          <t>YULIED.PENARANDA:</t>
        </r>
        <r>
          <rPr>
            <sz val="9"/>
            <color indexed="81"/>
            <rFont val="Tahoma"/>
            <family val="2"/>
          </rPr>
          <t xml:space="preserve">
Vigencia a reportar</t>
        </r>
      </text>
    </comment>
    <comment ref="B114"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4"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4"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4"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4"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4"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4"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28"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9" authorId="0" shapeId="0" xr:uid="{00000000-0006-0000-0400-00004B000000}">
      <text>
        <r>
          <rPr>
            <b/>
            <sz val="9"/>
            <color indexed="81"/>
            <rFont val="Tahoma"/>
            <family val="2"/>
          </rPr>
          <t>YULIED.PENARANDA:</t>
        </r>
        <r>
          <rPr>
            <sz val="9"/>
            <color indexed="81"/>
            <rFont val="Tahoma"/>
            <family val="2"/>
          </rPr>
          <t xml:space="preserve">
Vigencia a reportar</t>
        </r>
      </text>
    </comment>
    <comment ref="B129"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9"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9"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9"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9"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9"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9"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45" authorId="0" shapeId="0" xr:uid="{00000000-0006-0000-0400-000054000000}">
      <text>
        <r>
          <rPr>
            <b/>
            <sz val="9"/>
            <color indexed="81"/>
            <rFont val="Tahoma"/>
            <family val="2"/>
          </rPr>
          <t>YULIED.PENARANDA:</t>
        </r>
        <r>
          <rPr>
            <sz val="9"/>
            <color indexed="81"/>
            <rFont val="Tahoma"/>
            <family val="2"/>
          </rPr>
          <t xml:space="preserve">
Vigencia a reportar</t>
        </r>
      </text>
    </comment>
    <comment ref="B145"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45"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45"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185"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6" authorId="0" shapeId="0" xr:uid="{00000000-0006-0000-0400-000066000000}">
      <text>
        <r>
          <rPr>
            <b/>
            <sz val="9"/>
            <color indexed="81"/>
            <rFont val="Tahoma"/>
            <family val="2"/>
          </rPr>
          <t>YULIED.PENARANDA:</t>
        </r>
        <r>
          <rPr>
            <sz val="9"/>
            <color indexed="81"/>
            <rFont val="Tahoma"/>
            <family val="2"/>
          </rPr>
          <t xml:space="preserve">
Vigencia a reportar</t>
        </r>
      </text>
    </comment>
    <comment ref="B186"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6"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6"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6"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200"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01" authorId="0" shapeId="0" xr:uid="{00000000-0006-0000-0400-00006C000000}">
      <text>
        <r>
          <rPr>
            <b/>
            <sz val="9"/>
            <color indexed="81"/>
            <rFont val="Tahoma"/>
            <family val="2"/>
          </rPr>
          <t>YULIED.PENARANDA:</t>
        </r>
        <r>
          <rPr>
            <sz val="9"/>
            <color indexed="81"/>
            <rFont val="Tahoma"/>
            <family val="2"/>
          </rPr>
          <t xml:space="preserve">
Vigencia a reportar</t>
        </r>
      </text>
    </comment>
    <comment ref="B201"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1"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01"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01"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214" authorId="0" shapeId="0" xr:uid="{00000000-0006-0000-0400-00007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5" authorId="0" shapeId="0" xr:uid="{00000000-0006-0000-0400-000072000000}">
      <text>
        <r>
          <rPr>
            <b/>
            <sz val="9"/>
            <color indexed="81"/>
            <rFont val="Tahoma"/>
            <family val="2"/>
          </rPr>
          <t>YULIED.PENARANDA:</t>
        </r>
        <r>
          <rPr>
            <sz val="9"/>
            <color indexed="81"/>
            <rFont val="Tahoma"/>
            <family val="2"/>
          </rPr>
          <t xml:space="preserve">
Vigencia a reportar</t>
        </r>
      </text>
    </comment>
    <comment ref="B215" authorId="0" shapeId="0" xr:uid="{00000000-0006-0000-04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5" authorId="0" shapeId="0" xr:uid="{00000000-0006-0000-04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5" authorId="0" shapeId="0" xr:uid="{00000000-0006-0000-04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5"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54" authorId="0" shapeId="0" xr:uid="{00000000-0006-0000-0400-000078000000}">
      <text>
        <r>
          <rPr>
            <b/>
            <sz val="9"/>
            <color indexed="81"/>
            <rFont val="Tahoma"/>
            <family val="2"/>
          </rPr>
          <t>YULIED.PENARANDA:</t>
        </r>
        <r>
          <rPr>
            <sz val="9"/>
            <color indexed="81"/>
            <rFont val="Tahoma"/>
            <family val="2"/>
          </rPr>
          <t xml:space="preserve">
Vigencia a reportar</t>
        </r>
      </text>
    </comment>
    <comment ref="B254"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54"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54"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54"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268"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69" authorId="0" shapeId="0" xr:uid="{00000000-0006-0000-0400-00007E000000}">
      <text>
        <r>
          <rPr>
            <b/>
            <sz val="9"/>
            <color indexed="81"/>
            <rFont val="Tahoma"/>
            <family val="2"/>
          </rPr>
          <t>YULIED.PENARANDA:</t>
        </r>
        <r>
          <rPr>
            <sz val="9"/>
            <color indexed="81"/>
            <rFont val="Tahoma"/>
            <family val="2"/>
          </rPr>
          <t xml:space="preserve">
Vigencia a reportar</t>
        </r>
      </text>
    </comment>
    <comment ref="B269"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69"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69"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69"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283"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84" authorId="0" shapeId="0" xr:uid="{00000000-0006-0000-0400-000084000000}">
      <text>
        <r>
          <rPr>
            <b/>
            <sz val="9"/>
            <color indexed="81"/>
            <rFont val="Tahoma"/>
            <family val="2"/>
          </rPr>
          <t>YULIED.PENARANDA:</t>
        </r>
        <r>
          <rPr>
            <sz val="9"/>
            <color indexed="81"/>
            <rFont val="Tahoma"/>
            <family val="2"/>
          </rPr>
          <t xml:space="preserve">
Vigencia a reportar</t>
        </r>
      </text>
    </comment>
    <comment ref="B284"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84"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84"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84"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298"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9" authorId="0" shapeId="0" xr:uid="{00000000-0006-0000-0400-00008A000000}">
      <text>
        <r>
          <rPr>
            <b/>
            <sz val="9"/>
            <color indexed="81"/>
            <rFont val="Tahoma"/>
            <family val="2"/>
          </rPr>
          <t>YULIED.PENARANDA:</t>
        </r>
        <r>
          <rPr>
            <sz val="9"/>
            <color indexed="81"/>
            <rFont val="Tahoma"/>
            <family val="2"/>
          </rPr>
          <t xml:space="preserve">
Vigencia a reportar</t>
        </r>
      </text>
    </comment>
    <comment ref="B299"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9"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9"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9"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 ref="A313" authorId="0" shapeId="0" xr:uid="{00000000-0006-0000-0400-00008F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4" authorId="0" shapeId="0" xr:uid="{00000000-0006-0000-0400-000090000000}">
      <text>
        <r>
          <rPr>
            <b/>
            <sz val="9"/>
            <color indexed="81"/>
            <rFont val="Tahoma"/>
            <family val="2"/>
          </rPr>
          <t>YULIED.PENARANDA:</t>
        </r>
        <r>
          <rPr>
            <sz val="9"/>
            <color indexed="81"/>
            <rFont val="Tahoma"/>
            <family val="2"/>
          </rPr>
          <t xml:space="preserve">
Vigencia a reportar</t>
        </r>
      </text>
    </comment>
    <comment ref="B314" authorId="0" shapeId="0" xr:uid="{00000000-0006-0000-0400-000091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4" authorId="0" shapeId="0" xr:uid="{00000000-0006-0000-0400-000092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4" authorId="0" shapeId="0" xr:uid="{00000000-0006-0000-0400-000093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4" authorId="0" shapeId="0" xr:uid="{00000000-0006-0000-0400-000094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<sst xmlns="http://schemas.openxmlformats.org/spreadsheetml/2006/main" count="2926" uniqueCount="649">
  <si>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</si>
  <si>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</si>
  <si>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</si>
  <si>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</si>
  <si>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</si>
  <si>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</si>
  <si>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</si>
  <si>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</si>
  <si>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</si>
  <si>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</si>
  <si>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</si>
  <si>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</si>
  <si>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</si>
  <si>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</si>
  <si>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</si>
  <si>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</si>
  <si>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</si>
  <si>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</si>
  <si>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</si>
  <si>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</si>
  <si>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</si>
  <si>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</si>
  <si>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</si>
  <si>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</si>
  <si>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</si>
  <si>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</si>
  <si>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</si>
  <si>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</si>
  <si>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</si>
  <si>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</si>
  <si>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</si>
  <si>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</si>
  <si>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</si>
  <si>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</si>
  <si>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</si>
  <si>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</si>
  <si>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</si>
  <si>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</si>
  <si>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</si>
  <si>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</si>
  <si>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</si>
  <si>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</si>
  <si>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</si>
  <si>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</si>
  <si>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</si>
  <si>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</si>
  <si>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</si>
  <si>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</si>
  <si>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</si>
  <si>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</si>
  <si>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</si>
  <si>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</si>
  <si>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</si>
  <si>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</si>
  <si>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</si>
  <si>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</si>
  <si>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</si>
  <si>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</si>
  <si>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</si>
  <si>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</si>
  <si>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</si>
  <si>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</si>
  <si>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</si>
  <si>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</si>
  <si>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</si>
  <si>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</si>
  <si>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</si>
  <si>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</si>
  <si>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</si>
  <si>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</si>
  <si>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</si>
  <si>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</si>
  <si>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</si>
  <si>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</si>
  <si>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</si>
  <si>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</si>
  <si>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</si>
  <si>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</si>
  <si>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</si>
  <si>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</si>
  <si>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</si>
  <si>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</si>
  <si>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</si>
  <si>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</si>
  <si>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</si>
  <si>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</si>
  <si>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</si>
  <si>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</si>
  <si>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</si>
  <si>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</si>
  <si>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</si>
  <si>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</si>
  <si>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</si>
  <si>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</si>
  <si>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</si>
  <si>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</si>
  <si>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</si>
  <si>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</si>
  <si>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</si>
  <si>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</si>
  <si>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</si>
  <si>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</si>
  <si>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</si>
  <si>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</si>
  <si>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</si>
  <si>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</si>
  <si>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</si>
  <si>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</si>
  <si>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</si>
  <si>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</si>
  <si>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</si>
  <si>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</si>
  <si>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</si>
  <si>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</si>
  <si>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</si>
  <si>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</si>
  <si>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</si>
  <si>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</si>
  <si>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</si>
  <si>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</si>
  <si>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</si>
  <si>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</si>
  <si>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</si>
  <si>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</si>
  <si>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</si>
  <si>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</si>
  <si>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</si>
  <si>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</si>
  <si>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</si>
  <si>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</si>
  <si>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</si>
  <si>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</si>
  <si>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</si>
  <si>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</si>
  <si>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</si>
  <si>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</si>
  <si>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</si>
  <si>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</si>
  <si>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</si>
  <si>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</si>
  <si>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</si>
  <si>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</si>
  <si>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</si>
  <si>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</si>
  <si>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</si>
  <si>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</si>
  <si>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</si>
  <si>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</si>
  <si>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</si>
  <si>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</si>
  <si>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</si>
  <si>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</si>
  <si>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</si>
  <si>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</si>
  <si>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</si>
  <si>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</si>
  <si>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</si>
  <si>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</si>
  <si>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</si>
  <si>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</si>
  <si>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</si>
  <si>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</si>
  <si>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</si>
  <si>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</si>
  <si>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</si>
  <si>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</si>
  <si>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</si>
  <si>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</si>
  <si>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</si>
  <si>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</si>
  <si>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</si>
  <si>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</si>
  <si>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</si>
  <si>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</si>
  <si>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</si>
  <si>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</si>
  <si>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</si>
  <si>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</si>
  <si>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</si>
  <si>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</si>
  <si>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</si>
  <si>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</si>
  <si>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</si>
  <si>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</si>
  <si>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</si>
  <si>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</si>
  <si>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</si>
  <si>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</si>
  <si>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</si>
  <si>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</si>
  <si>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</si>
  <si>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</si>
  <si>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</si>
  <si>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</si>
  <si>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</si>
  <si>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</si>
  <si>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</si>
  <si>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</si>
  <si>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</si>
  <si>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</si>
  <si>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</si>
  <si>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</si>
  <si>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</si>
  <si>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</si>
  <si>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</si>
  <si>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</si>
  <si>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</si>
  <si>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</si>
  <si>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</si>
  <si>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</si>
  <si>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</si>
  <si>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</si>
  <si>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</si>
  <si>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</si>
  <si>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</si>
  <si>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</si>
  <si>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</si>
  <si>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</si>
  <si>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</si>
  <si>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</si>
  <si>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</si>
  <si>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</si>
  <si>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</si>
  <si>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</si>
  <si>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</si>
  <si>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</si>
  <si>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</si>
  <si>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</si>
  <si>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</si>
  <si>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</si>
  <si>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</si>
  <si>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</si>
  <si>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</si>
  <si>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</si>
  <si>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</si>
  <si>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</si>
  <si>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</si>
  <si>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</si>
  <si>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</si>
  <si>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</si>
  <si>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</si>
  <si>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</si>
  <si>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</si>
  <si>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</si>
  <si>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</si>
  <si>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</si>
  <si>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</si>
  <si>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</si>
  <si>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</si>
  <si>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</si>
  <si>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</si>
  <si>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</si>
  <si>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</si>
  <si>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</si>
  <si>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</si>
  <si>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</si>
  <si>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</si>
  <si>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</si>
  <si>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</si>
  <si>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</si>
  <si>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</si>
  <si>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</si>
  <si>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</si>
  <si>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</si>
  <si>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</si>
  <si>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</si>
  <si>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</si>
  <si>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</si>
  <si>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</si>
  <si>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</si>
  <si>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</si>
  <si>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</si>
  <si>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</si>
  <si>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</si>
  <si>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</si>
  <si>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</si>
  <si>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</si>
  <si>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</si>
  <si>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</si>
  <si>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</si>
  <si>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</si>
  <si>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</si>
  <si>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</si>
  <si>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</si>
  <si>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</si>
  <si>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</si>
  <si>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</si>
  <si>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</si>
  <si>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</si>
  <si>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</si>
  <si>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</si>
  <si>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</si>
  <si>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</si>
  <si>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</si>
  <si>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</si>
  <si>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</si>
  <si>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</si>
  <si>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</si>
  <si>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</si>
  <si>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</si>
  <si>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</si>
  <si>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</si>
  <si>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</si>
  <si>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</si>
  <si>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</si>
  <si>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</si>
  <si>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</si>
  <si>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PROGRAMADO ACUMULADO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</si>
  <si>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</si>
  <si>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</si>
  <si>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</si>
  <si>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</si>
  <si>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</si>
  <si>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</si>
  <si>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</si>
  <si>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</si>
  <si>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</si>
  <si>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</si>
  <si>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</si>
  <si>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</si>
  <si>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</si>
  <si>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</si>
  <si>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</si>
  <si>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</si>
  <si>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</si>
  <si>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</si>
  <si>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</si>
  <si>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</si>
  <si>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</si>
  <si>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</si>
  <si>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</si>
  <si>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</si>
  <si>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</si>
  <si>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</si>
  <si>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</si>
  <si>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</si>
  <si>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</si>
  <si>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</si>
  <si>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</si>
  <si>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</si>
  <si>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</si>
  <si>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</si>
  <si>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</si>
  <si>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</si>
  <si>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</si>
  <si>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</si>
  <si>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</si>
  <si>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</si>
  <si>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</si>
  <si>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</si>
  <si>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</si>
  <si>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</si>
  <si>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</si>
  <si>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</si>
  <si>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</si>
  <si>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</si>
  <si>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</si>
  <si>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</si>
  <si>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</si>
  <si>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</si>
  <si>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</si>
  <si>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</si>
  <si>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</si>
  <si>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</si>
  <si>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</si>
  <si>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Versión: 14</t>
  </si>
  <si>
    <t>Se agregan  en el componente de gestión y de inversión nuevas columnas para establecer más patrones de medición</t>
  </si>
  <si>
    <t>Controlar la disposición adecuada 43.000.000 de toneladas y promover el aprovechamiento de 11.000.000 de toneladas de residuos peligrosos, especiales y de manejo diferenciado</t>
  </si>
  <si>
    <t>Número de toneladas de residuos peligrosos, ordinarios, especiales y/o de manejo diferenciado controlados adecuadamente.</t>
  </si>
  <si>
    <t>Número de toneladas de residuos peligrosos, ordinarios, especiales y/o de manejo diferenciado aprovechados</t>
  </si>
  <si>
    <t>Toneladas</t>
  </si>
  <si>
    <t>suma</t>
  </si>
  <si>
    <t>Subdirección de Control Ambiental al Sector Público</t>
  </si>
  <si>
    <t>7702 - Control, evaluación, seguimiento y promoción a la cadena de gestión de residuos.</t>
  </si>
  <si>
    <t>2- Cambiar nuestros hábitos de vida para reverdecer a Bogotá y adaptarnos y mitigar la crisis climática</t>
  </si>
  <si>
    <t>38 - Ecoeficiencia, reciclaje, manejo de residuos e inclusión de la población recicladora.</t>
  </si>
  <si>
    <t>Optimizar esfuerzos y recursos, con el fin de lograr una adecuada disposición de los residuos generados en el distrito, mejorando la calidad ambiental urbana.</t>
  </si>
  <si>
    <t>1. Control a la gestión de residuos</t>
  </si>
  <si>
    <t>Formular e implementar 1 programa de actividades de evaluación, control y seguimiento ambiental encaminadas a la adecuada disposición y aprovechamiento de residuos en Bogotá.</t>
  </si>
  <si>
    <t>Constante</t>
  </si>
  <si>
    <t>2. Sancionatorio</t>
  </si>
  <si>
    <t>Atender el 100 porciento de los conceptos técnicos que recomiendan actuaciones administrativas sancionatorias durante la vigencia para mejorar la eficiencia del proceso sancionatorio ambiental.</t>
  </si>
  <si>
    <t>Suma</t>
  </si>
  <si>
    <t>3. Consumo sostenible</t>
  </si>
  <si>
    <t>Desarrollar 47 proyectos de economía circular para cerrar el ciclo de vida de los materiales</t>
  </si>
  <si>
    <t>Formular e implementar un programa de actividades de evaluación, control y seguimiento ambiental encaminadas a la adecuada disposición y aprovechamiento de residuos en Bogotá.</t>
  </si>
  <si>
    <t>1. Realizar la priorización y definición de actividades y usuarios a controlar entre la Subdirección de Control Ambiental al Sector Público y la Subdirección del Recurso Hídrico y del Suelo.</t>
  </si>
  <si>
    <t>X</t>
  </si>
  <si>
    <t>5. Controlar la disposición adecuada de las  toneladas de residuos peligrosos programadas para la Subdirección del Recurso Hídrico y del Suelo.</t>
  </si>
  <si>
    <t xml:space="preserve">7. Realizar el reporte y consolidación de Eficiencia de Actuaciones Técnicas y administrativas de evaluación control y  seguimiento </t>
  </si>
  <si>
    <t>2. Atender el 100% de los conceptos técnicos que recomiendan actuaciones administrativas sancionatorias durante la vigencia para mejorar la eficiencia del proceso sancionatorio ambiental.</t>
  </si>
  <si>
    <t>8. Acoger jurídicamente los conceptos técnicos mediante la proyección de los actos administrativos ambientales de carácter sancionatorio</t>
  </si>
  <si>
    <t>9. Realizar el proceso de  organización y administración de los documentos de archivos y expedientes sancionatorios</t>
  </si>
  <si>
    <t>10. Notificar los actos administrativos en cumplimiento de la normatividad establecida.</t>
  </si>
  <si>
    <t>3. Desarrollar 47 proyectos de economía circular para cerrar el ciclo de vida de los materiales</t>
  </si>
  <si>
    <t xml:space="preserve">Se busca mejorar transversalmente el proceso sancionatorio ambiental con el fin de dar cumplimiento a las normas y lineamientos establecidos para la adecuada disposición de los residuos especiales, peligrosos, ordinarios y de manejo diferenciado y a su vez contribuir al mejoramiento de la calidad de vida de los ciudadanos, a través de la función de vigilancia y control ambiental sobre dicho recurso.
</t>
  </si>
  <si>
    <t>GIRO VIGENCIA</t>
  </si>
  <si>
    <t xml:space="preserve">N/A </t>
  </si>
  <si>
    <t>Optimizar esfuerzos y recursos, con el fin de lograr el aprovechamiento de los residuos generados en el distrito, mejorando la calidad ambiental urbana.</t>
  </si>
  <si>
    <t xml:space="preserve">Archivo de gestión SEGAE
Sistema de Información Ambiental FOREST </t>
  </si>
  <si>
    <t>6. POBLACIÓN</t>
  </si>
  <si>
    <t>6.10 NÚMERO DE PERSONAS POR GRUPOS EtonICOS</t>
  </si>
  <si>
    <t>Atender el 100% de los conceptos técnicos que recomiendan actuaciones administrativas sancionatorias durante la vigencia para mejorar la eficiencia del proceso sancionatorio ambiental.</t>
  </si>
  <si>
    <t>Especial: Desarrollar los procesos sancionatorios requeridos a nivel distrital mediante la atención de los conceptos técnicos que se generan en términos de residuos ambientales en el Distrito Capital.</t>
  </si>
  <si>
    <t>Especial: Desarrollar proyectos de economia circular que permitan aprovechar adecuadamente los residuos generados y cerrar el ciclo de vida de los materiales en el Distrito Capital.</t>
  </si>
  <si>
    <t>Municipios - 11001 - BOGOTA D.C. [BOGOTA] - Propios</t>
  </si>
  <si>
    <t xml:space="preserve"> Incrementar el aprovechamiento y el control sobre la disposición de residuos peligrosos, especiales, ordinarios y de manejo diferenciado</t>
  </si>
  <si>
    <t>Servicio de apoyo técnico a la gestión integral de residuos sólidos</t>
  </si>
  <si>
    <t>Instrumentos técnicos generados</t>
  </si>
  <si>
    <t>Número</t>
  </si>
  <si>
    <t>Inversión - Adquisición de Bienes y Servicios: Formular e implementar un programa de actividades de evaluación, control y seguimiento ambiental encaminadas a la adecuada disposición y aprovechamiento de residuos en Bogotá</t>
  </si>
  <si>
    <t>No se reporta avance durante el periodo ya que las acciones se han desarrollado con recursos de la reserva</t>
  </si>
  <si>
    <t>Inversión - Adquisición de Bienes y Servicios: Atender el 100% de los conceptos técnicos que recomiendan actuaciones administrativas sancionatorias durante la vigencia para mejorar la eficiencia del proceso sancionatorio ambiental</t>
  </si>
  <si>
    <t>Inversión - Adquisición de Bienes y Servicios: Desarrollar 47 proyectos de economía circular para cerrar el ciclo de vida de los materiales</t>
  </si>
  <si>
    <t>III ACTIVIDADES SUIFT (PRESUPUESTO) VIGENCIA 2022</t>
  </si>
  <si>
    <t>PRESUPUESTO VIGENCIA SUIFP 2022</t>
  </si>
  <si>
    <t>PRESUPUESTO
OBLIGADO (GIRADO) 2022</t>
  </si>
  <si>
    <t>Instrumentos de asistencia técnica desarrollados</t>
  </si>
  <si>
    <t xml:space="preserve">A mayo de 2021 se reporta avance del 0,42  
-Priorización y definición de actividades y usuarios a controlar: 0,1
-Ejecución de Actuaciones Técnicas y administrativas de evaluación control y seguimiento:  0,20
-Controlar la disposición adecuada de residuos : 0,049
-Controlar el aprovechamiento de residuos : 0,047
-Informe eficiencia de Actuaciones Técnicas y administrativas de evaluación control y seguimiento: 0,025
</t>
  </si>
  <si>
    <t xml:space="preserve">Para el cumplimiento de las regulaciones y control a la gestión de residuos, la Secretaría Distrital de Ambiente ha atendido el 84,05% de los conceptos técnicos que recomiendan una actuación administrativa sancionatoria y el 0,72 % de magnitud física pendiente por atender de la vigencia 2020
</t>
  </si>
  <si>
    <t xml:space="preserve">A mayo de 2021 se ha dado inicio y se presentan avances en 11 proyectos de economía circular para cerrar el ciclo de vida de los materiales 
</t>
  </si>
  <si>
    <t>Se elaboró el  programa de actividades de evaluación, control y seguimiento ambiental encaminadas a la adecuada disposición y aprovechamiento de residuos en Bogotá.</t>
  </si>
  <si>
    <t>EJECUTADO ACUMULADO AL PERIODO
 AÑO 2021</t>
  </si>
  <si>
    <t xml:space="preserve">A junio de 2021 se reporta avance del 0,51  soportado asi:
-Priorización y definición de actividades y usuarios a controlar: 0,1
-Ejecución de Actuaciones Técnicas y administrativas de evaluación control y seguimiento:  0,26
-Controlar la disposición adecuada de residuos : 0,060
-Controlar el aprovechamiento de residuos : 0,060
-Informe eficiencia de Actuaciones Técnicas y administrativas de evaluación control y seguimiento: 0,032
</t>
  </si>
  <si>
    <t xml:space="preserve">Para el cumplimiento de las regulaciones y control a la gestión de residuos, la Secretaría Distrital de Ambiente ha atendido el 91,4% de los conceptos técnicos que recomiendan una actuación administrativa sancionatoria y el 0,72 % de magnitud física pendiente por atender de la vigencia 2020
</t>
  </si>
  <si>
    <t xml:space="preserve">A junio de 2021 se ha dado inicio y se presentan avances en 11 proyectos de economía circular para cerrar el ciclo de vida de los materiales 
</t>
  </si>
  <si>
    <t>12. Implementar proyectos de articulación de actores para la economía circular</t>
  </si>
  <si>
    <t>13. Desarrollar proyectos de procesamiento, producción y difusión de información para la economía circular</t>
  </si>
  <si>
    <t>A julio de 2021 se reporta un avance del 0,59 así: 
-Priorización y definición de actividades y usuarios a controlar: 0,1
Enero  2021, con recursos de reserva se realizó la formulación del programa para el año 2021.
Febrero  2021 se aprobó la formulación del programa (informe técnico No 00185 del 3/02/2021) y se inició su implementación.
-Ejecución de actuaciones técnicas y administrativas de evaluación control y seguimiento:  0,32
A julio de 2021 se realizaron 11.345 actuaciones técnicas de evaluación, control y seguimiento a la adecuada disposición y aprovechamiento de residuos en Bogotá de las cuales 1.093 aportan  a  ton con disposiciòn adecuada, 1.407 a ton aprovechadas y las restantes 8.845 hacen parte de acciones de seguimiento al cumplimiento de la normatividad ambiental relacionada con Residuos.
Residuos de Construcción y Demolición RCD – Obras: 2.007 acciones (428 aportan al control de ton dispuestas y 286 a ton aprovechadas)
Residuos hospitalarios y similares: 2.795 acciones (379 aportan a ton dispuestas y 309 a ton aprovechadas)
RCD - proyectos especiales de infraestructura: 607 acciones (59 aportan a ton dispuestas y 45 a aprovechadas)
Residuos especiales entidades públicas: 185 acciones (25 aportan a ton dispuestas y 53 a ton aprovechadas)
Residuos llantas usadas: 2.746 acciones (714 aportan a tons aprovechadas) 
Control y vigilancia a RESPEL: 3.005 acciones (202 aportan a tons dispuestas)
-Controlar la disposición adecuada de residuos especiales, peligrosos, ordinarios y de manejo diferenciado: 0,071
-Controlar el aprovechamiento de residuos especiales, peligrosos, ordinarios y de manejo diferenciado: 0,069
Las actuaciones técnicas permitieron controlar 5.968.884,58 ton. De las cuales 4.757.610,69 ton aportan a la disposición adecuada y 1.211.273,89   ton al aprovechamiento de residuos peligrosos, ordinarios, especiales y/o de manejo diferenciado.
-Reporte y consolidación a junio de 2021 de Informe eficiencia de Actuaciones Técnicas y administrativas de evaluación control y seguimiento: 0,039</t>
  </si>
  <si>
    <t>Para el cumplimiento de las regulaciones y control a la gestión de residuos, la Secretaría Distrital de Ambiente durante los meses comprendidos entre enero a julio del año 2021, ha atendido el 90,2% de los conceptos técnicos que recomiendan una actuación administrativa sancionatoria y el 0,72 % de magnitud física pendiente por atender de la vigencia 2020, distribuida así:
Primer Trimestre 2021
Vigencia: 
N° de Conceptos Técnicos que recomiendan actuaciones administrativas sancionatorias: 15
N° de Conceptos Técnicos atendidos jurídicamente: 15
Reserva: 
N° de Conceptos Técnicos que recomiendan actuaciones administrativas sancionatorias pendientes vigencia 2020: 12
N° de Conceptos Técnicos atendidos jurídicamente pendientes de la vigencia 2020: 12
Segundo trimestre 2021
Abril: 
N° de Conceptos Técnicos que recomiendan actuaciones administrativas sancionatorias: 38
N° de Conceptos Técnicos atendidos jurídicamente: 25
Mayo: 
N° de Conceptos Técnicos que recomiendan actuaciones administrativas sancionatorias: 16
N° de Conceptos Técnicos atendidos jurídicamente: 15
N° de Conceptos Técnicos atendidos jurídicamente pendientes abril: 3 
Junio: 
N° de Conceptos Técnicos que recomiendan actuaciones administrativas sancionatorias:1
N° de Conceptos Técnicos atendidos jurídicamente: 1
N° de Conceptos Técnicos atendidos jurídicamente pendientes abril y mayo: 5 
Julio 
N° de Conceptos Técnicos que recomiendan actuaciones administrativas sancionatorias:2
N° de Conceptos Técnicos atendidos jurídicamente: 1
Total, avance magnitud vigencia 2021: 13.13% 
Total, avance magnitud reserva 2020: 0,72 %</t>
  </si>
  <si>
    <t>A JULIO de 2021 se ha dado inicio y se presentan avances en 12 proyectos de economía circular para cerrar el ciclo de vida de los materiales así:
Jornadas de devolución de residuos RECICLATÓN: busca disminuir la disposición inadecuada de residuos peligrosos generados por las empresas públicas y privadas.  Avance: 50%.
Ecolecta (Permanente) busca culturizar y promover a la ciudadanía sobre la disposición adecuada de residuos peligrosos. Avance: 74% 
Articulación de la ciudadanía para la gestión de residuos en propiedad horizontal busca evitar la gestión inadecuada de aceites usados en el sector residencial evitando taponamiento de tuberías y fuentes hídricas. Avance: 58,25 %
Red de economía circular: Busca disminuir la deficiencia en el flujo de información sobre los productos, servicios, procesos productivos y normatividad, relacionados con la producción y el consumo Sostenible. Avance: 65%
Caja de herramientas:  Su fin es culturizar y promover la disposición adecuada de residuos peligrosos. Avance: 61%
Capacitación para el crecimiento verde:  Fortalece el capital humano para la transición hacia el crecimiento verde, uno de los temas relevantes es el manejo responsable de los materiales y residuos en los actores de la cadena de valor. Avance: 58,25%
Actualización y desarrollo del plan de gestión integral de residuos peligroso PGIRP de Bogotá: Su objetivo es la actualización de un plan actualizado. Avance: 62%
Operación al registro de Aceite Vegetal Usado Inadecuada evita la inadecuada disposición de este residuo. Avance: 65%
Operación al registro acopiadores de llantas usadas: Busca atender los inconvenientes por la inadecuada disposición de este residuo. Avance: 65%
Difusión e información sobre economía circular. Avance: 33%
Promover el consumo responsable: busca promover estilos de consumo sostenibles. Avance: 60%
Activación 12.21 20%</t>
  </si>
  <si>
    <t>A septiembre de 2021 se ha dado inicio y se presentan avances en 12 proyectos de economía circular para cerrar el ciclo de vida de los materiales así:
Jornadas de devolución de residuos RECICLATÓN: busca disminuir la disposición inadecuada de residuos peligrosos generados por las empresas públicas y privadas.  Avance: 60%.
Ecolecta (Permanente) busca culturizar y promover a la ciudadanía sobre la disposición adecuada de residuos peligrosos. Avance: 76% 
Articulación de la ciudadanía para la gestión de residuos en propiedad horizontal busca evitar la gestión inadecuada de aceites usados en el sector residencial evitando taponamiento de tuberías y fuentes hídricas. Avance: 75%
Red de economía circular: Busca disminuir la deficiencia en el flujo de información sobre los productos, servicios, procesos productivos y normatividad, relacionados con la producción y el consumo Sostenible. Avance: 70%
Caja de herramientas:  Su fin es culturizar y promover la disposición adecuada de residuos peligrosos. Avance: 74%
Capacitación para el crecimiento verde:  Fortalece el capital humano para la transición hacia el crecimiento verde, uno de los temas relevantes es el manejo responsable de los materiales y residuos en los actores de la cadena de valor. Avance: 76%
Actualización y desarrollo del plan de gestión integral de residuos peligroso PGIRP de Bogotá: Su objetivo es la actualización de un plan actualizado. Avance: 66%
Operación al registro de Aceite Vegetal Usado Inadecuada evita la inadecuada disposición de este residuo. Avance: 74%
Operación al registro acopiadores de llantas usadas: Busca atender los inconvenientes por la inadecuada disposición de este residuo. Avance: 73%
Difusión e información sobre economía circular. Avance: 38%
Promover el consumo responsable: busca promover estilos de consumo sostenibles. Avance: 60 %
Activación 12.21 47 %</t>
  </si>
  <si>
    <t>A septiembre de 2021 se reporta un avance del 0,77 así: 
-Priorización y definición de actividades y usuarios a controlar: 0,1
Enero 2021: con recursos de reserva se realizó la formulación del programa para el año 2021.
Febrero 2021: se aprobó la formulación del programa (informe técnico No 00185 del 3/02/2021) e inició su implementación.
-Ejecución de actuaciones técnicas y administrativas de evaluación control y seguimiento: 0,43
A septiembre de 2021 se realizaron 15.052 actuaciones técnicas, de las cuales 1.631 aportan a disposición adecuada, 1.944 a ton aprovechadas y 11.477 hacen parte de acciones de seguimiento al cumplimiento de la normatividad ambiental relacionada con residuos así: 
Residuos de Construcción y Demolición RCD – obras: 2.560 acciones (599 aportan al control de ton dispuestas y 376 a ton aprovechadas)
Residuos hospitalarios y similares: 3.548 acciones (646 aportan a ton dispuestas y 545 a ton aprovechadas)
RCD - proyectos especiales de infraestructura: 784 acciones (77 aportan a ton dispuestas y 56 a aprovechadas)
Residuos especiales entidades públicas: 224 acciones (29 aportan a ton dispuestas y 67 a ton aprovechadas)
Residuos llantas usadas: 4.180 acciones (900 aportan a ton aprovechadas) 
Control y vigilancia a RESPEL: 3.756 acciones (280 aportan a ton dispuestas)
-Controlar la disposición adecuada de residuos especiales, peligrosos, ordinarios y de manejo diferenciado: 0,090
-Controlar el aprovechamiento de residuos especiales, peligrosos, ordinarios y de manejo diferenciado: 0,092
Las actuaciones técnicas permitieron controlar 8.062.489,45 ton. De las cuales 6.455.633,09 ton aportan a la disposición adecuada y 1.606.856,36 ton al aprovechamiento de residuos peligrosos, ordinarios, especiales y/o de manejo diferenciado.
-Reporte y consolidación a septiembre de 2021 de Informe eficiencia de actuaciones técnicas y administrativas de evaluación control y seguimiento: 0,053.</t>
  </si>
  <si>
    <t xml:space="preserve">Para el cumplimiento de las regulaciones y control a la gestión de residuos, la Secretaría Distrital de Ambiente durante los meses comprendidos entre enero a septiembre del año 2021, ha atendido el 85,41% de los conceptos técnicos representados en la atención de 82 actos administrativos y el 0,72 % de magnitud física pendiente por atender de la vigencia 2020, distribuida así:
Vigencia: 
N° de Conceptos Técnicos que recomiendan actuaciones administrativas sancionatorias: 96
N° de Conceptos Técnicos atendidos jurídicamente: 82
Reserva: 
N° de Conceptos Técnicos que recomiendan actuaciones administrativas sancionatorias pendientes vigencia 2020: 12
N° de Conceptos Técnicos atendidos jurídicamente pendientes de la vigencia 2020: 12
</t>
  </si>
  <si>
    <t>Se elaboró el  100% programa de actividades de evaluación, control y seguimiento ambiental encaminadas a la adecuada disposición y aprovechamiento de residuos en Bogotá.
Se avanza en 77% la elaboración del documento técnico sobre eficiencia de acciones de evaluación control y seguimiento ambiental en la disposición y aprovechamiento de residuos especiales y peligrosos.</t>
  </si>
  <si>
    <t xml:space="preserve">Se elaboró el  100% programa de actividades de evaluación, control y seguimiento ambiental encaminadas a la adecuada disposición y aprovechamiento de residuos en Bogotá.
</t>
  </si>
  <si>
    <t>A  Noviembre de 2021 se ha dado inicio y se presentan avances en 13 proyectos de economía circular para cerrar el ciclo de vida de los materiales así:
Jornadas de devolución de residuos RECICLATÓN: busca disminuir la disposición inadecuada de residuos peligrosos generados por las empresas públicas y privadas.  Avance: 100%.
Ecolecta (Permanente) busca culturizar y promover a la ciudadanía sobre la disposición adecuada de residuos peligrosos. Avance: 95% 
Articulación de la ciudadanía para la gestión de residuos en propiedad horizontal busca evitar la gestión inadecuada de aceites usados en el sector residencial evitando taponamiento de tuberías y fuentes hídricas. Avance: 91%
Red de economía circular: Busca disminuir la deficiencia en el flujo de información sobre los productos, servicios, procesos productivos y normatividad, relacionados con la producción y el consumo Sostenible. Avance: 80%
Caja de herramientas:  Su fin es culturizar y promover la disposición adecuada de residuos peligrosos. Avance: 98%
Capacitación para el crecimiento verde:  Fortalece el capital humano para la transición hacia el crecimiento verde, uno de los temas relevantes es el manejo responsable de los materiales y residuos en los actores de la cadena de valor. Avance: 91%
Actualización y desarrollo del plan de gestión integral de residuos peligroso PGIRP de Bogotá: Su objetivo es la actualización de un plan actualizado. Avance: 90%
Operación al registro de Aceite Vegetal Usado Inadecuada evita la inadecuada disposición de este residuo. Avance: 95%
Operación al registro acopiadores de llantas usadas: Busca atender los inconvenientes por la inadecuada disposición de este residuo. Avance: 95%
Difusión e información sobre economía circular. Avance: 80%
Promover el consumo responsable: busca promover estilos de consumo sostenibles. Avance: 75%
Activación 12.21 80%
Incentivar los estilos de vida Sostenible  Participación en la mesa nacional de EVS y actividades de articulación interinstitucional sobre EVS 60%</t>
  </si>
  <si>
    <t xml:space="preserve">Para el cumplimiento de las regulaciones y control a la gestión de residuos, la Secretaría Distrital de Ambiente durante lo corrido de la vigencia a noviembre del 2021,  ha atendido el 97% de los conceptos técnicos representados en la atención de 100 actos administrativos y el 0,72 % de magnitud física pendiente por atender de la vigencia 2020, distribuida así:
Vigencia: 
N° de Conceptos Técnicos que recomiendan actuaciones administrativas sancionatorias: 103
N° de Conceptos Técnicos atendidos jurídicamente: 100
Reserva: 
N° de Conceptos Técnicos que recomiendan actuaciones administrativas sancionatorias pendientes vigencia 2020: 12
N° de Conceptos Técnicos atendidos jurídicamente pendientes de la vigencia 2020: 12
Total, avance magnitud vigencia 2021: 22,22% 
Total, avance magnitud reserva 2020: 0,72 % </t>
  </si>
  <si>
    <t xml:space="preserve">A noviembre  de 2021 se reporta un avance del 0,90 relacionado con: 
-Priorización y definición de actividades y usuarios a controlar: 0,1
Enero 2021: con recursos de reserva se realizó la formulación del programa para el año 2021.
Febrero 2021: se aprobó la formulación del programa (informe técnico No 00185 del 3/02/2021) e inició su implementación.
-Ejecución de actuaciones técnicas y administrativas de evaluación control y seguimiento: 0,528
A noviembre de 2021 se realizaron 19.035 actuaciones técnicas, de las cuales 2.277 aportan a disposición adecuada, 2.875 a ton aprovechadas y 13.883 hacen parte de acciones de seguimiento al cumplimiento de la normatividad ambiental relacionada con residuos así: 
Residuos de Construcción y Demolición RCD – obras: 3.314 acciones (746 aportan al control de ton dispuestas y 457 a ton aprovechadas)
Residuos hospitalarios y similares: 4.183 acciones (1.069 aportan a ton dispuestas y 899 a ton aprovechadas)
RCD - proyectos especiales de infraestructura: 925 acciones (91 aportan a ton dispuestas y 63 a aprovechadas)
Residuos especiales entidades públicas: 264 acciones (32 aportan a ton dispuestas y 70 a ton aprovechada
Residuos llantas usadas: 6.161 acciones (1.386 aportan a ton aprovechadas) 
Control y vigilancia a RESPEL: 4.188 acciones (339 aportan a ton dispuestas)
-Controlar la disposición adecuada de residuos especiales, peligrosos, ordinarios y de manejo diferenciado: 0,011
-Controlar el aprovechamiento de residuos especiales, peligrosos, ordinarios y de manejo diferenciado: 0,010
Las actuaciones técnicas permitieron controlar  9.914.204,67  ton. De las cuales 8.079.331 ton aportan a la disposición adecuada y 1.834.873,67  ton al aprovechamiento de residuos peligrosos, ordinarios, especiales y/o de manejo diferenciado.
-Reporte y consolidación a eficiencia de 2021 de Informe eficiencia de actuaciones técnicas y administrativas de evaluación control y </t>
  </si>
  <si>
    <t>Se elaboró el  100% programa de actividades de evaluación, control y seguimiento ambiental encaminadas a la adecuada disposición y aprovechamiento de residuos en Bogotá.
Se avanza en 92% la elaboración del documento técnico sobre eficiencia de acciones de evaluación control y seguimiento ambiental en la disposición y aprovechamiento de residuos especiales y peligrosos.</t>
  </si>
  <si>
    <t>11. Realizar acciones en el marco del trámite sancionatorio y/o del proceso de evaluación, control  y seguimiento ambiental.</t>
  </si>
  <si>
    <t>14.  Desarrollar proyectos de promoción del aprovechamiento de 800 toneladas de residuos peligrosos, especiales y de manejo diferenciado</t>
  </si>
  <si>
    <t>EJECUTADO ACUMULADO  SEGPLAN
 AÑO 2022</t>
  </si>
  <si>
    <t>EJECUTADO ACUMULADO AL PERIODO
 AÑO 2022</t>
  </si>
  <si>
    <t>Prevenir o mitigar la degradación de áreas de importancia ecológica en la ciudad, actuando a favor de la conservación de los recursos naturales y garantizando la calidad de vida de los habitantes de la ciudad, a través de la implementación de un modelo eficiente y sostenible de gestión de Residuos especiales y peligrosos como son los residuos de Construcción y Demolición -RCD- en Bogotá D.C. residuos hospitalarios y similares entre otros. 
Optimizar esfuerzos y recursos, con el fin de lograr una adecuada disposición de los residuos generados en el distrito, mejorando la calidad ambiental urbana.</t>
  </si>
  <si>
    <t>Fortalecer la gestión y el manejo integral de los Residuos especiales y peligrosos generados en el D.C., mediante la promoción, seguimiento y control a su almacenamiento, aprovechamiento, tratamiento y/o disposición final para mitigar los impactos ambientales asociados
Optimizar esfuerzos y recursos, con el fin de lograr el aprovechamiento de los residuos generados en el Distrito, mejorando la calidad ambiental urbana.</t>
  </si>
  <si>
    <t>1, 5. PROGRAMACIÓN INICIAL AÑO 2022</t>
  </si>
  <si>
    <t>2. Ejecutar actuaciones técnicas y administrativas de control a la disposición y aprovechamiento de residuos especiales y peligrosos  a cargo de la Subdirección de Control Ambiental al Sector Público</t>
  </si>
  <si>
    <t>4. Controlar la disposición de residuos  de construcción y demolición, residuos hospitalarios y similares  y de manejo diferenciado  a cargo de la Subdirección de Control Ambiental al Sector Público</t>
  </si>
  <si>
    <t>6. Controlar  el aprovechamiento de  residuos de construcción y demolición, residuos hospitalarios y similares, llantas usadas a cargo de la Subdirección de Control Ambiental al Sector Público</t>
  </si>
  <si>
    <t xml:space="preserve">Sistema de información ambiental FOREST 
Archivos de la Dirección de Control Ambiental </t>
  </si>
  <si>
    <t>Archivo de gestión Subdirección de Control Ambiental al Sector Público - Subdirección del Recurso Hídrico y del Suelo.
https://drive.google.com/drive/folders/1bFS2fXXksDLzCj_9B3_uhuGROH3WgnQZ?usp=sharing</t>
  </si>
  <si>
    <t>3. Ejecutar actuaciones Técnico administrativas de control  a la disposición de residuos peligrosos generados en actividades industriales  a cargo de la Subdirección del Recurso Hídrico y del Suelo.</t>
  </si>
  <si>
    <t>5, PONDERACIÓN HORIZONTAL AÑO: 2022</t>
  </si>
  <si>
    <t>Se considera que el área de influencia de la meta está integrada por la totalidad del área  urbana de la Localidad.</t>
  </si>
  <si>
    <t>ENGATIVA</t>
  </si>
  <si>
    <t>TUNJUELITO</t>
  </si>
  <si>
    <t xml:space="preserve">Localidad </t>
  </si>
  <si>
    <t>ANTONIO NARIÑO</t>
  </si>
  <si>
    <t>BARRIOS UNIDOS</t>
  </si>
  <si>
    <t>BOSA</t>
  </si>
  <si>
    <t>CANDELARIA</t>
  </si>
  <si>
    <t>CHAPINERO</t>
  </si>
  <si>
    <t>CIUDAD BOLIVAR</t>
  </si>
  <si>
    <t>FONTIBON</t>
  </si>
  <si>
    <t>KENNEDY</t>
  </si>
  <si>
    <t>LOS MARTIRES</t>
  </si>
  <si>
    <t>PUENTE ARANDA</t>
  </si>
  <si>
    <t>RAFAEL URIBE URIBE</t>
  </si>
  <si>
    <t>SAN CRISTOBAL</t>
  </si>
  <si>
    <t>SANTA FE</t>
  </si>
  <si>
    <t>SUBA</t>
  </si>
  <si>
    <t>TEUSAQUILLO</t>
  </si>
  <si>
    <t>USAQUEN</t>
  </si>
  <si>
    <t>USME</t>
  </si>
  <si>
    <t>Durante el mes de enero y febrero de 2022, la Subdirección de Control Ambiental al Sector Público (SCASP) junto con la Subdirección del Recurso Hídrico  y del Suelo (SRHS) con el objeto de proyectar el cumplimiento de la meta Plan de Desarrollo establecida para la vigencia 2022, formularon el documento técnico del  programa de actividades de evaluación, control y seguimiento ambiental encaminadas a la adecuada disposición y aprovechamiento de residuos en Bogotá radicado como informe técnico  0528 de 2022 y  Forest 2022IE39947.
Este documento incluye la priorización y definición de las actividades técnicas propuestas a realizar por la Subdirección de Control Ambiental al Sector Público y la Subdirección del Recurso Hídrico y del Suelo.</t>
  </si>
  <si>
    <t>Durante el primer trimestre del 2022 se ha dado inicio a las actividades de gestion establecidas en cada uno de los proyectos  y se presenta el porcentaje de avance de 6  proyectos de economía circular para cerrar el ciclo de vida de los materiales así:
Proyectos de articulación de actores para la economía circular
1.	Reciclaton Empresarial: Busca disminuir la disposición inadecuada de residuos peligrosos generados por las empresas públicas y privadas.
Porcentaje de avance  6%
2.	Programa ECOLECTA: Busca culturizar y promover a la ciudadanía sobre la disposición adecuada de residuos peligrosos.
Porcentaje de avance 12%
3.	Ciudadanía con Estilo Verde: Fortalece el capital humano para la transición hacia el crecimiento verde, uno de los temas relevantes es el manejo responsable de los materiales y residuos en los actores de la cadena de valor
Porcentaje de avance  8%
4.	Modelos de Economía Circular (EC) para Residuos Priorizados Los modelos de economía circular consisten en identificar alternativas para la gestion de diversos tipos de residuos, vinculando a diferentes partes interesadas para concertar actividades conjuntas relacionadas con las cadenas de valor de distintos materiales.
Porcentaje de avance  5%
Proyectos de articulación de actores para la economía circular
5.	EC para la gestión de RESPEL. Su objetivo es realizar la verificación y seguimiento de actividades establecidas en el PGIRESPEL y realizar la actualización del mismo.
Porcentaje de avance  4%
6.	Instrumentos de gobernanza para la EC. La gobernanza público-privada para generar desarrollo económico sostenible, consiste en la participación de actores públicos, privados, organizaciones y comunidad, con el propósito de generar acuerdos, alianzas y toma de decisiones en torno a la sostenibilidad en el crecimiento económico y desarrollo de la ciudad-región. Para esto se requiere contar con instrumentos de gestión y política ambiental de distinta naturaleza
Porcentaje de avance  0%
Proyectos de promoción del aprovechamiento de residuos peligrosos, especiales
7.	Registro y reporte de tramites. Verificación y seguimiento a tramites de registro de aceite vegetal usado, registro de acopiadores de llantas y registro de empresas transformadoras de envases y empaques. 
Porcentaje de avance 12%</t>
  </si>
  <si>
    <t>toneladas</t>
  </si>
  <si>
    <t>A Marzo de 2022, la Secretaría Distrital de Ambiente controló la disposición adecuada de 567.695 ton y el aprovechamiento de 154.062 ton  de residuos peligrosos, ordinarios, especiales en el D.C.</t>
  </si>
  <si>
    <t>A Marzo de 2022, la Secretaría Distrital de Ambiente controló la gestión adecuada de  2.524.276,92 ton de residuos peligrosos, ordinarios, especialesde los cuales  2.130.126,94 ton corresponden a disposición adecuada  y 394.149,98 ton a  aprovechamiento de residuos  en el D.C.</t>
  </si>
  <si>
    <t>Durante el mes de enero y febrero de 2022, la Subdirección de Control Ambiental al Sector Público junto con la Subdirección del Recurso Hídrico y del Suelo con el objeto de proyectar el cumplimiento de la meta Plan de Desarrollo establecida para la vigencia 2022, formularon el documento técnico del  programa de actividades de evaluación, control y seguimiento ambiental encaminadas a la adecuada disposición y aprovechamiento de residuos en Bogotá radicado como informe técnico  0528 de 2022 y  Forest 2022IE39947.
Este documento incluye la priorización y definición de las actividades técnicas propuestas a realizar por la Subdirección de Control Ambiental al Sector Público y la Subdirección del Recurso Hídrico y del Suelo.</t>
  </si>
  <si>
    <t>Durante el mes de enero de 2021 se realizó el  proceso contractual para la vinculación de los profesionales que desarrollaran las actividades técnicas y administrativas de evaluación y control, así mismo con el valor ejecutado de la reserva se avanzó en el inicio de la formulación del  programa de actividades de evaluación, control y seguimiento ambiental encaminadas a la adecuada disposición y aprovechamiento de residuos en Bogotá.</t>
  </si>
  <si>
    <t>Para el cumplimiento de las regulaciones y control a la gestión de residuos, la Secretaría Distrital de Ambiente durante el periodo comprendido del 01 al 31 de enero  del 2022, no acogió actuaciones técnicas para generar la actuación administrativa en el marco del cumplimiento del procesos sancionatorio ambiental.</t>
  </si>
  <si>
    <t>Durante el mes de enero del año 2022 no se presenta avances en la magnitud de la meta de acuerdo a lo proyectado, teniendo en cuenta que en el mes de enero se realizo el proceso contractual para la vinculación de los profesionales del grupo de consumo sostenible.</t>
  </si>
  <si>
    <t>A febrero de 2022 se realizaron 1.751 actuaciones técnicas, de las cuales 205 aportan a disposición adecuada, 968 a ton aprovechadas y 578 hacen parte de acciones de seguimiento al cumplimiento de la normatividad ambiental relacionada con residuos. Por grupos de residuos las acciones se distribuyen así: 
Residuos de Construcción y Demolición RCD – obras: 352 acciones (41 aportan al control de ton dispuestas y 41 a ton aprovechadas)
Residuos hospitalarios y similares: 162 acciones (65 aportan a ton dispuestas y 64 a ton aprovechadas)
Residuos infecciosos y químicos.34 (23 aportan a ton dispuestas y 23 a ton aprovechadas)
RCD - proyectos especiales de infraestructura: 88 acciones (6 aportan a ton dispuestas y 6 a aprovechadas)
Evaluación control y seguimiento METRO: 57 (28 aportan a ton dispuestas y 19 a ton aprovechadas)
Residuos especiales entidades públicas: 15 acciones (Ninguna aporta)
Residuos llantas usadas: 880 acciones (815 aportan a ton aprovechadas) 
Control y vigilancia a RESPEL: 163 acciones (42 aportan a ton dispuestas)
-Controlar la disposición adecuada de residuos especiales, peligrosos, ordinarios y de manejo diferenciado: 0,009
-Controlar el aprovechamiento de residuos especiales, peligrosos, ordinarios y de manejo diferenciado: 0,007
Las actuaciones técnicas permitieron controlar  721.667,96  ton. De las cuales 567.695,46 ton aportan a la disposición adecuada y 153.972,50   ton al aprovechamiento de residuos peligrosos, ordinarios, especiales y/o de manejo diferenciado.
-Reporte y consolidación  de Informe eficiencia de actuaciones técnicas y administrativas de evaluación control y seguimiento al mes de febrero de 2022: 0,006</t>
  </si>
  <si>
    <t>Para el cumplimiento de las regulaciones y control a la gestión de residuos, la Secretaría Distrital de Ambiente durante el periodo comprendido del 01 al 28 de febrero del 2022,  acogió 29 actuaciones técnicas para generar la actuación administrativa en el marco del cumplimiento del proceso sancionatorio ambiental, de los 33 conceptos técnicos remitidos.
Frente a la reserva física se avanzó en el mes de enero, acogiendo 1 concepto técnico a través de un acto administrativo, con lo cual se da por cumplido al rezago de 0,18, causado en la vigencia 2021</t>
  </si>
  <si>
    <t>A marzo de 2022 se obtuvo un avance del  0,23 relacionado con: 
-Priorización y definición de actividades y usuarios a controlar: 0,1
Enero 2022: se avanzó en la formulación de 1  programa. En febrero se terminó el documento según informe técnico No  0528 del 28/02/2022 y se empezó su implementación con las siguientes actividades:
-Ejecución de actuaciones técnicas y administrativas de evaluación control y seguimiento: 0,079
A marzo de 2022 se realizaron 3.725 actuaciones técnicas, de las cuales 462 aportan a disposición adecuada, 810 a ton aprovechadas y 2.453 hacen parte de acciones de seguimiento al cumplimiento de la normatividad ambiental relacionada con residuos. Por grupos de residuos las acciones se distribuyen así: 
Residuos de Construcción y Demolición RCD – obras: 665 acciones ( aporta 101 a ton dispuestas y 80 a ton aprovechadas)
Residuos hospitalarios y similares: 346 acciones ( 131 aportan a ton dispuestas y 112 a ton aprovechadas)
Residuos infecciosos y químicos.129 (59 aportan a ton dispuestas y 75 a ton aprovechadas)
RCD - proyectos especiales de infraestructura: 227 acciones (25 aportan a ton dispuestas y 19 a aprovechadas)
Evaluación control y seguimiento METRO: 202 (69 aportan a ton dispuestas y 48 a ton aprovechadas)
Residuos especiales entidades públicas: 54 acciones (6 aportan a ton dispuestas y 9 a ton aprovechadas)
Residuos llantas usadas: 1716 acciones (467 aportan a ton aprovechadas) 
Control y vigilancia a RESPEL: 386 acciones (71 aportan a ton dispuestas)
-Controlar la disposición adecuada de residuos especiales, peligrosos, ordinarios y de manejo diferenciado: 0,022
-Controlar el aprovechamiento de residuos especiales, peligrosos, ordinarios y de manejo diferenciado: 0,017
Las actuaciones técnicas permitieron controlar  2.524.146,50  ton. De las cuales 2.130.126,94 ton aportan a la disposición adecuada y 394.019,56   ton a aprovechamiento.
-Reporte y consolidación  de Informe eficiencia de actuaciones técnicas y administrativas de evaluación control y seguimiento al mes de marzo de 2022: 0,012</t>
  </si>
  <si>
    <t xml:space="preserve">Para el cumplimiento de las regulaciones y control a la gestión de residuos, la Secretaría Distrital de Ambiente durante el periodo comprendido del 01 de febrero al 31 de marzo del 2022, acogió 62 actuaciones técnicas para generar la actuación administrativa en el marco del cumplimiento del proceso sancionatorio ambiental.
</t>
  </si>
  <si>
    <t xml:space="preserve">A  febrero de 2022 se ha dado inicio a las actividades de gestión establecidas en cada uno de los proyectos  y se presenta el porcentaje de avance de 6 proyectos de economía circular para cerrar el ciclo de vida de los materiales </t>
  </si>
  <si>
    <t>A julio de 2022 el avance es  0,58 así: 
-Priorización y definición de actividades y usuarios a controlar: 0,1
-Controlar la disposición adecuada de residuos especiales, peligrosos, ordinarios y de manejo diferenciado: 0,076
-Controlar el aprovechamiento de residuos especiales, peligrosos, ordinarios y de manejo diferenciado: 0,067
-Reporte y consolidación  de Informe eficiencia de actuaciones técnicas y administrativas de evaluación control y seguimiento al mes de julio de 2022: 0,037</t>
  </si>
  <si>
    <t xml:space="preserve">Para el cumplimiento de las regulaciones y control a la gestión de residuos, la Secretaría Distrital de Ambiente durante el periodo comprendido del 01 de enero al 31 de Julio del 2022, acogieron 172 actuaciones técnicas de las cuales se generaron 172 actuaciones administrativas en el marco del cumplimiento del proceso sancionatorio ambiental.
</t>
  </si>
  <si>
    <t xml:space="preserve">A JULIO de 2022 se ha dado inicio a las actividades de gestion establecidas en cada uno de los proyectos se presenta el porcentaje de avance de 7  proyectos de economía circular para cerrar el ciclo de vida de los materiales </t>
  </si>
  <si>
    <t>A junio de 2022 el avance es  0,50 así: 
-Priorización y definición de actividades y usuarios a controlar: 0,1
-Ejecución de actuaciones técnicas y administrativas de evaluación control y seguimiento: 0,251
-Controlar la disposición adecuada de residuos especiales, peligrosos, ordinarios y de manejo diferenciado: 0,050
-Controlar el aprovechamiento de residuos especiales, peligrosos, ordinarios y de manejo diferenciado: 0,064
-Reporte y consolidación  de Informe eficiencia de actuaciones técnicas y administrativas de evaluación control y seguimiento al mes de junio de 2022: 0,031</t>
  </si>
  <si>
    <t>Para el cumplimiento de las regulaciones y control a la gestión de residuos, la Secretaría Distrital de Ambiente a junio de 2022, acogió 136 actuaciones técnicas que  generaron 136 actuaciones administrativas en el marco del cumplimiento del proceso sancionatorio ambiental.</t>
  </si>
  <si>
    <t xml:space="preserve">A Junio de 2022 se ha dado inicio a las actividades de gestion establecidas en cada uno de los proyectos se presenta el porcentaje de avance de 7  proyectos de economía circular para cerrar el ciclo de vida de los materiales </t>
  </si>
  <si>
    <t>A mayo de 2022 se obtuvo un avance del  0,39 relacionado con: 
-Priorización y definición de actividades y usuarios a controlar: 0,1
-Ejecución de actuaciones técnicas y administrativas de evaluación control y seguimiento: 0,175
-Controlar la disposición adecuada de residuos especiales, peligrosos, ordinarios y de manejo diferenciado: 0,050
-Controlar el aprovechamiento de residuos especiales, peligrosos, ordinarios y de manejo diferenciado: 0,042
-Reporte y consolidación  de Informe eficiencia de actuaciones técnicas y administrativas de evaluación control y seguimiento al mes de mayo de 2022: 0,024</t>
  </si>
  <si>
    <t>A abril de 2022 se obtuvo un avance del  0,31 relacionado con: 
-Priorización y definición de actividades y usuarios a controlar: 0,1
-Ejecución de actuaciones técnicas y administrativas de evaluación control y seguimiento: 0,128
-Controlar la disposición adecuada de residuos especiales, peligrosos, ordinarios y de manejo diferenciado: 0,036
-Controlar el aprovechamiento de residuos especiales, peligrosos, ordinarios y de manejo diferenciado: 0,029
-Reporte y consolidación  de Informe eficiencia de actuaciones técnicas y administrativas de evaluación control y seguimiento al mes de abril de 2022: 0,018</t>
  </si>
  <si>
    <t>Para el cumplimiento de las regulaciones y control a la gestión de residuos, la Secretaría Distrital de Ambiente durante el periodo comprendido del 01 de enero al 31 de mayo del 2022, acogieron 117 actuaciones técnicas de las cuales se generaron 117 actuaciones administrativas en el marco del cumplimiento del proceso sancionatorio ambiental.</t>
  </si>
  <si>
    <t>A mayo de 2022 se ha dado inicio a las actividades de gestion establecidas en cada uno de los proyectos se presenta el porcentaje de avance de 7  proyectos de economía circular para cerrar el ciclo de vida de los materiales así:</t>
  </si>
  <si>
    <t>A abril de 2022 se ha dado inicio a las actividades de gestion establecidas en cada uno de los proyectos se presenta el porcentaje de avance de 7  proyectos de economía circular para cerrar el ciclo de vida de los materiales así:
Proyectos de articulación de actores para la economía circular</t>
  </si>
  <si>
    <t>Para el cumplimiento de las regulaciones y control a la gestión de residuos, la Secretaría Distrital de Ambiente durante el periodo comprendido del 01 de enero al 30 de abril del 2022, acogió 76 actuaciones técnicas a partir  de las cuales se generaron 76 actuaciones administrativas en el marco del cumplimiento del proceso sancionatorio ambiental.</t>
  </si>
  <si>
    <t>A Agosto de 2022 el avance es  0,66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0,35
-Controlar la disposición adecuada de residuos especiales, peligrosos, ordinarios y de manejo diferenciado: 0,089
-Controlar el aprovechamiento de residuos especiales, peligrosos, ordinarios y de manejo diferenciado: 0,078
Las actuaciones técnicas permitieron controlar 10.995.310,42 ton. De las cuales 9.181.875,32  ton aportan a la disposición adecuada y 1.813.435,10 ton a aprovechamiento.
-Reporte y consolidación  de Informe eficiencia de actuaciones técnicas y administrativas de evaluación control y seguimiento al mes de Agosto de 2022: 0,044</t>
  </si>
  <si>
    <t>Para el cumplimiento de las regulaciones y control a la gestión de residuos, la Secretaría Distrital de Ambiente durante el periodo comprendido del 01 de enero al 31 de agosto del 2022, se recibieron 198 conceptos técnicos  de los cuales se acogieron y generaron 175 actuaciones administrativas en el marco del cumplimiento del proceso sancionatorio ambiental.</t>
  </si>
  <si>
    <t>A AGOSTOde 2022 se ha dado inicio a las actividades de gestion establecidas en cada uno de los proyectos se presenta el porcentaje de avance de 7  proyectos de economía circular para cerrar el ciclo de vida de los materiales así:
1.	Reciclaton Empresarial: Busca disminuir la disposición inadecuada de residuos peligrosos generados por las empresas públicas y privadas. AVANCE  80%
2.	Ciudadanía con Estilo Verde: Fortalece el capital humano para la transición hacia el crecimiento verde, uno de los temas relevantes es el manejo responsable de los materiales y residuos en los actores de la cadena de valor. AVANCE  69%
3.	Modelos de EC para Residuos Priorizados: Los modelos de economía circular consisten en identificar alternativas para la gestion de diversos tipos de residuos, vinculando a diferentes partes interesadas para concertar actividades conjuntas relacionadas con las cadenas de valor de distintos materiales. AVANCE 60%
4.	EC para la gestión de RESPEL: Su objetivo es realizar la verificación y seguimiento de actividades establecidas en el PGIRESPEL y su actualización. AVANCE 40%
5.	Instrumentos de gobernanza para la EC: La gobernanza público-privada para generar desarrollo económico sostenible. Para esto se requiere contar con instrumentos de gestión y política ambiental de distinta naturaleza. AVANCE 58%
6.	Registro y reporte de tramites: Verificación y seguimiento a tramites de registro de aceite vegetal usado, registro de acopiadores de llantas y registro de empresas transformadoras de envases y empaques. AVANCE  62,5%
7. 	Programa ECOLECTA: Busca culturizar y promover a la ciudadanía sobre la disposición adecuada de residuos peligrosos. AVANCE  60%</t>
  </si>
  <si>
    <t>A Julio de 2022, la Secretaría Distrital de Ambiente controló la gestión adecuada de  9.365.682,8  ton de residuos peligrosos, ordinarios, especialesde los cuales  7.793.594,11 ton corresponden a disposición adecuada  y 1.572.088,69 ton a  aprovechamiento de residuos  en el D.C.</t>
  </si>
  <si>
    <t>A Junio de 2022, la Secretaría Distrital de Ambiente controló la gestión adecuada de  7.681.227,2  ton de residuos peligrosos, ordinarios, especialesde los cuales  6.405.762,13 ton corresponden a disposición adecuada  y 1.275.465,07 ton a  aprovechamiento de residuos  en el D.C.</t>
  </si>
  <si>
    <t>A Agosto de 2022, la Secretaría Distrital de Ambiente controló la gestión adecuada de  10.995.310,42 ton de residuos peligrosos, ordinarios, especialesde los cuales  9.181.875   ton corresponden a disposición adecuada  y 1.813.435,10 ton a  aprovechamiento de residuos  en el D.C.</t>
  </si>
  <si>
    <t xml:space="preserve">CIUDAD JARDIN
RESTREPO
</t>
  </si>
  <si>
    <t>DOCE DE OCTUBRE
LOS ALCAZARES
LOS ANDES
PARQUE SALITRE</t>
  </si>
  <si>
    <t xml:space="preserve">
APOGEO
BOSA CENTRAL
BOSA OCCIDENTAL
EL PORVENIR
TINTAL SUR
</t>
  </si>
  <si>
    <t>LA CANDELARIA</t>
  </si>
  <si>
    <t>CHAPINERO
CHICO LAGO
EL REFUGIO
PARDO RUBIO</t>
  </si>
  <si>
    <t>ALAMOS
BOLIVIA
BOYACA REAL
ENGATIVA
GARCES NAVAS
JARDIN BOTANICO
LAS FERIAS
MINUTO DE DIOS
SANTA CECILIA</t>
  </si>
  <si>
    <t>LA SABANA
SANTA ISABEL</t>
  </si>
  <si>
    <t>CIUDAD MONTES
MUZU
PUENTE ARANDA
SAN RAFAEL
ZONA INDUSTRIAL</t>
  </si>
  <si>
    <t xml:space="preserve">20 DE JULIO
LA GLORIA
LOS LIBERTADORES
SAN BLAS
SOSIEGO
</t>
  </si>
  <si>
    <t xml:space="preserve">
LA MACARENA
LAS CRUCES
LAS NIEVES
LOURDES 
SAGRADO CORAZÓ N</t>
  </si>
  <si>
    <t>TUNJUELITO
VENECIA</t>
  </si>
  <si>
    <t xml:space="preserve">COUNTRY CLUB
LA URIBE
LOS CEDROS
PASEO DE LOS LIBERTADORES
SAN CRISTOBAL NORTE
SANTA BARBARA
TOBERIN
USAQUEN
VERBENAL
</t>
  </si>
  <si>
    <t xml:space="preserve">Especial: Realizar un adecuado aprovechamiento y control de residuos en Bogotá mediante acciones de evaluación, control y seguimiento desarrolladas en dos o más localidades del Distrito Capital.
</t>
  </si>
  <si>
    <t>BELEN
CENTRO ADMINISTRATIVO
LA CATEDRAL
LA CONCORDIA
LAS AGUAS
SANTA BARBARA</t>
  </si>
  <si>
    <t>ANTIGUO COUNTRY
BELLAVISTA
BOSQUE CALDERON
CATALUNA
CHAPINERO CENTRAL
CHAPINERO NORTE
CHICO NORTE
CHICO NORTE II SECTOR
CHICO NORTE III SECTOR
EL CHICO
EL NOGAL
EL RETIRO
EMAUS
ESPARTILLAL
GRANADA
LA CABRERA
LA SALLE
LAGO GAITAN
LAS ACACIAS
LOS ROSALES
MARIA CRISTINA
MARLY
PARDO RUBIO
PORCIUNCULA
QUINTA CAMACHO
SEMINARIO
SIBERIA CENTRAL
SUCRE</t>
  </si>
  <si>
    <t>ARBORIZADORA
EL TESORO
ISMAEL PERDOMO
JERUSALEM
LUCERO
MONTE BLANCO
SAN FRANCISCO</t>
  </si>
  <si>
    <t>AMERICAS
BAVARIA
CALANDAIMA
CARVAJAL
CASTILLA
CORABASTOS
GRAN BRITALIA
KENNEDY CENTRAL
LAS MARGARITAS
PATIO BONITO
TIMIZA
TINTAL NORTE</t>
  </si>
  <si>
    <t>ABRAHAM LINCOLN
EL CARMEN
ESCUELA GENERAL SANTANDER
FATIMA
ISLA DEL SOL
MUZU
NUEVO MUZU
PARQUE EL TUNAL
SAMORE
SAN BENITO
SAN CARLOS
SAN VICENTE FERRER
SANTA LUCIA
TUNAL ORIENTAL
TUNJUELITO
VENECIA
VENECIA OCCIDENTAL</t>
  </si>
  <si>
    <t>ALFONSO LOPEZ
CIUDAD USME
COMUNEROS
DANUBIO
GRAN YOMASA
LA FLORA</t>
  </si>
  <si>
    <t>AEROPUERTO EL DORADO
BELEN FONTIBON
BRISAS ALDEA FONTIBON
CAPELLANIA
CENTRO FONTIBON
CIUDAD HAYUELOS
EL CARMEN FONTIBON
EL CHANCO I
EL REFUGIO
EL TINTAL CENTRAL
EL VERGEL
FERROCAJA FONTIBON
FRANCO
GRANJAS DE TECHO
GUADUAL FONTIBON
INTERINDUSTRIAL
LA CABANA FONTIBON
LA ESPERANZA NORTE
LA GIRALDA
LA LAGUNA FONTIBON
LOS ALAMOS
MODELIA
MODELIA OCCIDENTAL
MONTEVIDEO
MORAVIA
PUENTE GRANDE
PUERTA DE TEJA
SABANA GRANDE
SALITRE OCCIDENTAL
SAN JOSE DE FONTIBON
SAN PABLO JERICO
SANTA CECILIA
TERMINAL DE TRANSPORTES
VEREDA EL TINTAL
VERSALLES FONTIBON
VILLA ALSACIA
VILLA CARMENZA
VILLEMAR</t>
  </si>
  <si>
    <t xml:space="preserve">MARCO FIDEL SUAREZ
MARRUECOS
QUIROGA
SAN JOSE
DIANA TURBAY
</t>
  </si>
  <si>
    <t xml:space="preserve">BRITALIA
CASA BLANCA SUBA
EL PRADO
EL RINCON
LA ACADEMIA
LA ALHAMBRA
LA FLORESTA
NIZA
SAN JOSE DE BAVARIA
SUBA
TIBABUYES
</t>
  </si>
  <si>
    <t xml:space="preserve">CIUDAD SALITRE ORIENTAL
EL RECUERDO
GALERIAS
GRAN AMERICA
LA ESMERALDA
LA SOLEDAD
PARQUE SIMON BOLIVAR - CAN
QUINTA PAREDES
TEUSAQUILLO
</t>
  </si>
  <si>
    <t>ESPECIAL</t>
  </si>
  <si>
    <t xml:space="preserve">Durante el mes de enero y febrero de 2022, la Subdirección de Control Ambiental al Sector Público junto con la Subdirección del Recurso Hídrico y del Suelo con el objeto de proyectar el cumplimiento de la meta Plan de Desarrollo establecida para la vigencia 2022, formularon el documento técnico del  programa de actividades de evaluación, control y seguimiento ambiental encaminadas a la adecuada disposición y aprovechamiento de residuos en Bogotá radicado como informe técnico  0528 de 2022 y  Forest 2022IE39947.
Este documento incluye la priorización y definición de las actividades técnicas propuestas a realizar por la Subdirección de Control Ambiental al Sector Público y la Subdirección del Recurso Hídrico y del Suelo.
A agosto se avanza en la consolidación del segundo instrumento </t>
  </si>
  <si>
    <t>A septiembre de 2022 el avance es  0,76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0,42
A septiembre de 2022 se realizaron 20,519 actuaciones técnicas, Por grupos de residuos las acciones se distribuyen así:
Residuos de Construcción y Demolición RCD – obras: 2.833
Residuos hospitalarios y similares: 4.812 acciones
Residuos infecciosos y químicos Micro: 1.509 acciones
RCD - proyectos especiales de infraestructura: 1101 acciones 
Evaluación control y seguimiento Metro: 1.256 acciones 
Residuos especiales entidades públicas: 337 acciones 
Residuos llantas usadas: 5.716 acciones 
Control y vigilancia a RESPEL: 2.955 acciones 
-Controlar la disposición adecuada de residuos especiales, peligrosos, ordinarios y de manejo diferenciado: 0,10
-Controlar el aprovechamiento de residuos especiales, peligrosos, ordinarios y de manejo diferenciado:0,90
Las actuaciones técnicas permitieron controlar 12.670.714  ton. De las cuales 10.568.121,60 ton aportan a la disposición adecuada y 2.101.917,27 ton a aprovechamiento.
-Reporte y consolidación  de Informe eficiencia de actuaciones técnicas y administrativas de evaluación control y seguimiento al mes de septiembre de 2022: 0,050</t>
  </si>
  <si>
    <t>Para el cumplimiento de las regulaciones y control a la gestión de residuos, la Secretaría Distrital de Ambiente durante el periodo comprendido del 01 de enero al 30 de septiembre del 2022, recibió 232 conceptos técnicos de las cuales se acogieron y generaron 199 actuaciones administrativas en el marco del cumplimiento del proceso sancionatorio ambiental.
Frente a la reserva se avanzo en el mes de enero, acogiendo 1 concepto técnico a través de un acto administrativo, con lo cual se da por cumplido al rezago de 0,18, causado en la vigencia 2021</t>
  </si>
  <si>
    <t>A septiembre de 2022 se presenta el porcentaje de avance de 7 proyectos de economía circular para cerrar el ciclo de vida de los materiales así:
PROYECTOS DE ARTICULACIÓN DE ACTORES PARA LA ECONOMÍA CIRCULAR (EC)
1. Reciclaton Empresarial: Busca disminuir la disposición inadecuada de residuos peligrosos generados por las empresas públicas y privadas. AVANCE  82%
2. Ciudadanía con Estilo Verde: Fortalece el capital humano para la transición hacia el crecimiento verde, uno de los temas relevantes es el manejo responsable de los materiales y residuos en los actores de la cadena de valor. AVANCE  74%
3. Modelos de EC para Residuos Priorizados: Los modelos de economía circular consisten en identificar alternativas para la gestión de diversos tipos de residuos, vinculando a diferentes partes interesadas para concertar actividades conjuntas relacionadas con las cadenas de valor de distintos materiales. AVANCE 70%
PROYECTOS DE PROCESAMIENTO, PRODUCCIÓN Y DIFUSIÓN DE INFORMACIÓN PARA LA ECONOMÍA CIRCULAR
4. EC para la gestión de RESPEL: Su objetivo es realizar la verificación y seguimiento de actividades establecidas en el PGIRESPEL y su actualización. AVANCE 50%
5. Instrumentos de gobernanza para la EC: La gobernanza público-privada para generar desarrollo económico sostenible. Para esto se requiere contar con instrumentos de gestión y política ambiental de distinta naturaleza. AVANCE 65%
PROYECTOS DE PROMOCIÓN DEL APROVECHAMIENTO DE RESIDUOS PELIGROSOS, ESPECIALES Y DE MANEJO DIFERENCIADO
6. Registro y reporte de tramites: Verificación y seguimiento a tramites de registro de aceite vegetal usado, registro de acopiadores de llantas y registro de empresas transformadoras de envases y empaques. AVANCE  72%
7.  Programa ECOLECTA: Busca culturizar y promover a la ciudadanía sobre la disposición adecuada de residuos peligrosos. AVANCE  70%</t>
  </si>
  <si>
    <t>A Septiembre de 2022, la Secretaría Distrital de Ambiente controló la gestión adecuada de  12.670.715,43 ton de. residuos peligrosos, ordinarios, especialesde los cuales  10.568.122   ton corresponden a disposición adecuada  y 2.102.593,83 ton a  aprovechamiento de residuos  en el D.C.</t>
  </si>
  <si>
    <t>La implementación del programa de actividades de evaluación, control y seguimiento ambiental a la adecuada disposición y aprovechamiento de residuos en Bogotá esta orientado al control de toneladas; el valor del presupuesto ejecutado a octubre 2022 para esta meta  es directamente proporcional al número total de toneladas controladas en cada localidad para este caso  ESPECIAL  2232450,5924 de las cuales son GEOREFERENCIABLES 0 y NO GEOREFERENCIABLE  2232450,5924</t>
  </si>
  <si>
    <t xml:space="preserve">Durante el mes de enero y febrero de 2022, la Subdirección de Control Ambiental al Sector Público junto con la Subdirección del Recurso Hídrico y del Suelo con el objeto de proyectar el cumplimiento de la meta Plan de Desarrollo establecida para la vigencia 2022, formularon el documento técnico del  programa de actividades de evaluación, control y seguimiento ambiental encaminadas a la adecuada disposición y aprovechamiento de residuos en Bogotá radicado como informe técnico  0528 de 2022 y  Forest 2022IE39947.
Este documento incluye la priorización y definición de las actividades técnicas propuestas a realizar por la Subdirección de Control Ambiental al Sector Público y la Subdirección del Recurso Hídrico y del Suelo.
A octubre se avanza en el 84% de la consolidación del segundo instrumento </t>
  </si>
  <si>
    <t xml:space="preserve">Para el cumplimiento de las regulaciones y control a la gestión de residuos, la Secretaría Distrital de Ambiente durante el periodo comprendido del 01 de enero al 31 de octubre del 2022, se recibieron 248 conceptos técnicos de las cuales se acogieron y generaron 237 actuaciones administrativas en el marco del cumplimiento del proceso sancionatorio ambiental.
Frente a la reserva se avanzo en el mes de enero, acogiendo 1 concepto técnico a través de un acto administrativo, con lo cual se da por cumplido al rezago de 0,18, causado en la vigencia 2021
</t>
  </si>
  <si>
    <t>A Octubre de 2022 se avanza en  las actividades de gestión establecidas en cada uno de los proyectos se presenta el porcentaje de avance de 7 proyectos de economía circular para cerrar el ciclo de vida de los materiales así:
PROYECTOS DE ARTICULACIÓN DE ACTORES PARA LA ECONOMÍA CIRCULAR
1. Reciclaton Empresarial: Busca disminuir la disposición inadecuada de residuos peligrosos generados por las empresas públicas y privadas. AVANCE  85%
2. Ciudadanía con Estilo Verde: Fortalece el capital humano para la transición hacia el crecimiento verde, uno de los temas relevantes es el manejo responsable de los materiales y residuos en los actores de la cadena de valor. AVANCE 87%
3. Modelos de EC para Residuos Priorizados: Los modelos de economía circular consisten en identificar alternativas para la gestión de diversos tipos de residuos, vinculando a diferentes partes interesadas para concertar actividades conjuntas relacionadas con las cadenas de valor de distintos materiales. AVANCE 80%
PROYECTOS DE PROCESAMIENTO, PRODUCCIÓN Y DIFUSIÓN DE INFORMACIÓN PARA LA ECONOMÍA CIRCULAR
4. EC para la gestión de RESPEL: Su objetivo es realizar la verificación y seguimiento de actividades establecidas en el PGIRESPEL y su actualización. AVANCE 70%
5. Instrumentos de gobernanza para la EC: La gobernanza público-privada para generar desarrollo económico sostenible. Para esto se requiere contar con instrumentos de gestión y política ambiental de distinta naturaleza. AVANCE 80%
PROYECTOS DE PROMOCIÓN DEL APROVECHAMIENTO DE RESIDUOS PELIGROSOS, ESPECIALES Y DE MANEJO DIFERENCIADO
6. Registro y reporte de tramites: Verificación y seguimiento a tramites de registro de aceite vegetal usado, registro de acopiadores de llantas y registro de empresas transformadoras de envases y empaques. AVANCE  90%
7.  Programa ECOLECTA: Busca culturizar y promover a la ciudadanía sobre la disposición adecuada de residuos peligrosos. AVANCE  90%</t>
  </si>
  <si>
    <t>A octubre de 2022 el avance es  0,84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0,47
A octubre de 2022 se realizaron 22.835 actuaciones técnicas, Por grupos de residuos las acciones se distribuyen así:
Residuos de Construcción y Demolición RCD – obras: 3.161
Residuos hospitalarios y similares: 5.151 acciones
Residuos infecciosos y químicos Micro: 1.888 acciones
RCD - proyectos especiales de infraestructura: 1.172 acciones 
Evaluación control y seguimiento Metro: 1.443 acciones 
Residuos especiales entidades públicas: 353 acciones 
Residuos llantas usadas: 6.497 acciones 
Control y vigilancia a RESPEL: 3.170 acciones 
-Controlar la disposición adecuada de residuos especiales, peligrosos, ordinarios y de manejo diferenciado: 0,11
-Controlar el aprovechamiento de residuos especiales, peligrosos, ordinarios y de manejo diferenciado:0,099
Las actuaciones técnicas permitieron controlar 14.490.732,69  ton. De las cuales 12.166.626,72 ton aportan a la disposición adecuada y 2.324.105,97 ton a aprovechamiento.
-Reporte y consolidación  de Informe eficiencia de actuaciones técnicas y administrativas de evaluación control y seguimiento al mes de octubre de 2022: 0,056</t>
  </si>
  <si>
    <t>A Octubre de 2022, la Secretaría Distrital de Ambiente controló la gestión adecuada de  14.491.999,90 ton de residuos peligrosos, ordinarios, especialesde los cuales  12.166.626,72   ton corresponden a disposición adecuada  y 2.325.373,18 ton a  aprovechamiento de residuos  en el D.C.</t>
  </si>
  <si>
    <t>AEROPUERTO EL DORADO
BELEN FONTIBON
CAPELLANIA
CENTRO FONTIBON
EL CARMEN FONTIBON
EL CHANCO I
CIUDAD SALITRE OCCIDENTAL
FRANCO
FONTIBON
FONTIBON SAN PABLO
GRANJAS DE TECHO
INTERINDUSTRIAL
LA CABAÑA FONTIBON
MODELIA
PUERTA TEJA
SAN JOSE DE FONTIBON
SAN PABLO JERICO
SANTA CECILIA
ZONA FRANCA</t>
  </si>
  <si>
    <t>6.9  GRUPOS ETNICOS</t>
  </si>
  <si>
    <t xml:space="preserve">
01-USAQUEN</t>
  </si>
  <si>
    <t xml:space="preserve">
02-CHAPINERO</t>
  </si>
  <si>
    <t xml:space="preserve">
03-SANTA FE</t>
  </si>
  <si>
    <t xml:space="preserve">
04-SAN CRISTOBAL</t>
  </si>
  <si>
    <t xml:space="preserve">
05-USME</t>
  </si>
  <si>
    <t xml:space="preserve">
06-TUNJUELITO</t>
  </si>
  <si>
    <t xml:space="preserve">
07-BOSA  </t>
  </si>
  <si>
    <t xml:space="preserve">
08-KENNEDY</t>
  </si>
  <si>
    <t xml:space="preserve">
09-FONTIBON</t>
  </si>
  <si>
    <t xml:space="preserve">
10-ENGATIVA</t>
  </si>
  <si>
    <t xml:space="preserve">
11-SUBA</t>
  </si>
  <si>
    <t xml:space="preserve">
12-BARRIOS UNIDOS  </t>
  </si>
  <si>
    <t xml:space="preserve">
13-TEUSAQUILLO</t>
  </si>
  <si>
    <t xml:space="preserve">
14-LOS MARTIRES</t>
  </si>
  <si>
    <t xml:space="preserve">
15-ANTONIO NARIÑO  </t>
  </si>
  <si>
    <t xml:space="preserve">
16-PUENTE ARANDA</t>
  </si>
  <si>
    <t xml:space="preserve">
17-CANDELARIA</t>
  </si>
  <si>
    <t xml:space="preserve">
18-RAFAEL URIBE URIBE</t>
  </si>
  <si>
    <t>19-CIUDAD BOLIVAR</t>
  </si>
  <si>
    <t>Localidades
01-USAQUEN
02-CHAPINERO
03-SANTA FE
04-SAN CRISTOBAL
05-USME
06-TUNJUELITO
07-BOSA
08-KENNEDY
09-FONTIBON
10-ENGATIVA
11-SUBA
12-BARRIOS UNIDOS
13-TEUSAQUILLO
14-LOS MARTIRES
15-ANTONIO NARIÑO
16-PUENTE ARANDA
17-CANDELARIA
18-RAFAEL URIBE URIBE
19-CIUDAD BOLIVAR</t>
  </si>
  <si>
    <t>TODAS LAS UPZ´S DEL PERÍMETRO URBANO</t>
  </si>
  <si>
    <t>SAN CRISTOBAL NORTE
VERBENAL
LAS CRUCES
LOURDES
20 DE JULIO
LA GLORIA
LOS LIBERTADORES
SAN BLAS
COMUNEROS
TUNJUELITO
BOSA OCCIDENTAL
BOSA CENTRAL
PATIO BONITO
ENGATIVA
EL RINCON
SUBA
TIBABUYES
MARRUECOS
MARCO FIDEL SUAREZ
EL TESORO
JERUSALEM
SAN FRANCISCO
LUCERO
ISMAEL PERDOMO</t>
  </si>
  <si>
    <t>La implementación del programa de actividades de evaluación, control y seguimiento ambiental a la adecuada disposición y aprovechamiento de residuos en Bogotá esta orientado al control de toneladas; el valor del presupuesto ejecutado a noviembre 2022 para esta meta  es directamente proporcional al número total de toneladas controladas en cada localidad para este caso TEUSAQUILLO  816781,290409de las cuales son GEOREFERENCIABLES 774720,796409  y no GEOREFERENCIABLES 42060,494</t>
  </si>
  <si>
    <t>A Noviembre de 2022 se avanza en  las actividades de gestión establecidas en cada uno de los proyectos se presenta el porcentaje de avance de 7 proyectos de economía circular para cerrar el ciclo de vida de los materiales así:
PROYECTOS DE ARTICULACIÓN DE ACTORES PARA LA ECONOMÍA CIRCULAR
1.	Reciclaton Empresarial: Busca disminuir la disposición inadecuada de residuos peligrosos generados por las empresas públicas y privadas. AVANCE  85%
2.	Ciudadanía con Estilo Verde: Fortalece el capital humano para la transición hacia el crecimiento verde, uno de los temas relevantes es el manejo responsable de los materiales y residuos en los actores de la cadena de valor. AVANCE 87%
3.	Modelos de EC para Residuos Priorizados: Los modelos de economía circular consisten en identificar alternativas para la gestión de diversos tipos de residuos, vinculando a diferentes partes interesadas para concertar actividades conjuntas relacionadas con las cadenas de valor de distintos materiales. AVANCE 80%
PROYECTOS DE PROCESAMIENTO, PRODUCCIÓN Y DIFUSIÓN DE INFORMACIÓN PARA LA ECONOMÍA CIRCULAR
4.	EC para la gestión de RESPEL: Su objetivo es realizar la verificación y seguimiento de actividades establecidas en el PGIRESPEL y su actualización. AVANCE 70%
5.	Instrumentos de gobernanza para la EC: La gobernanza público-privada para generar desarrollo económico sostenible. Para esto se requiere contar con instrumentos de gestión y política ambiental de distinta naturaleza. AVANCE 80%
PROYECTOS DE PROMOCIÓN DEL APROVECHAMIENTO DE RESIDUOS PELIGROSOS, ESPECIALES Y DE MANEJO DIFERENCIADO
6.	Registro y reporte de tramites: Verificación y seguimiento a tramites de registro de aceite vegetal usado, registro de acopiadores de llantas y registro de empresas transformadoras de envases y empaques. AVANCE  90%
7. 	Programa ECOLECTA: Busca culturizar y promover a la ciudadanía sobre la disposición adecuada de residuos peligrosos. AVANCE  90%</t>
  </si>
  <si>
    <t xml:space="preserve">Durante el mes de enero y febrero de 2022, la Subdirección de Control Ambiental al Sector Público junto con la Subdirección del Recurso Hídrico y del Suelo con el objeto de proyectar el cumplimiento de la meta Plan de Desarrollo establecida para la vigencia 2022, formularon el documento técnico del  programa de actividades de evaluación, control y seguimiento ambiental encaminadas a la adecuada disposición y aprovechamiento de residuos en Bogotá radicado como informe técnico  0528 de 2022 y  Forest 2022IE39947.
Este documento incluye la priorización y definición de las actividades técnicas propuestas a realizar por la Subdirección de Control Ambiental al Sector Público y la Subdirección del Recurso Hídrico y del Suelo.
A octubre se avanza en el 92% de la consolidación del segundo instrumento </t>
  </si>
  <si>
    <t xml:space="preserve">Para el cumplimiento de las regulaciones y control a la gestión de residuos, la Secretaría Distrital de Ambiente durante el periodo comprendido del 01 de enero al 30 de noviembre del 2022, se recibieron 279 conceptos técnicos de las cuales se acogieron y generaron 275 actuaciones administrativas en el marco del cumplimiento del proceso sancionatorio ambiental.
Frente a la reserva se avanzo en el mes de enero, acogiendo 1 concepto técnico a través de un acto administrativo, con lo cual se da por cumplido al rezago de 0,18, causado en la vigencia 2021
</t>
  </si>
  <si>
    <t>A noviembre de 2022 el avance es  0,92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0,52
A Noviembre de 2022 se realizaron 25.235 actuaciones técnicas, Por grupos de residuos las acciones se distribuyen así:
Residuos de Construcción y Demolición RCD – obras: 3.500
Residuos hospitalarios y similares: 5.667 acciones
Residuos infecciosos y químicos Micro: 2.213 acciones
RCD - proyectos especiales de infraestructura: 1.247 acciones 
Evaluación control y seguimiento Metro: 1.593 acciones 
Residuos especiales entidades públicas: 370 acciones 
Residuos llantas usadas: 7.161 acciones 
Control y vigilancia a RESPEL: 3.484 acciones 
-Controlar la disposición adecuada de residuos especiales, peligrosos, ordinarios y de manejo diferenciado: 0,13
-Controlar el aprovechamiento de residuos especiales, peligrosos, ordinarios y de manejo diferenciado:0,11
Las actuaciones técnicas permitieron controlar 15.823.798,05  ton. De las cuales 15.823.798,05 ton aportan a la disposición adecuada y 2.481.363,72 ton a aprovechamiento.
-Reporte y consolidación  de Informe eficiencia de actuaciones técnicas y administrativas de evaluación control y seguimiento al mes de noviembre de 2022: 0,06</t>
  </si>
  <si>
    <t>A Noviembre de 2022, la Secretaría Distrital de Ambiente controló la gestión adecuada de  15.825.105,08  ton de residuos peligrosos, ordinarios, especialesde los cuales  13342434,33 ton corresponden a disposición adecuada  y 2.482.671 ton a  aprovechamiento de residuos  en el D.C.</t>
  </si>
  <si>
    <r>
      <t>7, LOGROS CORTE A</t>
    </r>
    <r>
      <rPr>
        <b/>
        <u/>
        <sz val="10"/>
        <rFont val="Arial"/>
        <family val="2"/>
      </rPr>
      <t xml:space="preserve"> DICIEMBRE_</t>
    </r>
    <r>
      <rPr>
        <b/>
        <sz val="10"/>
        <rFont val="Arial"/>
        <family val="2"/>
      </rPr>
      <t xml:space="preserve"> AÑO __2022__</t>
    </r>
  </si>
  <si>
    <t>Durante la vigencia 2022, la Subdirección de Recurso Hídrico y del suelo realizó control a 17.121,16 toneladas de residuos peligrosos competencia de esta Subdirección, clasificadas de la siguiente manera:
Grandes Generadores: 16355,84 Tn
Medianos Generadores: 739,70 Tn
Pequeños Generadores: 25,63 Tn
El avance reportado a la fecha es del 103.76% y se establece sobre el total de las 16.500 toneladas definidas como objeto de control para la vigencia 2022.
La sobreejecución se deriva de la necesidad de desarrollar acciones de control a algunos usuarios nuevos que corresponden a grandes generadores y que aportaron a la meta sin que se hayan programado inicialmente.</t>
  </si>
  <si>
    <t>Durante la vigencia 2022, se realizaron 3850 actuaciones las cuales se detallan a continuación:
Se emitieron 278 conceptos técnicos, 8 informes técnicos y 49 oficio/requerimientos de control y vigilancia en el tema de residuos peligrosos y aceites usados, que aportaron a la meta de control de toneladas de residuos peligrosos competencia de la SRHS.
Se realizó el seguimiento a 22 movilizadores de aceite usado.
Se realizó la evaluación de 11 solicitudes de movilización de aceite usado.
Se emitieron 42 informes y/o conceptos técnicos de control y vigilancia en materia de residuos peligrosos y aceites usados.
Se emitieron 594 oficios y/o requerimientos en materia de residuos peligrosos y aceites usados, los cuales son derivados de conceptos técnicos y/o visitas de control y vigilancia.
Se atendieron 596 quejas, derechos de petición y/o entes de control.
Se validaron 66 planes de contingencia para el almacenamiento y/o transporte de sustancias nocivas.
Se validaron y transmitieron 1472 registros de generadores de residuos peligrosos al IDEAM.
Se validaron 63 usuarios en el inventario Nacional de PCB que equivalen a 907 equipos. Se aclara que los equipos quedaron por debajo de la proyección porque hubo problemas con el aplicativo, que no pudieron ser subsanados por el IDEAM; lo cual no permitió que el usuario con mayor número de equipos pudiera cerrar el registro del Inventario. Sin embargo, se precisa que, desde las competencias de esta autoridad ambiental, se validaron y transmitieron todos los registros que fueron cerrados por los usuarios.
En el año 2022, se realizaron otras actividades de control de acuerdo con lo establecido en el Programa, en las cuales se incluyen la atención a registros como acopiador primario de aceite usado, atención a registros como generadores de residuos peligrosos, atención a registros en el inventario nacional de PCB; en el año 2022, se han atendido 649 radicados relacionados con estos instrumentos.</t>
  </si>
  <si>
    <r>
      <t>Durante el periodo comprendido entre el 01 de enero al 31 de diembre de la vigencia, se realizaron</t>
    </r>
    <r>
      <rPr>
        <sz val="10"/>
        <color rgb="FFFF0000"/>
        <rFont val="Arial Nova Cond"/>
        <family val="2"/>
      </rPr>
      <t xml:space="preserve"> </t>
    </r>
    <r>
      <rPr>
        <b/>
        <sz val="10"/>
        <rFont val="Arial Nova Cond"/>
        <family val="2"/>
      </rPr>
      <t>5.628 acciones archivísticas</t>
    </r>
    <r>
      <rPr>
        <sz val="10"/>
        <rFont val="Arial Nova Cond"/>
        <family val="2"/>
      </rPr>
      <t xml:space="preserve">, derivadas de la atención de los conceptos técnicos que recomiendan actuaciones administrativas en el marco del tramite sancionatorio ambiental asi:
Apertura 364
Inserción 1127
Encarpetado de expedientes 265
Préstamo de expedientes 735
Ordenación 329
Fuid 828
Hoja de control 906
Levantamiento base de datos inserciones dca 9
Asociación de radicados- forest 110
Apoyo saneamiento jurídico 3
Foliacion 553
Control de Calidad 62
Insersiones expedientes sancionatorios 255
Digitalización expedientes 8
Apoyo saneamiento Jurídico 35
Incorporaciones 4
Atención ventanilla 35
</t>
    </r>
  </si>
  <si>
    <r>
      <t xml:space="preserve">Durante el periodo comprendido entre el 01 de enero al 31 de diciembre del 2022, se notificaron </t>
    </r>
    <r>
      <rPr>
        <b/>
        <sz val="10"/>
        <rFont val="Arial Nova Cond"/>
        <family val="2"/>
      </rPr>
      <t xml:space="preserve"> 702 </t>
    </r>
    <r>
      <rPr>
        <sz val="10"/>
        <rFont val="Arial Nova Cond"/>
        <family val="2"/>
      </rPr>
      <t>actuaciones administrativas derivadas de las acciones del tramite sancionatorio.</t>
    </r>
  </si>
  <si>
    <r>
      <t>Durante el periodo comprendido entre el 01 de enero al 31 de diciembre de 2022, se realizaron actividades asociadas al proceso de  seguimiento y control a los factores de deterioro ambiental como residuos y vertimientos de los cuales se ela</t>
    </r>
    <r>
      <rPr>
        <sz val="10"/>
        <color theme="1"/>
        <rFont val="Arial Nova Cond"/>
        <family val="2"/>
      </rPr>
      <t>boraron 10</t>
    </r>
    <r>
      <rPr>
        <sz val="10"/>
        <rFont val="Arial Nova Cond"/>
        <family val="2"/>
      </rPr>
      <t xml:space="preserve"> informes tecnicos de criterios con los siguientes procesos: 3787398, 4467988 ,4977889,5429227,3997661,4385002, 4619360, 4684391, 5441384, 4124327; en el marco del trámite sancionatorio y/o del proceso de evaluación, control  y seguimiento ambiental.</t>
    </r>
  </si>
  <si>
    <t xml:space="preserve">Para el cumplimiento de las regulaciones y control a la gestión de residuos, la Secretaría Distrital de Ambiente durante el periodo comprendido del 01 de enero al 31 de diciembre del 2022, se recibieron 323 conceptos técnicos de las cuales se acogieron y generaron 317 actuaciones administrativas en el marco del cumplimiento del proceso sancionatorio ambiental.
Frente a la reserva se avanzo en el mes de enero, acogiendo 1 concepto técnico a través de un acto administrativo, con lo cual se da por cumplido al rezago de 0,18, causado en la vigencia 2021
</t>
  </si>
  <si>
    <r>
      <t xml:space="preserve">En el marco de las acciones de evaluación, control y seguimiento a los factores de deterioro ambiental como los son los residuos y escombros, la Secretaría Distrital de Ambiente durante el periodo comprendido entre el 01 enero al 31 de diciembre del año 2022, atendió el </t>
    </r>
    <r>
      <rPr>
        <b/>
        <sz val="10"/>
        <rFont val="Arial Nova Cond"/>
        <family val="2"/>
      </rPr>
      <t xml:space="preserve">98,14% de los conceptos técnicos </t>
    </r>
    <r>
      <rPr>
        <sz val="10"/>
        <rFont val="Arial Nova Cond"/>
        <family val="2"/>
      </rPr>
      <t>que recomiendan una actuación administrativa sancionatoria, distribuida así:
N° de Conceptos Técnicos que recomiendan actuaciones administrativas sancionatorias: 323
N° de Conceptos Técnicos acogidos jurídicamente mediante acto administrativo:</t>
    </r>
    <r>
      <rPr>
        <sz val="10"/>
        <color rgb="FFFF0000"/>
        <rFont val="Arial Nova Cond"/>
        <family val="2"/>
      </rPr>
      <t xml:space="preserve"> </t>
    </r>
    <r>
      <rPr>
        <sz val="10"/>
        <rFont val="Arial Nova Cond"/>
        <family val="2"/>
      </rPr>
      <t>317</t>
    </r>
  </si>
  <si>
    <t>A diciembre de 2022, la Subdirección de Control Ambiental al Sector Público (SCASP) realizó acciones de evaluación, control y seguimiento que permitieron controlar el aprovechamiento de 3.107.995,33 toneladas de residuos especiales y peligrosos generadas en el Distrito Capital, acorde con los siguientes tipos de residuos:
Aprovechamiento RCD PROYECTOS CONSTRUCTIVOS  	1.208.152,34
Aprovechamiento RCD INFRAESTRUCTURA  	525.386,27
Aprovechamiento RCD METRO  	1.364.078,21
Aprovechamiento Residuos Hospitalarios y similares	  2.685,09
Aprovechamiento Microgeneradores	  394,29
Aprovechamiento Llantas	  6.001,16
Aprovechamiento Entidades Públicas	  1.297,97
El avance reportado a la fecha es del 111%  y se establece sobre el total de las  2.800.000  toneladas definidas como objeto de control de aprovechamiento para la vigencia 2022.</t>
  </si>
  <si>
    <t>A Diciembre de 2022, se realizó el reporte de eficiencia de las actuaciones técnicas y administrativas de evaluación control y seguimiento para cada uno de los tipos de usuarios controlados según se soporta en los  informes técnicos, así:
Informe técnico programa RCD diciembre 2023IE01917
Informe técnico programa LLANTAS diciembre 2023IE01916
Informe técnico programa CAEP diciembre 2023IE00234
Informe técnico programa INFRAESTRUCTURA diciembre 2023IE01931
Informe técnico programa HOSPITALARIOS diciembre  2023IE02518
Informe técnico programa MICROGENERADORES diciembre 2023IE02517
Informe técnico programa METRO diciembre 2023IE02470</t>
  </si>
  <si>
    <t>Para el cumplimiento de la meta plan de desarrollo, durante lo corrido del cuatrienio a diciembre de 2022 la SDA ha realizado el control y disposición adecuada de 26.483.924,58   ton de las cuales 4.365.906,53 ton se controlaron en el segundo semestre de 2020; en la vigencia 2021 se controlaron  8.466.949,41  ton y las 13.651.068,64  restantes ton de residuos peligrosos, ordinarios, especiales y/o de manejo diferenciado fueron dispuestos en la vigencia 2022. La disposición vigencia 2022 se realizó  de la siguiente manera:
Disposición RCD PROYECTOS CONSTRUCTIVOS  	5.920.801,42
Disposición RCD INFRAESTRUCTURA	  2.638.368,29
Disposición RCD METRO	  5.048.475,79
Disposición Residuos Hospitalarios y similares	  25.868,23
Disposición Microgeneradores	  196,44
Disposición Entidades Públicas	  237,30
Disposición RESPEL Grandes Generadores: 16.355,84 Tn
Disposición RESPEL Medianos Generadores: 739,70 Tn
Disposición RESPEL Pequeños Generadores: 25,63 Tn</t>
  </si>
  <si>
    <t>El rezago se programará en la reserva física; la Dirección de Control Ambiental dará prioridad a acoger jurídicamente el concepto técnico pendiente, durante su plan de trabajo del mes de enero del 2023.</t>
  </si>
  <si>
    <t>Diciembre 2022 la SCASP  realizó 23.235 actuaciones de evaluación control y seguimiento a  disposición y aprovechamiento de residuos así:
RESIDUOS DE CONSTRUCCIÓN Y DEMOLICIÓN (RCD) OBRAS:3659
Revisión: obras aplicativo 829 Plan Gestión 769 PIN aplicativo 1063 Registro gestor 29
Visita: Control 772 Sitios Disposición Final 72
Cierre PIN93
Concepto técnico (CT) 32
RESIDUOS HOSPITALARIOS :6028
Visita control 420
CT 158 Requerimiento Caracterización 654
Atención emergencias 46 Registro RESPEL 927 Revisión RESPEL 1343 Acopiador Primario 39 PCB 1 Transmisión RESPEL 1084 PCB 5
Informe gestión 504 plataforma SIRHO 431 Gestor Autorizado 10 Oficios 406
RESIDUOS INFECCIOSOS MICROGENERADORES:2748
Visita control 630 
Informe gestión1182
Atención emergencia 17
Registro RESPEL 916
CT 3
RCD INFRAESTRUCTURA PERMISOS DE OCUPACIÓN DE CAUCE (POC) Y ESTRUCTURA ECOLÓGICA PRINCIPAL (EPP):1313
POC Evaluación: Concepto técnico 29 desistimiento 3 Seguimiento o cierre 30
Check list 15 Requerimiento 31 Visita solicitud 23 Visita seguimiento 29
EEP:Concepto técnico 18 Informe técnico 58 Visita control 537 Operativo 22
PEI:Visita 28 Informe 19 Punto crítico 49
Revisión aplicativo 202 plan gestión 197
Cierre PIN 23
METRO POC EEP:1691
POC Evaluación: CT37 seguimiento o cierre31 sancionatorio 7 desistimiento 1 chek list 10 requerimiento 47 Visita 30 seguimiento o cierre 24
EEP Informe técnico 66 Operativo flagrancia 55 Visita control 240 Concepto técnico 13
Cierre PIN 65
Puntos críticos 58
Revisión plan gestión 81PIN aplicativo 802
PEI Visita 32 informe Técnico 49 CT 5
Visita Generador 38
ENTIDADES PÚBLICAS:385
Registro RESPEL 71 Policlorobifenilos 15APAU 5
PIGA Concepto técnico 22 Cumplimiento 31 Evaluación Control Entidades públicas 31 Oficios35 requerimiento 1
Control entidades públicas 45 Requerimiento 43 PGIRS 1
Certificados 85
LLANTAS USADAS: 7411
CT 65
Requerimiento 206
Verificación aplicativa 6597
Visitas control 535
Oficios cumplimiento 7
cierre PIN 1</t>
  </si>
  <si>
    <t>A diciembre de 2022 la Subdirección de Control Ambiental al Sector Público (SCASP) realizó acciones de evaluación, control y seguimiento que permitieron controlar la disposición adecuada de 13.633.947,47 Ton de residuos especiales y peligrosos generadas en el Distrito Capital acorde con los siguientes tipos de residuos:  
Disposición RCD PROYECTOS CONSTRUCTIVOS  	5.920.801,42
Disposición RCD INFRAESTRUCTURA	  2.638.368,29
Disposición RCD METRO	  5.048.475,79
Disposición Residuos Hospitalarios y similares	  25.868,23
Disposición Microgeneradores	  196,44
Disposición Entidades Públicas	  237,30
El avance reportado a la fecha es del 100,51% y se establece sobre el total de las  13.564.428 toneladas definidas como objeto de control para la vigencia 2022.</t>
  </si>
  <si>
    <r>
      <rPr>
        <b/>
        <sz val="11"/>
        <rFont val="Arial"/>
        <family val="2"/>
      </rPr>
      <t>8. REGISTRO Y REPORTE DE TRAMITES</t>
    </r>
    <r>
      <rPr>
        <sz val="11"/>
        <rFont val="Arial"/>
        <family val="2"/>
      </rPr>
      <t xml:space="preserve">. Verificación y seguimiento a tramites de registro de aceite vegetal usado, registro de acopiadores de llantas y registro de empresas transformadoras de envases y empaques. Durante el periodo 2022
• REGISTRO DE AVEITE VEGETAL USADO  (AVU) 
Personas capacitadas AVU.      368
Cantidad de AVU gestionado y verificado (ton)     </t>
    </r>
    <r>
      <rPr>
        <b/>
        <sz val="11"/>
        <rFont val="Arial"/>
        <family val="2"/>
      </rPr>
      <t>1400,4</t>
    </r>
    <r>
      <rPr>
        <sz val="11"/>
        <rFont val="Arial"/>
        <family val="2"/>
      </rPr>
      <t xml:space="preserve">
Solicitudes de registro atendidas    408
Solicitudes de registro aprobadas    245
Número de reportes revisados                           5.878
• REGISTRO DE ACOPIADORES DE LLANTAS
Personas capacitadas sobre el registro    267
Solicitudes de registro atendidas    197
Solicitudes de registro aprobadas    85
Número de requerimientos de registro   112
PQRS  Y CORRESPONDENCIA atendidos         6
Operativos de sensibilización      12
Memorando mensual SCASP     12
• REGISTRO EMPRESAS TRANSFORMADORAS DE ENVASES Y EMPAQUES
Número de empresas registradas   26
Número de Asesorías      38
PQRS  y correspondencia atendidos           32
Número de solicitudes de registro atendidas 78
Número de solicitudes de registro aprobadas 25
Número de requerimientos de registro  77
Elaboración de informe Anual ANLA   1
9</t>
    </r>
    <r>
      <rPr>
        <b/>
        <sz val="11"/>
        <rFont val="Arial"/>
        <family val="2"/>
      </rPr>
      <t>. ECOLECTA</t>
    </r>
    <r>
      <rPr>
        <sz val="11"/>
        <rFont val="Arial"/>
        <family val="2"/>
      </rPr>
      <t xml:space="preserve">
Durante el 2022 se gestionaron un total de 11,6 toneladas de residuos de aparatos eléctricos y electrónicos a través de puntos Ecolecta" 
10 </t>
    </r>
    <r>
      <rPr>
        <b/>
        <sz val="11"/>
        <rFont val="Arial"/>
        <family val="2"/>
      </rPr>
      <t xml:space="preserve">. Promoción del registro y reporte de AVU en plazas de mercado distritales </t>
    </r>
    <r>
      <rPr>
        <sz val="11"/>
        <rFont val="Arial"/>
        <family val="2"/>
      </rPr>
      <t xml:space="preserve">
Número de establecimientos sensibilizados año 2022  Total 128
Número de plazas sensibilizadas 16
Cantidad de Aceite Vegetal Usado gestionado y verificado (kg) 236,5
</t>
    </r>
  </si>
  <si>
    <r>
      <t xml:space="preserve">
1. Reciclaton Empresarial:
• 	Se ha realizado 2 Jornada RECICLATON EMPRESARIAL, se han recolectado 80,95 ton de residuos de posconsumo con la participación de 600 empresas.</t>
    </r>
    <r>
      <rPr>
        <b/>
        <sz val="11"/>
        <rFont val="Arial"/>
        <family val="2"/>
      </rPr>
      <t xml:space="preserve">
</t>
    </r>
    <r>
      <rPr>
        <sz val="11"/>
        <rFont val="Arial"/>
        <family val="2"/>
      </rPr>
      <t xml:space="preserve">
•	Jornada de recolección de llantas LLANTATON con el apoyo de programas posconsumo y UAESP se han logrado recolectar 17960 llantas en 25 jornadas y un total de 1.063 establecimientos sensibilizados. </t>
    </r>
    <r>
      <rPr>
        <b/>
        <sz val="11"/>
        <rFont val="Arial"/>
        <family val="2"/>
      </rPr>
      <t xml:space="preserve">
2. Ciudadanía con Estilo Verde: 
</t>
    </r>
    <r>
      <rPr>
        <sz val="11"/>
        <rFont val="Arial"/>
        <family val="2"/>
      </rPr>
      <t>•	Se han realizado 167 capacitaciones en Consumo responsable, Estilo de Vida Sostenible  y economía circular convenios internacionales, total personas sensibilizadas 4.212
-	Contenido del módulo PyCS
-	Módulo del Observatorio Ambiental de Bogotá
-	Metodología de construcción del estudio de línea base de Estilos de Vida Sostenible y el diseño de 23 piezas comunicativas para promover los EVS que serán publicadas en 2023</t>
    </r>
    <r>
      <rPr>
        <b/>
        <sz val="11"/>
        <rFont val="Arial"/>
        <family val="2"/>
      </rPr>
      <t xml:space="preserve">
3. Gestión de residuos posconsumo en instituciones educativas rurales
</t>
    </r>
    <r>
      <rPr>
        <sz val="11"/>
        <rFont val="Arial"/>
        <family val="2"/>
      </rPr>
      <t xml:space="preserve">•	Implementación de estrategias de recolección de residuos con los estudiantes, elaborando e instalando contendores para el acopio de pilas y residuos de aparatos eléctricos electrónicos, actividades lúdicas y participación de los programas posconsumo con la participacióin de mas 270 estudiantes. </t>
    </r>
    <r>
      <rPr>
        <b/>
        <sz val="11"/>
        <rFont val="Arial"/>
        <family val="2"/>
      </rPr>
      <t xml:space="preserve">
4. Economía Circular para la gestión de RESPEL
</t>
    </r>
    <r>
      <rPr>
        <sz val="11"/>
        <rFont val="Arial"/>
        <family val="2"/>
      </rPr>
      <t xml:space="preserve">-	Documento actualizado del diagnostico de la gestión de los residuos peligrosos en Bogotá D.C. 
-	Plan de acción 2023 en cumplimiento a la implementación de acuerdo 825 de 2021.
-	Consolidación de información relacionada a eventos relacionados con residuos abandonados en la ciudad. 
-	Seguimiento actividades del PGIRESPEL vigente a través de la mesa Distrital de Residuos Peligroso. 
-         Se elaboro y presento ante Secretaría Juridica distrital da aval a la PDPCS. Se presentó el documento de política en sesión de CONPES D.C. </t>
    </r>
  </si>
  <si>
    <r>
      <rPr>
        <b/>
        <sz val="11"/>
        <rFont val="Arial"/>
        <family val="2"/>
      </rPr>
      <t>5. Instrumentos de gobernanza para la EC:</t>
    </r>
    <r>
      <rPr>
        <sz val="11"/>
        <rFont val="Arial"/>
        <family val="2"/>
      </rPr>
      <t xml:space="preserve">
-	Elaboración del proyecto decreto “Por el cual se establecen las disposiciones para la gestión integral de los residuos generados en las actividades de Construcción y Demolición – RCD en Bogotá D.C. y se dictan otras disposiciones”
-	Elaboración del documento “Guía de buenas prácticas para el manejo y prevención de riesgos asociados a la exposición de los materiales y residuos con contenido de asbesto”.
-	Documento técnico de soporte para la actualización del Plan de gestión de Residuos Peligrosos de la ciudad.
-	Documento metodológico Plan Estadístico Distrital sobre indicador de Aceites Vegetales Usados (AVU).
-	Actualización de los indicadores de DAEIGS del OAB, metadato formula Cantidad en kilogramos de residuos de baterías plomo ácido recolectados por programas posconsumo en Bogotá y operaciones estadísticas de AVU y Gestión Ambiental Empresarial
</t>
    </r>
    <r>
      <rPr>
        <b/>
        <sz val="11"/>
        <rFont val="Arial"/>
        <family val="2"/>
      </rPr>
      <t xml:space="preserve">
6. Proyecto de participación ciencia, tecnología e innovación</t>
    </r>
    <r>
      <rPr>
        <sz val="11"/>
        <rFont val="Arial"/>
        <family val="2"/>
      </rPr>
      <t xml:space="preserve">
Se elabora el Documento técnico de soporte como una hoja de ruta para avanzar en la gestión del asbesto instalado en el mediano y largo plazo.
</t>
    </r>
    <r>
      <rPr>
        <b/>
        <sz val="11"/>
        <rFont val="Arial"/>
        <family val="2"/>
      </rPr>
      <t xml:space="preserve">7. Modelos de EC para Residuos Priorizados
- </t>
    </r>
    <r>
      <rPr>
        <sz val="11"/>
        <rFont val="Arial"/>
        <family val="2"/>
      </rPr>
      <t>Estructuración del proyecto de Decreto “Por el cual se establecen las disposiciones para la gestión integral de los residuos generados en las actividades de Construcción y Demolición – RCD en Bogotá D.C. y se dictan otras disposiciones”
- Implementación del proyecto Red Moda Circular 5 líneas estratégicas Ecodiseño, Reparación, consumo sostenible, Recuperación y valorización y I+D+i como línea transversal.
- Proyecto piloto Re-Genera, orientado a la valorización de empaques y envases, así como de residuos orgánicos.
- Plan de implementación del modelo de baterías de litio, en el marco la Política Pública de Movilidad Motorizada de Cero y Bajas Emisiones.</t>
    </r>
  </si>
  <si>
    <r>
      <t xml:space="preserve">Para el cumplimiento de esta meta plan de desarrollo, se han realizado diversas actuaciones técnicas de gestión y control que permitieron obtener el aprovechamiento de </t>
    </r>
    <r>
      <rPr>
        <sz val="11"/>
        <color rgb="FF7030A0"/>
        <rFont val="Calibri"/>
        <family val="2"/>
        <scheme val="minor"/>
      </rPr>
      <t>6.264.945</t>
    </r>
    <r>
      <rPr>
        <sz val="11"/>
        <rFont val="Calibri"/>
        <family val="2"/>
        <scheme val="minor"/>
      </rPr>
      <t xml:space="preserve"> toneladas de residuos peligrosos, ordinarios, especiales y/o de manejo diferenciado, de los cuales 1.019.665,43 ton fueron controladas durante el segundo semestre de 2020, en la vigencia 2021 se controlaron   2.135.872,75 ton y las restantes 3.109.407,33 ton fueron controladas  a diciembre de 2022 , distribuidas así:
Aprovechamiento RCD PROYECTOS CONSTRUCTIVOS  	1.208.152,34 Ton
Aprovechamiento RCD INFRAESTRUCTURA  	525.386,27 Ton
Aprovechamiento RCD METRO  	1.364.078,21 Ton
Aprovechamiento Residuos Hospitalarios y similares	  2.685,09 Ton
Aprovechamiento Microgeneradores	  394,29 Ton
Aprovechamiento Llantas	  6.001,16 Ton
Aprovechamiento Entidades Públicas	  1.297,97 Ton
Aprovechamiento  de Residuos de Aparatos Eléctricos y Electrónicos (RAEE) gestionados a través del programa ECOLECTA: 11,6 Ton
Aprovechamiento de aceite vegetal usado:  1.400,4 Ton</t>
    </r>
  </si>
  <si>
    <r>
      <t xml:space="preserve">Con corte al 31 de diciembre del 2022, se presenta un rezago de 6 conceptos técnicos, equivalentes al </t>
    </r>
    <r>
      <rPr>
        <sz val="12"/>
        <color rgb="FF7030A0"/>
        <rFont val="Arial"/>
        <family val="2"/>
      </rPr>
      <t>0,46% d</t>
    </r>
    <r>
      <rPr>
        <sz val="12"/>
        <rFont val="Arial"/>
        <family val="2"/>
      </rPr>
      <t>e la magnitud de la meta, toda vez que después de realizar el diagnostico jurídico frente a los conceptos técnicos emitidos, se evidencio un grado de complejidad mayor en los hechos para definir la actuación Administrativa a realizar, lo que implicó el detenimiento de los procesos en la etapa de revisión jurídica, previa a la firma de los actos.</t>
    </r>
  </si>
  <si>
    <t xml:space="preserve">A diciembre de 2022 se realizaron actividades de gestión que permitieron la implementación al 100% de 10 proyectos de economía circular así:
1.	Reciclaton Empresarial: Busca disminuir la disposición inadecuada de residuos peligrosos generados por las empresas públicas y privadas. 
2.	Ciudadanía con Estilo Verde: Fortalece el capital humano para la transición hacia el crecimiento verde, impulsando el  manejo responsable de los materiales y residuos en los actores de la cadena de valor. 
3. Modelos de EC para Residuos Priorizados: Los modelos de economía circular consisten en identificar alternativas para la gestión de diversos tipos de residuos, vinculando a diferentes partes interesadas para concertar actividades conjuntas relacionadas con las cadenas de valor de distintos materiales. 
4. 	Gestión de residuos posconsumo en instituciones educativas rurales: Busca dar cumplimiento a las estrategias de conservación promovidas por la SDA conforme con su competencia en conjunto y participación con diferentes actores públicos, privados, institucionales y comunitarios 
5. 	Proyecto de participación ciencia, tecnología e innovación: hoja de ruta para avanzar en la gestión del asbesto instalado en el mediano y largo plazo. 
6.	EC para la gestión de RESPEL: Su objetivo es realizar la verificación y seguimiento de actividades establecidas en el PGIRESPEL y su actualización. 
7.	Instrumentos de gobernanza para la EC: La gobernanza público-privada para generar desarrollo económico sostenible. 
8.	Registro y reporte de trámite de registro: Verificación y seguimiento a tramites de registro de aceite vegetal usado, registro de acopiadores de llantas y registro de empresas transformadoras de envases y empaques. 
9. 	Programa ECOLECTA: Busca culturizar y promover a la ciudadanía sobre la disposición adecuada de residuos peligrosos. 
10. 	Promoción del registro y reporte de Aceites Vegetales Usados en plazas de mercado distritales a través articulación con el IPES </t>
  </si>
  <si>
    <t>A Diciembre de 2022, la Secretaría Distrital de Ambiente controló la gestión adecuada de  16.760.475,97  ton de residuos peligrosos, ordinarios, especialesde los cuales  13.651.068,64 ton corresponden a disposición adecuada  y 3.109.407,33 ton a  aprovechamiento de residuos  en el D.C.</t>
  </si>
  <si>
    <t>A diciembre de 2022 se logró alcanzar la implementación de  1 programa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0,58
A diciembre de 2022 se realizaron 27.085 actuaciones técnicas, Por tipos de residuos las acciones se distribuyen así:
Residuos de Construcción y Demolición RCD – obras: 3.659
Residuos hospitalarios y similares: 6.028 acciones
Residuos infecciosos y químicos Micro: 2.748 acciones
RCD - proyectos especiales de infraestructura: 1.313 acciones 
Evaluación control y seguimiento Metro: 1.691 acciones 
Residuos especiales entidades públicas: 385 acciones 
Residuos llantas usadas: 7.411 acciones 
Control y vigilancia a RESPEL: 3.850 acciones 
-Controlar la disposición adecuada de residuos especiales, peligrosos, ordinarios y de manejo diferenciado: 0,13
-Controlar el aprovechamiento de residuos especiales, peligrosos, ordinarios y de manejo diferenciado:0,12
Las actuaciones técnicas permitieron controlar  16.759.063,97  ton. De las cuales 13.651.068,64 ton aportan a la disposición adecuada y 3.107.995,33 ton a aprovechamiento.
-Reporte y consolidación  de Informe eficiencia de actuaciones técnicas y administrativas de evaluación control y seguimiento al mes de diciembre de 2022: 0,07</t>
  </si>
  <si>
    <t>Para el cumplimiento de las regulaciones y control a la gestión de residuos, la Secretaría Distrital de Ambiente durante el periodo comprendido del 01 de enero al 31 de diciembre del 2022, se recibieron 323 conceptos técnicos de las cuales se acogieron y generaron 317 actuaciones administrativas en el marco del cumplimiento del proceso sancionatorio ambiental.
Frente a la reserva se avanzo en el mes de enero, acogiendo 1 concepto técnico a través de un acto administrativo, con lo cual se da por cumplido al rezago de 0,18, causado en la vigencia 2021</t>
  </si>
  <si>
    <t>Durante el mes de enero y febrero de 2022, la Subdirección de Control Ambiental al Sector Público junto con la Subdirección del Recurso Hídrico y del Suelo con el objeto de proyectar el cumplimiento de la meta Plan de Desarrollo establecida para la vigencia 2022, formularon el documento técnico del  programa de actividades de evaluación, control y seguimiento ambiental encaminadas a la adecuada disposición y aprovechamiento de residuos en Bogotá radicado como informe técnico  0528 de 2022 y  Forest 2022IE39947.
Este documento incluye la priorización y definición de las actividades técnicas propuestas a realizar por la Subdirección de Control Ambiental al Sector Público y la Subdirección del Recurso Hídrico y del Suelo.
A diciembre se avanzó en el 100% de la consolidación del segundo instrumento  en el cual se detallan los logros obtenidos con la realización e actividades  técnicas y administrativas de control a la disposición y aprovechamiento de residuos especiales y peligrosos  a cargo de la Subdirección de Control Ambiental al Sector Público y la Subdirección del Recurso Hídrico y del Suelo.</t>
  </si>
  <si>
    <t>A diciembre 2021 se avanzó en el 100% de la consolidación del segundo instrumento  en el cual se detallan los logros obtenidos con la realización e actividades  técnicas y administrativas de control a la disposición y aprovechamiento de residuos especiales y peligrosos  a cargo de la Subdirección de Control Ambiental al Sector Público y la Subdirección del Recurso Hídrico y del Suelo.</t>
  </si>
  <si>
    <t xml:space="preserve">TOTAL </t>
  </si>
  <si>
    <t>Se incluyen   columnas con nuevos patrones de medición en los omponentes de Gestión e Inversión</t>
  </si>
  <si>
    <t>Radicado No. 2021IE106063 del 31 de mayo del 2021.</t>
  </si>
  <si>
    <t>La implementación del programa de actividades de evaluación, control y seguimiento ambiental a la adecuada disposición y aprovechamiento de residuos en Bogotá esta orientado al control de toneladas; el valor del presupuesto ejecutado en la vigencia 2022 para esta meta  es directamente proporcional al número total de toneladas controladas en cada localidad para este caso USAQUEN 1095275,28792 de las cuales son GEOREFERENCIABLES 876230,95992  y no GEOREFERENCIABLES 219044,328</t>
  </si>
  <si>
    <t>ACACIAS USAQUEN
BARRANCAS
BARRANCAS NORTE
BELLA SUIZA
BOSQUE DE PINOS
BOSQUE DE PINOS III
CANAIMA
CAOBOS SALAZAR
CEDRITOS
CEDRO NARVAEZ
CEDRO SALAZAR
COUNTRY CLUB
EL CEREZO
EL CONTADOR
EL TOBERIN
EL VERVENAL
ESCUELA DE INFANTERIA
ESTRELLA DEL NORTE
LA CALLEJA
LA CAROLINA
LA CITA
LA GRANJA NORTE
LA LIBERIA
LA PRADERA NORTE
LA URIBE
LAS MARGARITAS
LAS ORQUIDEAS
LISBOA
LOS CEDROS
LOS CEDROS ORIENTAL
MOLINOS NORTE
RINCON DEL CHICO
SAN ANTONIO NOROCCIDENTAL
SAN CRISTOBAL NORTE
SAN GABRIEL NORTE
SAN JOSE DE USAQUEN
SAN PATRICIO
SANTA ANA OCCIDENTAL
SANTA BARBARA CENTRAL
SANTA BARBARA OCCIDENTAL
SANTA BARBARA ORIENTAL
SANTA BIBIANA
SANTA TERESA
TIBABITA
TIBABITA RURAL
TORCA I
USAQUEN
VERBENAL SAN ANTONIO</t>
  </si>
  <si>
    <t xml:space="preserve">POL_7702_1_122022_DETALLADO
</t>
  </si>
  <si>
    <t>Cerros - Limite Calera</t>
  </si>
  <si>
    <t>La implementación del programa de actividades de evaluación, control y seguimiento ambiental a la adecuada disposición y aprovechamiento de residuos en Bogotá esta orientado al control de toneladas; el valor del presupuesto ejecutado en la vigencia 2022 para esta meta  es directamente proporcional al número total de toneladas controladas en cada localidad para este caso CHAPINERO 936527,576889001 de las cuales son GEOREFERENCIABLES 888657,925289001  y no GEOREFERENCIABLES 47869,6516</t>
  </si>
  <si>
    <t>La implementación del programa de actividades de evaluación, control y seguimiento ambiental a la adecuada disposición y aprovechamiento de residuos en Bogotá esta orientado al control de toneladas; el valor del presupuesto ejecutado en la vigencia 2022 para esta meta  es directamente proporcional al número total de toneladas controladas en cada localidad para este caso SANTA FE 195083,71682 de las cuales son GEOREFERENCIABLES 128227,70482  y no GEOREFERENCIABLES 66856,012</t>
  </si>
  <si>
    <t>LA ALAMEDA
LA MACARENA
LA MERCED
LA PERSEVERANCIA
LAS AGUAS
LAS NIEVES
LOURDES
SAGRADO CORAZON
SAMPER
SAN BERNARDO
SAN DIEGO
SAN MARTIN
SANTA BARBARA
SANTA INES
VERACRUZ</t>
  </si>
  <si>
    <t>La implementación del programa de actividades de evaluación, control y seguimiento ambiental a la adecuada disposición y aprovechamiento de residuos en Bogotá esta orientado al control de toneladas; el valor del presupuesto ejecutado en la vigencia 2022 para esta meta  es directamente proporcional al número total de toneladas controladas en cada localidad para este caso SAN CRISTOBAL 499665,12933 de las cuales son GEOREFERENCIABLES 148585,08133  y no GEOREFERENCIABLES 351080,048</t>
  </si>
  <si>
    <t>AGUAS CLARAS I
ALTAMIRA
ATENAS
BUENOS AIRES
CIUDAD LONDRES I
GRANADA SUR
JUAN REY (LA PAZ)
LA BELLEZA
LA GLORIA ORIENTAL
LA MARIA
LA VICTORIA
LAS BRISAS
LAS GUACAMAYAS I
LOS ALPES
MODELO SUR
SAN CRISTOBAL SUR
SAN MARTIN SUR
SAN RAFAEL USME
SANTA INES SUR
SOCIEGO
SURAMERICA
VEINTE DE JULIO
VELODROMO
VILLA DE LOS ALPES I
VILLABEL</t>
  </si>
  <si>
    <t>Cable San Cristóbal
Pieza Centro</t>
  </si>
  <si>
    <t>La implementación del programa de actividades de evaluación, control y seguimiento ambiental a la adecuada disposición y aprovechamiento de residuos en Bogotá esta orientado al control de toneladas; el valor del presupuesto ejecutado en la vigencia 2022 para esta meta  es directamente proporcional al número total de toneladas controladas en cada localidad para este caso USME 1627220,178376 de las cuales son GEOREFERENCIABLES 1517075,194376  y no GEOREFERENCIABLES 110144,984</t>
  </si>
  <si>
    <t>CENTRO USME
CENTRO USME URBANO
DANUBIO
DANUBIO II
DESARROLLO BRAZUELOS I
EL BOSQUE
EL CURUBO
EL MOCHUELO ORIENTAL
EL NUEVO PORTAL
EL PROGRESO USME
EL VIRREY
GRAN YOMASA
LA ANDREA
LA CABANA
LA ESPERANZA SUR
LA MARICHUELA
LA REFORMA
MONTEBLANCO
PORVENIR
PUERTA AL LLANO DE USME
SANTA LIBRADA
SANTA LIBRADA NORTE
SERRANIAS
USMINIA</t>
  </si>
  <si>
    <t>Usme Urbano Rural</t>
  </si>
  <si>
    <t>La implementación del programa de actividades de evaluación, control y seguimiento ambiental a la adecuada disposición y aprovechamiento de residuos en Bogotá esta orientado al control de toneladas; el valor del presupuesto ejecutado en la vigencia 2022 para esta meta  es directamente proporcional al número total de toneladas controladas en cada localidad para este caso TUNJUELITO 63831,218839 de las cuales son GEOREFERENCIABLES 44258,514839  y no GEOREFERENCIABLES 19572,704</t>
  </si>
  <si>
    <t>La implementación del programa de actividades de evaluación, control y seguimiento ambiental a la adecuada disposición y aprovechamiento de residuos en Bogotá esta orientado al control de toneladas; el valor del presupuesto ejecutado en la vigencia 2022 para esta meta  es directamente proporcional al número total de toneladas controladas en cada localidad para este caso BOSA 592344,21 de las cuales son GEOREFERENCIABLES 369490,352  y no GEOREFERENCIABLES 222853,858</t>
  </si>
  <si>
    <t>BETANIA
BOSA
BOSA NOVA
BOSA NOVA EL PORVENIR
BRASIL
BRASILIA
CAMPO VERDE
CEMENTERIO JARDINES APOGEO
CHARLES DE GAULLE
CHICALA
CHICO SUR
CIUDADELA EL RECREO
CIUDADELA EL RECREO II
EL CORZO
EL DANUBIO AZUL
EL JARDIN
EL RETAZO
ESCOCIA
GRAN COLOMBIANO
GUALOCHE
ISLANDIA
JIMENEZ DE QUESADA
JIMENEZ DE QUESADA II SECTOR
JORGE URIBE BOTERO
JOSE ANTONIO GALAN
JOSE MARIA CARBONEL
LA CABANA
LA ESTACION BOSA
LA INDEPENDENCIA
LA LIBERTAD
LA PAZ BOSA
LAS MARGARITAS
NUEVA GRANADA BOSA
OLARTE
OSORIO X URBANO
PARCELA EL PORVENIR
PASO ANCHO
REMANSO URBANO
SAN ANTONIO
SAN BERNARDINO XIX
SAN DIEGO-BOSA
SAN MARTIN
SAN PABLO BOSA
VILLA ANNY I
VILLA ANNY II
VILLA DEL RIO</t>
  </si>
  <si>
    <t>Kennedy - Bosa</t>
  </si>
  <si>
    <t>La implementación del programa de actividades de evaluación, control y seguimiento ambiental a la adecuada disposición y aprovechamiento de residuos en Bogotá esta orientado al control de toneladas; el valor del presupuesto ejecutado en la vigencia 2022 para esta meta  es directamente proporcional al número total de toneladas controladas en cada localidad para este caso KENNEDY 1682699,588154 de las cuales son GEOREFERENCIABLES 1084645,014954  y no GEOREFERENCIABLES 598054,5732</t>
  </si>
  <si>
    <t>ALQUERIA LA FRAGUA
ALQUERIA LA FRAGUA II
ALQUERIA LA FRAGUA NORTE
BAVARIA
BOITA
CALANDAIMA
CASA BLANCA SUR
CASABLANCA
CASTILLA
CATALINA
CATALINA II
CIUDAD KENNEDY
CIUDAD KENNEDY CENTRAL
CIUDAD KENNEDY NORTE
CIUDAD KENNEDY OCCIDENTAL
CIUDAD KENNEDY ORIENTAL
CIUDAD KENNEDY SUR
CIUDAD TECHO II
CLASS
COOPERATIVA DE SUB-OFICIALES
CORABASTOS
DINDALITO
DINTALITO
EL PARAISO
EL TINTAL IV
EL VERGEL
EL VERGEL ORIENTAL
GALAN
GRAN BRITALIA
GRAN BRITALIA I
HIPOTECHO
HIPOTECHO OCCIDENTAL
HIPOTECHO SUR
JACQUELINE
LA PAZ BOSA
LAS DELICIAS
LAS DOS AVENIDAS
LAS MARGARITAS
LUSITANIA
MANDALAY
MARIA PAZ
MARSELLA
NUEVA YORK
NUEVO TECHO
OSORIO III
OSORIO XII
PASTRANA
PATIO BONITO
PIO XII
PROVIVIENDA
PROVIVIENDA OCCIDENTAL
PROVIVIENDA ORIENTAL
ROMA
SANTA CATALINA
TIMIZA
TIMIZA B
TIMIZA C
TINTALA
TOCAREMA
VALLADOLID
VEREDA EL TINTAL URBANO
VERGEL OCCIDENTAL
VILLA ALSACIA
VILLA ALSACIA II
VISION DE ORIENTE</t>
  </si>
  <si>
    <t>La implementación del programa de actividades de evaluación, control y seguimiento ambiental a la adecuada disposición y aprovechamiento de residuos en Bogotá esta orientado al control de toneladas; el valor del presupuesto ejecutado en la vigencia 2022 para esta meta  es directamente proporcional al número total de toneladas controladas en cada localidad para este caso FONTIBON 1494736,78067 de las cuales son GEOREFERENCIABLES 1424158,49067  y no GEOREFERENCIABLES 70578,29</t>
  </si>
  <si>
    <t>La implementación del programa de actividades de evaluación, control y seguimiento ambiental a la adecuada disposición y aprovechamiento de residuos en Bogotá esta orientado al control de toneladas; el valor del presupuesto ejecutado en la vigencia 2022 para esta meta  es directamente proporcional al número total de toneladas controladas en cada localidad para este caso ENGATIVA 1709682,494179 de las cuales son GEOREFERENCIABLES 1350246,846179  y no GEOREFERENCIABLES 359435,648</t>
  </si>
  <si>
    <t>ALAMOS
BELLAVISTA OCCIDENTAL
BOCHICA
BOCHICA II
BONANZA
BOYACA
CENTRO ENGATIVA II
CIUDAD BACHUE
CIUDAD BACHUE I ETAPA
CIUDAD BACHUE II
CIUDADELA COLSUBSIDIO
EL CEDRO
EL CORTIJO
EL DORADO INDUSTRIAL
EL ENCANTO
EL GACO
EL LAUREL
EL MADRIGAL
EL MINUTO DE DIOS
EL MUELLE
ENGATIVA ZONA URBANA
FLORENCIA
FLORIDA BLANCA
GARCES NAVAS
JARDIN BOTANICO
LA ESTRADA
LA ESTRADITA
LA GRANJA
LA RIVIERA
LA SOLEDAD NORTE
LAS FERIAS
LAS FERIAS OCCIDENTAL
LOS ALAMOS
LOS CEREZOS
NORMANDIA
NORMANDIA OCCIDENTAL
PALO BLANCO
PARIS
PARIS GAITAN
PRIMAVERA
QUIRIGUA I
QUIRIGUA II
QUIRIGUA ORIENTAL
SABANA DEL DORADO
SAN ANTONIO URBANO
SAN IGNACIO
SAN JOAQUIN
SANTA HELENITA
SANTA MARIA
SANTA MONICA
SANTA ROSA
TABORA
VILLA AMALIA
VILLA DEL MAR
VILLA GLADYS
VILLA LUZ
VILLAS DE ALCALA
VILLAS DE GRANADA
VILLAS DE GRANADA I</t>
  </si>
  <si>
    <t>La implementación del programa de actividades de evaluación, control y seguimiento ambiental a la adecuada disposición y aprovechamiento de residuos en Bogotá esta orientado al control de toneladas; el valor del presupuesto ejecutado en la vigencia 2022 para esta meta  es directamente proporcional al número total de toneladas controladas en cada localidad para este caso SUBA 1754179,27696 de las cuales son GEOREFERENCIABLES 1265821,92296  y no GEOREFERENCIABLES 488357,354</t>
  </si>
  <si>
    <t>ALTOS DE CHOZICA
ANDES NORTE
AURES II
BATAN
BERLIN
BILBAO
BOSQUES DE SAN JORGE
BRITALIA
CANODROMO
CANTAGALLO
CASA BLANCA SUBA I
CASABLANCA SUBA
CASABLANCA SUBA I
CASABLANCA SUBA URBANO
CIUDAD JARDIN NORTE
CLUB DE LOS LAGARTOS
EL PINO
EL PLAN
EL POA
EL RINCON
EL RINCON NORTE
ESCUELA DE CARABINEROS
ESTORIL
GILMAR
GRANADA NORTE
IBERIA
JULIO FLOREZ
LA CHUCUA
LA GAITANA
LAGO DE SUBA
LAS FLORES
LAS VILLAS
LISBOA
LOMBARDIA
MAZUREN
MIRANDELA
MONACO
NIZA NORTE
NIZA SUBA
NUEVA TIBABUYES
NUEVA ZELANDIA
PASADENA
PINOS DE LOMBARDIA
PORTALES DEL NORTE
POTOSI
PRADO VERANIEGO
PRADO VERANIEGO NORTE
PRADO VERANIEGO SUR
PUENTE LARGO
PUERTA DEL SOL
RINCON DE SANTA INES
RINCON DE SUBA
SABANA DE TIBABUYES
SALITRE SUBA
SAN JOSE DE BAVARIA
SAN JOSE DEL PRADO
SAN JOSE V SECTOR
SANTA HELENA
SANTA ROSA
SUBA CERROS
SUBA URBANO
TIBABUYES
TIBABUYES II
TIBABUYES OCCIDENTAL
TUNA ALTA
TUNA BAJA
VEREDA SUBA CERROS II
VEREDA SUBA NARANJOS
VICTORIA NORTE
VILLA DEL PRADO
VILLA ELISA
VILLA MARIA</t>
  </si>
  <si>
    <t>Suba - Engativa</t>
  </si>
  <si>
    <t>La implementación del programa de actividades de evaluación, control y seguimiento ambiental a la adecuada disposición y aprovechamiento de residuos en Bogotá esta orientado al control de toneladas; el valor del presupuesto ejecutado en la vigencia 2022 para esta meta  es directamente proporcional al número total de toneladas controladas en cada localidad para este caso BARRIOS UNIDOS 175004,508034 de las cuales son GEOREFERENCIABLES 160760,408034  y no GEOREFERENCIABLES 14244,1</t>
  </si>
  <si>
    <t>ALCAZARES
ALCAZARES NORTE
BAQUERO
BENJAMIN HERRERA
COLOMBIA
CONCEPCION NORTE
DOCE DE OCTUBRE
EL ROSARIO
ENTRERIOS
JORGE ELIECER GAITAN
JOSE JOAQUIN VARGAS
JUAN XXIII
LA AURORA
LA CASTELLANA
LA ESPERANZA
LA LIBERTAD
LA MERCED NORTE
LA PATRIA
LA PAZ
LOS ANDES
METROPOLIS
ONCE DE NOVIEMBRE
PARQUE DISTRITAL SALITRE
POLO CLUB
POPULAR MODELO
QUINTA MUTIS
RAFAEL URIBE
RIONEGRO
SAN FELIPE
SAN FERNANDO
SAN FERNANDO OCCIDENTAL
SAN MIGUEL
SANTA SOFIA
SIETE DE AGOSTO
SIMON BOLIVAR</t>
  </si>
  <si>
    <t>ACEVEDO TEJADA
ALFONSO LOPEZ
ARMENIA
BANCO CENTRAL
BELALCAZAR
CAMPIN
CAMPIN OCCIDENTAL
CENTRO ADMINISTRATIVO OCC.
CHAPINERO OCCIDENTAL
CIUDAD SALITRE NOR-ORIENTAL
CIUDAD SALITRE SUR-ORIENTAL
CIUDAD UNIVERSITARIA
EL RECUERDO
EL SALITRE
ESTRELLA
FLORIDA
GALERIAS
GRAN AMERICA
LA ESMERALDA
LA MAGDALENA
LA SOLEDAD
LAS AMERICAS
NICOLAS DE FEDERMAN
ORTEZAL
PABLO VI NORTE
PALERMO
PAULO VI
QUESADA
QUINTA PAREDES
SAN LUIS
SANTA TERESITA
TEUSAQUILLO</t>
  </si>
  <si>
    <t>La implementación del programa de actividades de evaluación, control y seguimiento ambiental a la adecuada disposición y aprovechamiento de residuos en Bogotá esta orientado al control de toneladas; el valor del presupuesto ejecutado en la vigencia 2022 para esta meta  es directamente proporcional al número total de toneladas controladas en cada localidad para este caso LOS MARTIRES 170253,30997 de las cuales son GEOREFERENCIABLES 144543,68197  y no GEOREFERENCIABLES 25709,628</t>
  </si>
  <si>
    <t>EDUARDO SANTOS
EL LISTON
EL PROGRESO
EL VERGEL
FLORIDA
LA ESTANZUELA
LA FAVORITA
LA PEPITA
LA SABANA
PALOQUEMAO
RICAURTE
SAMPER MENDOZA
SAN VICTORINO
SANTA FE
SANTA ISABEL
SANTA ISABEL SUR
USATAMA
VERAGUAS
VOTO NACIONAL</t>
  </si>
  <si>
    <t>La implementación del programa de actividades de evaluación, control y seguimiento ambiental a la adecuada disposición y aprovechamiento de residuos en Bogotá esta orientado al control de toneladas; el valor del presupuesto ejecutado en la vigencia 2022 para esta meta  es directamente proporcional al número total de toneladas controladas en cada localidad para este caso ANTONIO NARIÑO 107380,86089 de las cuales son GEOREFERENCIABLES 87161,85089  y no GEOREFERENCIABLES 20219,01</t>
  </si>
  <si>
    <t>CIUDAD BERNA
CIUDAD JARDIN SUR
EDUARDO FREY
LA FRAGUA
LA FRAGUITA
LA HORTUA
POLICARPA
RESTREPO
RESTREPO OCCIDENTAL
SAN ANTONIO
SANTANDER
SANTANDER SUR
SENA
VILLA MAYOR ORIENTAL</t>
  </si>
  <si>
    <t>La implementación del programa de actividades de evaluación, control y seguimiento ambiental a la adecuada disposición y aprovechamiento de residuos en Bogotá esta orientado al control de toneladas; el valor del presupuesto ejecutado en la vigencia 2022 para esta meta  es directamente proporcional al número total de toneladas controladas en cada localidad para este caso PUENTE ARANDA 370670,702858 de las cuales son GEOREFERENCIABLES 287573,572858  y no GEOREFERENCIABLES 83097,13</t>
  </si>
  <si>
    <t>ALQUERIA
AUTOPISTA MUZU
AUTOPISTA MUZU ORIENTAL
AUTOPISTA SUR
BARCELONA
BATALLON CALDAS
BOCHICA
CENTRO INDUSTRIAL
COLON
COMUNEROS
CUNDINAMARCA
EL EJIDO
ESTACION CENTRAL
GALAN
GORGONZOLA
INDUSTRIAL CENTENARIO
JORGE GAITAN CORTES
LA CAMELIA II
LA FLORIDA OCCIDENTAL
LA PRADERA
LA TRINIDAD
LOS EJIDOS
MONTES
ORTEZAL
PENSILVANIA
PRIMAVERA OCCIDENTAL
PUENTE ARANDA
REMANSO
REMANSO SUR
SALAZAR GOMEZ
SAN FRANCISCO
SAN GABRIEL
SAN RAFAEL
SAN RAFAEL INDUSTRIAL
SANTA MATILDE
TEJAR
TIBANA</t>
  </si>
  <si>
    <t>La implementación del programa de actividades de evaluación, control y seguimiento ambiental a la adecuada disposición y aprovechamiento de residuos en Bogotá esta orientado al control de toneladas; el valor del presupuesto ejecutado en la vigencia 2022 para esta meta  es directamente proporcional al número total de toneladas controladas en cada localidad para este caso CANDELARIA 111121,68846 de las cuales son GEOREFERENCIABLES 93417,28846  y no GEOREFERENCIABLES 17704,4</t>
  </si>
  <si>
    <t>La implementación del programa de actividades de evaluación, control y seguimiento ambiental a la adecuada disposición y aprovechamiento de residuos en Bogotá esta orientado al control de toneladas; el valor del presupuesto ejecutado en la vigencia 2022 para esta meta  es directamente proporcional al número total de toneladas controladas en cada localidad para este caso RAFAEL URIBE URIBE 236547,78303 de las cuales son GEOREFERENCIABLES 182106,63203  y no GEOREFERENCIABLES 54441,151</t>
  </si>
  <si>
    <t>ARBOLEDA SUR
BRAVO PAEZ
CALLEJON SANTA BARBARA
CARMEN DEL SOL
CLARET
DIANA TURBAY
EL PLAYON
GRANJAS DE SANTA SOFIA
GRANJAS SAN PABLO
GUIPARMA
GUSTAVO RESTREPO
INGLES
LA PICOTA ORIENTAL
LA RESURRECCION
LIBERTADOR
MARCO FIDEL SUAREZ I
MOLINOS DEL SUR
MURILLO TORO
OLAYA
PALERMO SUR
QUIROGA
QUIROGA CENTRAL
QUIROGA SUR
SAN JORGE SUR
SAN JOSE SUR
SANTA LUCIA
SANTIAGO PEREZ
SOSIEGO SUR
VILLA MAYOR</t>
  </si>
  <si>
    <t>Rafael Uribe - Tunjuelito</t>
  </si>
  <si>
    <t>La implementación del programa de actividades de evaluación, control y seguimiento ambiental a la adecuada disposición y aprovechamiento de residuos en Bogotá esta orientado al control de toneladas; el valor del presupuesto ejecutado en la vigencia 2022 para esta meta  es directamente proporcional al número total de toneladas controladas en cada localidad para este caso CIUDAD BOLIVAR 626500,1737 de las cuales son GEOREFERENCIABLES 366807,6417  y no GEOREFERENCIABLES 259692,532</t>
  </si>
  <si>
    <t>ARBORIZADORA ALTA
ARBORIZADORA ALTA I
ATLANTA
BARLOVENTO
BELLA FLOR
CANDELARIA LA NUEVA
CARACOLI
EL CHIRCAL SUR
EL ENSUENO
EL MOCHUELO ORIENTAL
EL PENON DEL CORTIJO
EL SATELITE
ESTRELLA DEL SUR
GALICIA
GUADALUPE
LA ALAMEDA
LA CORUNA
LA ESTANCIA
LAGUNITAS URBANO
LAS ACACIAS
LOS ALPES SUR
LUCERO DEL SUR
MADELENA
MEISSEN
MILLAN
PERDOMO ALTO
PRIMAVERA II
RAFAEL ESCAMILLA
RINCON DE LA VALVANERA
RONDA
SAN FRANCISCO
SANTA VIVIANA
SIERRA MORENA
SUMAPAZ
VERONA
VILLA CANDELARIA</t>
  </si>
  <si>
    <t>Ciudad Bolivar Urbano Rural</t>
  </si>
  <si>
    <t xml:space="preserve">POL_7702_1_122022
</t>
  </si>
  <si>
    <t>La implementación del programa de actividades de evaluación, control y seguimiento ambiental a la adecuada disposición y aprovechamiento de residuos en Bogotá esta orientado al control de toneladas; el valor del presupuesto ejecutado en la vigencia 2022 para esta meta  es directamente proporcional al número total de toneladas controladas en cada localidad para este caso ESPECIAL 2493543,7604 de las cuales son GEOREFERENCIABLES 0  y no GEOREFERENCIABLES 2493543,7604</t>
  </si>
  <si>
    <t xml:space="preserve">POL_7702_1_122022
POL_7702_1_122022_DETALLADO
</t>
  </si>
  <si>
    <t>A diciembre  de 2022 se realizaron actividades de gestión establecidas que permitieron la implementación de diez  Proyectos de Economia Circular PEC  así:
PEC. 1 Jornadas de Reciclaton Empresarial 100%
PEC. 2 Programa Ecolecta 100%
PEC. 3 Ciudadanía con Estilo Verde 100%
PEC. 4 Modelos de EC para Residuos Priorizados 100%
PEC. 5 EC para la gestión de RESPEL 100%
PEC. 6 Instrumentos de gobernanza para resisuos priorizados  100% 
PEC. 7 Registro y reporte de tramite 100%
PEC. 8 Promoción del registro y reporte de AVU en plazas de mercado distritales 100%
PEC 9. Gestión de residuos posconsumo en intituciones educativas rurales 100%
PEC 10. Proyecto de participación ciencia, tecnología e innovación 100%
Cantidades reportadas Ecolecta y AVU durante el 2022 1400,4 Toneladas</t>
  </si>
  <si>
    <t>CORTE A DICIEMBRE 2022</t>
  </si>
  <si>
    <t>Formato: Programación, Actualización y Seguimiento del Plan de Acción - Componente de  Territorialización</t>
  </si>
  <si>
    <t>Formato: Programación, Actualización y Seguimiento del Plan de Acción - Componente de Actividades</t>
  </si>
  <si>
    <r>
      <t>Versión:</t>
    </r>
    <r>
      <rPr>
        <b/>
        <sz val="12"/>
        <color rgb="FFFF0000"/>
        <rFont val="Arial"/>
        <family val="2"/>
      </rPr>
      <t xml:space="preserve"> </t>
    </r>
    <r>
      <rPr>
        <b/>
        <sz val="12"/>
        <rFont val="Arial"/>
        <family val="2"/>
      </rPr>
      <t>14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</si>
</sst>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6" formatCode="&quot;$&quot;\ #,##0;[Red]\-&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 &quot;€&quot;_-;\-* #,##0.00\ &quot;€&quot;_-;_-* &quot;-&quot;??\ &quot;€&quot;_-;_-@_-"/>
    <numFmt numFmtId="165" formatCode="_-* #,##0.00\ _€_-;\-* #,##0.00\ _€_-;_-* &quot;-&quot;??\ _€_-;_-@_-"/>
    <numFmt numFmtId="166" formatCode="_-&quot;$&quot;* #,##0_-;\-&quot;$&quot;* #,##0_-;_-&quot;$&quot;* &quot;-&quot;_-;_-@_-"/>
    <numFmt numFmtId="167" formatCode="_-&quot;$&quot;* #,##0.00_-;\-&quot;$&quot;* #,##0.00_-;_-&quot;$&quot;* &quot;-&quot;??_-;_-@_-"/>
    <numFmt numFmtId="168" formatCode="_(&quot;$&quot;\ * #,##0.00_);_(&quot;$&quot;\ * \(#,##0.00\);_(&quot;$&quot;\ * &quot;-&quot;??_);_(@_)"/>
    <numFmt numFmtId="169" formatCode="_(* #,##0.00_);_(* \(#,##0.00\);_(* &quot;-&quot;??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000;\-#,##0.000"/>
    <numFmt numFmtId="180" formatCode="#,##0.000"/>
    <numFmt numFmtId="181" formatCode="&quot;$&quot;\ #,##0"/>
    <numFmt numFmtId="182" formatCode="&quot;$&quot;\ #,##0.00"/>
    <numFmt numFmtId="183" formatCode="#,##0.0000"/>
    <numFmt numFmtId="184" formatCode="#,##0.0"/>
    <numFmt numFmtId="185" formatCode="#,##0_ ;\-#,##0\ "/>
    <numFmt numFmtId="186" formatCode="&quot;$&quot;#,##0.00"/>
    <numFmt numFmtId="187" formatCode="_([$$-240A]\ * #,##0_);_([$$-240A]\ * \(#,##0\);_([$$-240A]\ * &quot;-&quot;??_);_(@_)"/>
    <numFmt numFmtId="188" formatCode="_-&quot;$&quot;\ * #,##0_-;\-&quot;$&quot;\ * #,##0_-;_-&quot;$&quot;\ * &quot;-&quot;??_-;_-@_-"/>
    <numFmt numFmtId="189" formatCode="0.000%"/>
    <numFmt numFmtId="190" formatCode="0.00000000"/>
    <numFmt numFmtId="191" formatCode="_-&quot;$&quot;\ * #,##0.00_-;\-&quot;$&quot;\ * #,##0.00_-;_-&quot;$&quot;\ * &quot;-&quot;_-;_-@_-"/>
    <numFmt numFmtId="192" formatCode="_-&quot;$&quot;\ * #,##0.000_-;\-&quot;$&quot;\ * #,##0.000_-;_-&quot;$&quot;\ * &quot;-&quot;_-;_-@_-"/>
    <numFmt numFmtId="193" formatCode="_-&quot;$&quot;\ * #,##0.0_-;\-&quot;$&quot;\ * #,##0.0_-;_-&quot;$&quot;\ * &quot;-&quot;_-;_-@_-"/>
    <numFmt numFmtId="194" formatCode="_-* #,##0.000\ _€_-;\-* #,##0.000\ _€_-;_-* &quot;-&quot;??\ _€_-;_-@_-"/>
    <numFmt numFmtId="195" formatCode="0.000"/>
  </numFmts>
  <fonts count="95"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b/>
      <sz val="14"/>
      <color theme="1"/>
      <name val="Calibri"/>
      <family val="2"/>
      <scheme val="minor"/>
    </font>
    <font>
      <b/>
      <sz val="16"/>
      <name val="Arial"/>
      <family val="2"/>
    </font>
    <font>
      <sz val="14"/>
      <color theme="1"/>
      <name val="Arial"/>
      <family val="2"/>
    </font>
    <font>
      <b/>
      <sz val="14"/>
      <name val="Calibri"/>
      <family val="2"/>
      <scheme val="minor"/>
    </font>
    <font>
      <b/>
      <sz val="30"/>
      <name val="Arial"/>
      <family val="2"/>
    </font>
    <font>
      <sz val="30"/>
      <name val="Arial"/>
      <family val="2"/>
    </font>
    <font>
      <b/>
      <sz val="30"/>
      <name val="Calibri"/>
      <family val="2"/>
      <scheme val="minor"/>
    </font>
    <font>
      <sz val="24"/>
      <name val="Arial"/>
      <family val="2"/>
    </font>
    <font>
      <sz val="8"/>
      <color theme="1"/>
      <name val="Arial"/>
      <family val="2"/>
    </font>
    <font>
      <b/>
      <sz val="10"/>
      <color theme="1"/>
      <name val="Calibri"/>
      <family val="2"/>
      <scheme val="minor"/>
    </font>
    <font>
      <sz val="10"/>
      <name val="Calibri"/>
      <family val="2"/>
      <scheme val="minor"/>
    </font>
    <font>
      <b/>
      <sz val="10"/>
      <name val="Calibri"/>
      <family val="2"/>
      <scheme val="minor"/>
    </font>
    <font>
      <sz val="9"/>
      <color theme="1"/>
      <name val="Calibri"/>
      <family val="2"/>
      <scheme val="minor"/>
    </font>
    <font>
      <sz val="12"/>
      <color theme="1"/>
      <name val="Arial"/>
      <family val="2"/>
    </font>
    <font>
      <b/>
      <u/>
      <sz val="10"/>
      <name val="Arial"/>
      <family val="2"/>
    </font>
    <font>
      <sz val="9"/>
      <name val="Calibri"/>
      <family val="2"/>
      <scheme val="minor"/>
    </font>
    <font>
      <b/>
      <sz val="16"/>
      <color theme="1"/>
      <name val="Calibri"/>
      <family val="2"/>
      <scheme val="minor"/>
    </font>
    <font>
      <sz val="8"/>
      <color rgb="FF000000"/>
      <name val="Calibri"/>
      <family val="2"/>
      <scheme val="minor"/>
    </font>
    <font>
      <b/>
      <sz val="11"/>
      <name val="Arial"/>
      <family val="2"/>
    </font>
    <font>
      <b/>
      <sz val="12"/>
      <color rgb="FFFF0000"/>
      <name val="Arial"/>
      <family val="2"/>
    </font>
    <font>
      <b/>
      <sz val="10"/>
      <color theme="0"/>
      <name val="Arial"/>
      <family val="2"/>
    </font>
    <font>
      <sz val="11"/>
      <color theme="0"/>
      <name val="Arial"/>
      <family val="2"/>
    </font>
    <font>
      <b/>
      <sz val="11"/>
      <name val="Calibri"/>
      <family val="2"/>
      <scheme val="minor"/>
    </font>
    <font>
      <sz val="9"/>
      <name val="Calibri"/>
      <family val="2"/>
    </font>
    <font>
      <sz val="10"/>
      <name val="Arial Nova Cond"/>
      <family val="2"/>
    </font>
    <font>
      <b/>
      <sz val="10"/>
      <name val="Arial Nova Cond"/>
      <family val="2"/>
    </font>
    <font>
      <sz val="10"/>
      <color rgb="FFFF0000"/>
      <name val="Arial Nova Cond"/>
      <family val="2"/>
    </font>
    <font>
      <sz val="10"/>
      <color theme="1"/>
      <name val="Arial Nova Cond"/>
      <family val="2"/>
    </font>
    <font>
      <sz val="11"/>
      <color rgb="FF7030A0"/>
      <name val="Calibri"/>
      <family val="2"/>
      <scheme val="minor"/>
    </font>
    <font>
      <sz val="12"/>
      <color rgb="FF7030A0"/>
      <name val="Arial"/>
      <family val="2"/>
    </font>
    <font>
      <sz val="14"/>
      <name val="Calibri"/>
      <family val="2"/>
      <scheme val="minor"/>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0"/>
        <bgColor theme="0"/>
      </patternFill>
    </fill>
    <fill>
      <patternFill patternType="solid">
        <fgColor theme="4" tint="0.39997558519241921"/>
        <bgColor indexed="64"/>
      </patternFill>
    </fill>
    <fill>
      <patternFill patternType="solid">
        <fgColor rgb="FFFF99CC"/>
        <bgColor indexed="64"/>
      </patternFill>
    </fill>
    <fill>
      <patternFill patternType="solid">
        <fgColor theme="7" tint="0.39997558519241921"/>
        <bgColor indexed="64"/>
      </patternFill>
    </fill>
    <fill>
      <patternFill patternType="solid">
        <fgColor rgb="FF00FF00"/>
        <bgColor indexed="64"/>
      </patternFill>
    </fill>
    <fill>
      <patternFill patternType="solid">
        <fgColor rgb="FFFFC000"/>
        <bgColor indexed="64"/>
      </patternFill>
    </fill>
    <fill>
      <patternFill patternType="solid">
        <fgColor theme="0"/>
        <bgColor rgb="FF3AEE3A"/>
      </patternFill>
    </fill>
    <fill>
      <patternFill patternType="solid">
        <fgColor rgb="FFFF0000"/>
        <bgColor indexed="64"/>
      </patternFill>
    </fill>
  </fills>
  <borders count="7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auto="1"/>
      </left>
      <right/>
      <top style="thin">
        <color auto="1"/>
      </top>
      <bottom style="thin">
        <color auto="1"/>
      </bottom>
      <diagonal/>
    </border>
    <border>
      <left/>
      <right style="thin">
        <color auto="1"/>
      </right>
      <top style="thin">
        <color auto="1"/>
      </top>
      <bottom/>
      <diagonal/>
    </border>
    <border>
      <left style="medium">
        <color auto="1"/>
      </left>
      <right/>
      <top style="thin">
        <color auto="1"/>
      </top>
      <bottom/>
      <diagonal/>
    </border>
  </borders>
  <cellStyleXfs count="3249">
    <xf numFmtId="0" fontId="0" fillId="0" borderId="0"/>
    <xf numFmtId="171" fontId="8" fillId="0" borderId="0" applyFont="0" applyFill="0" applyBorder="0" applyAlignment="0" applyProtection="0"/>
    <xf numFmtId="171" fontId="4" fillId="0" borderId="0" applyFont="0" applyFill="0" applyBorder="0" applyAlignment="0" applyProtection="0"/>
    <xf numFmtId="165" fontId="6" fillId="0" borderId="0" applyFont="0" applyFill="0" applyBorder="0" applyAlignment="0" applyProtection="0"/>
    <xf numFmtId="169" fontId="19" fillId="0" borderId="0" applyFont="0" applyFill="0" applyBorder="0" applyAlignment="0" applyProtection="0"/>
    <xf numFmtId="165" fontId="1" fillId="0" borderId="0" applyFont="0" applyFill="0" applyBorder="0" applyAlignment="0" applyProtection="0"/>
    <xf numFmtId="169"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8" fontId="19" fillId="0" borderId="0" applyFont="0" applyFill="0" applyBorder="0" applyAlignment="0" applyProtection="0"/>
    <xf numFmtId="174" fontId="12"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2"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49" fontId="36" fillId="0" borderId="0" applyFill="0" applyBorder="0" applyProtection="0">
      <alignment horizontal="left" vertical="center"/>
    </xf>
    <xf numFmtId="0" fontId="37" fillId="0" borderId="0" applyNumberFormat="0" applyFill="0" applyBorder="0" applyProtection="0">
      <alignment horizontal="left" vertical="center"/>
    </xf>
    <xf numFmtId="0" fontId="37" fillId="0" borderId="0" applyNumberFormat="0" applyFill="0" applyBorder="0" applyProtection="0">
      <alignment horizontal="righ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8"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76"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4" fontId="36" fillId="0" borderId="0" applyFill="0" applyBorder="0" applyProtection="0">
      <alignment horizontal="right" vertical="center"/>
    </xf>
    <xf numFmtId="22" fontId="36" fillId="0" borderId="0" applyFill="0" applyBorder="0" applyProtection="0">
      <alignment horizontal="right" vertical="center"/>
    </xf>
    <xf numFmtId="4" fontId="36" fillId="0" borderId="0" applyFill="0" applyBorder="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0" fontId="35" fillId="5" borderId="0" applyNumberFormat="0" applyBorder="0" applyAlignment="0" applyProtection="0"/>
    <xf numFmtId="0" fontId="38" fillId="5" borderId="0" applyNumberFormat="0" applyBorder="0" applyAlignment="0" applyProtection="0"/>
    <xf numFmtId="177" fontId="36" fillId="0" borderId="0" applyFill="0" applyBorder="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0" fontId="37" fillId="2" borderId="0" applyNumberFormat="0" applyBorder="0" applyProtection="0">
      <alignment horizontal="center" vertical="center"/>
    </xf>
    <xf numFmtId="0" fontId="37" fillId="12" borderId="0" applyNumberFormat="0" applyBorder="0" applyProtection="0">
      <alignment horizontal="center" vertical="center" wrapText="1"/>
    </xf>
    <xf numFmtId="0" fontId="36" fillId="12" borderId="0" applyNumberFormat="0" applyBorder="0" applyProtection="0">
      <alignment horizontal="right" vertical="center" wrapText="1"/>
    </xf>
    <xf numFmtId="0" fontId="37" fillId="13" borderId="0" applyNumberFormat="0" applyBorder="0" applyProtection="0">
      <alignment horizontal="center" vertical="center"/>
    </xf>
    <xf numFmtId="0" fontId="37" fillId="14" borderId="0" applyNumberFormat="0" applyBorder="0" applyProtection="0">
      <alignment horizontal="center" vertical="center" wrapText="1"/>
    </xf>
    <xf numFmtId="0" fontId="37" fillId="14" borderId="0" applyNumberFormat="0" applyBorder="0" applyProtection="0">
      <alignment horizontal="righ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2"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39" fillId="0" borderId="0" applyFont="0" applyFill="0" applyBorder="0" applyAlignment="0" applyProtection="0"/>
    <xf numFmtId="164"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4"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7" fontId="19" fillId="0" borderId="0" applyFont="0" applyFill="0" applyBorder="0" applyAlignment="0" applyProtection="0"/>
    <xf numFmtId="168" fontId="4" fillId="0" borderId="0" applyFont="0" applyFill="0" applyBorder="0" applyAlignment="0" applyProtection="0"/>
    <xf numFmtId="167" fontId="19"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7" fontId="39"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8" fontId="34" fillId="0" borderId="0" applyFont="0" applyFill="0" applyBorder="0" applyAlignment="0" applyProtection="0"/>
    <xf numFmtId="168" fontId="34"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1" fillId="9" borderId="0" applyNumberFormat="0" applyBorder="0" applyAlignment="0" applyProtection="0"/>
    <xf numFmtId="0" fontId="19" fillId="0" borderId="0"/>
    <xf numFmtId="0" fontId="4" fillId="0" borderId="0"/>
    <xf numFmtId="0" fontId="39" fillId="0" borderId="0"/>
    <xf numFmtId="0" fontId="33" fillId="0" borderId="0"/>
    <xf numFmtId="0" fontId="33" fillId="0" borderId="0"/>
    <xf numFmtId="0" fontId="39" fillId="0" borderId="0"/>
    <xf numFmtId="0" fontId="4" fillId="0" borderId="0"/>
    <xf numFmtId="0" fontId="19" fillId="0" borderId="0"/>
    <xf numFmtId="0" fontId="4" fillId="0" borderId="0"/>
    <xf numFmtId="0" fontId="39" fillId="0" borderId="0"/>
    <xf numFmtId="0" fontId="39" fillId="0" borderId="0"/>
    <xf numFmtId="0" fontId="34" fillId="0" borderId="0"/>
    <xf numFmtId="0" fontId="42" fillId="0" borderId="0"/>
    <xf numFmtId="0" fontId="4" fillId="0" borderId="0"/>
    <xf numFmtId="3" fontId="36" fillId="0" borderId="0" applyFill="0" applyBorder="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0" fontId="34" fillId="0" borderId="0"/>
    <xf numFmtId="165" fontId="1" fillId="0" borderId="0" applyFont="0" applyFill="0" applyBorder="0" applyAlignment="0" applyProtection="0"/>
    <xf numFmtId="0" fontId="58" fillId="0" borderId="0"/>
    <xf numFmtId="164" fontId="1"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3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39"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43" fontId="25"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1" fontId="19"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3" fontId="25"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1" fontId="19"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cellStyleXfs>
  <cellXfs count="1281">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1"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1" fillId="0" borderId="0" xfId="0" applyFont="1"/>
    <xf numFmtId="0" fontId="0" fillId="0" borderId="0" xfId="0" applyAlignment="1">
      <alignment horizontal="center"/>
    </xf>
    <xf numFmtId="0" fontId="21" fillId="0" borderId="0" xfId="0" applyFont="1" applyAlignment="1">
      <alignment horizontal="center" vertical="center"/>
    </xf>
    <xf numFmtId="0" fontId="27" fillId="0" borderId="0" xfId="0" applyFont="1"/>
    <xf numFmtId="0" fontId="29" fillId="0" borderId="0" xfId="0" applyFont="1"/>
    <xf numFmtId="0" fontId="22" fillId="0" borderId="0" xfId="0" applyFont="1"/>
    <xf numFmtId="0" fontId="0" fillId="0" borderId="1" xfId="0" applyBorder="1" applyAlignment="1">
      <alignment horizontal="center" vertical="center"/>
    </xf>
    <xf numFmtId="0" fontId="22" fillId="3" borderId="0" xfId="0" applyFont="1" applyFill="1"/>
    <xf numFmtId="0" fontId="4" fillId="3" borderId="0" xfId="0" applyFont="1" applyFill="1"/>
    <xf numFmtId="0" fontId="5" fillId="3" borderId="0" xfId="0" applyFont="1" applyFill="1" applyAlignment="1">
      <alignment horizontal="center"/>
    </xf>
    <xf numFmtId="0" fontId="20" fillId="0" borderId="0" xfId="0" applyFont="1"/>
    <xf numFmtId="0" fontId="43" fillId="15" borderId="0" xfId="0" applyFont="1" applyFill="1"/>
    <xf numFmtId="4" fontId="43" fillId="15" borderId="0" xfId="0" applyNumberFormat="1" applyFont="1" applyFill="1"/>
    <xf numFmtId="0" fontId="45" fillId="15" borderId="0" xfId="0" applyFont="1" applyFill="1"/>
    <xf numFmtId="0" fontId="23" fillId="15" borderId="0" xfId="0" applyFont="1" applyFill="1" applyProtection="1">
      <protection locked="0"/>
    </xf>
    <xf numFmtId="0" fontId="24" fillId="15" borderId="0" xfId="0" applyFont="1" applyFill="1" applyAlignment="1" applyProtection="1">
      <alignment horizontal="center"/>
      <protection locked="0"/>
    </xf>
    <xf numFmtId="0" fontId="45" fillId="16" borderId="1" xfId="0" applyFont="1" applyFill="1" applyBorder="1" applyAlignment="1">
      <alignment horizontal="center" vertical="center"/>
    </xf>
    <xf numFmtId="0" fontId="43" fillId="0" borderId="0" xfId="0" applyFont="1"/>
    <xf numFmtId="4" fontId="43" fillId="0" borderId="0" xfId="0" applyNumberFormat="1" applyFont="1"/>
    <xf numFmtId="178" fontId="5" fillId="0" borderId="0" xfId="0" applyNumberFormat="1" applyFont="1" applyAlignment="1">
      <alignment horizontal="center"/>
    </xf>
    <xf numFmtId="0" fontId="22" fillId="4" borderId="1" xfId="0" applyFont="1" applyFill="1" applyBorder="1" applyAlignment="1">
      <alignment horizontal="center" vertical="center"/>
    </xf>
    <xf numFmtId="0" fontId="43" fillId="15" borderId="0" xfId="0" applyFont="1" applyFill="1" applyAlignment="1">
      <alignment horizontal="center"/>
    </xf>
    <xf numFmtId="0" fontId="23" fillId="15" borderId="0" xfId="0" applyFont="1" applyFill="1" applyAlignment="1" applyProtection="1">
      <alignment horizontal="center"/>
      <protection locked="0"/>
    </xf>
    <xf numFmtId="0" fontId="57" fillId="18" borderId="18" xfId="0" applyFont="1" applyFill="1" applyBorder="1" applyAlignment="1">
      <alignment horizontal="center" vertical="center"/>
    </xf>
    <xf numFmtId="0" fontId="57" fillId="19" borderId="1" xfId="2868" applyFont="1" applyFill="1" applyBorder="1" applyAlignment="1">
      <alignment horizontal="center" vertical="center" wrapText="1"/>
    </xf>
    <xf numFmtId="0" fontId="57" fillId="19" borderId="11" xfId="2868" applyFont="1" applyFill="1" applyBorder="1" applyAlignment="1">
      <alignment horizontal="center" vertical="center" wrapText="1"/>
    </xf>
    <xf numFmtId="0" fontId="58"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3" xfId="0" applyBorder="1"/>
    <xf numFmtId="0" fontId="57" fillId="19" borderId="1" xfId="2868" applyFont="1" applyFill="1" applyBorder="1" applyAlignment="1">
      <alignment horizontal="center" vertical="top" wrapText="1"/>
    </xf>
    <xf numFmtId="0" fontId="0" fillId="0" borderId="12" xfId="0" applyBorder="1"/>
    <xf numFmtId="0" fontId="57" fillId="19" borderId="4" xfId="2868" applyFont="1" applyFill="1" applyBorder="1" applyAlignment="1">
      <alignment horizontal="center" vertical="center" wrapText="1"/>
    </xf>
    <xf numFmtId="0" fontId="57" fillId="19" borderId="12" xfId="2868" applyFont="1" applyFill="1" applyBorder="1" applyAlignment="1">
      <alignment horizontal="center" vertical="center" wrapText="1"/>
    </xf>
    <xf numFmtId="0" fontId="58" fillId="0" borderId="1" xfId="0" applyFont="1" applyBorder="1"/>
    <xf numFmtId="0" fontId="58" fillId="0" borderId="11" xfId="0" applyFont="1" applyBorder="1"/>
    <xf numFmtId="0" fontId="58"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55" fillId="17" borderId="1" xfId="0" applyFont="1" applyFill="1" applyBorder="1" applyAlignment="1">
      <alignment horizontal="center" vertical="center" wrapText="1"/>
    </xf>
    <xf numFmtId="42" fontId="5" fillId="0" borderId="0" xfId="2867" applyFont="1" applyFill="1" applyAlignment="1">
      <alignment horizontal="center"/>
    </xf>
    <xf numFmtId="0" fontId="0" fillId="0" borderId="1" xfId="0" applyBorder="1" applyAlignment="1">
      <alignment horizontal="left"/>
    </xf>
    <xf numFmtId="41" fontId="0" fillId="0" borderId="1" xfId="0" applyNumberFormat="1" applyBorder="1"/>
    <xf numFmtId="0" fontId="58" fillId="0" borderId="0" xfId="0" applyFont="1"/>
    <xf numFmtId="0" fontId="57" fillId="18" borderId="17" xfId="0" applyFont="1" applyFill="1" applyBorder="1" applyAlignment="1">
      <alignment horizontal="center" vertical="center"/>
    </xf>
    <xf numFmtId="0" fontId="57" fillId="19" borderId="3" xfId="2868" applyFont="1" applyFill="1" applyBorder="1" applyAlignment="1">
      <alignment horizontal="center" vertical="center" wrapText="1"/>
    </xf>
    <xf numFmtId="0" fontId="57" fillId="19" borderId="3" xfId="2868" applyFont="1" applyFill="1" applyBorder="1" applyAlignment="1">
      <alignment horizontal="center" vertical="top" wrapText="1"/>
    </xf>
    <xf numFmtId="0" fontId="57" fillId="19" borderId="10" xfId="2868" applyFont="1" applyFill="1" applyBorder="1" applyAlignment="1">
      <alignment horizontal="center" vertical="center" wrapText="1"/>
    </xf>
    <xf numFmtId="0" fontId="57" fillId="18" borderId="20" xfId="0" applyFont="1" applyFill="1" applyBorder="1" applyAlignment="1">
      <alignment horizontal="center" vertical="center"/>
    </xf>
    <xf numFmtId="0" fontId="57" fillId="19" borderId="2" xfId="2868" applyFont="1" applyFill="1" applyBorder="1" applyAlignment="1">
      <alignment horizontal="center" vertical="center" wrapText="1"/>
    </xf>
    <xf numFmtId="0" fontId="57" fillId="19" borderId="19" xfId="2868"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58" fillId="0" borderId="1" xfId="0" applyFont="1" applyBorder="1" applyAlignment="1">
      <alignment horizontal="center"/>
    </xf>
    <xf numFmtId="0" fontId="58" fillId="0" borderId="4" xfId="0" applyFont="1" applyBorder="1" applyAlignment="1">
      <alignment horizontal="center"/>
    </xf>
    <xf numFmtId="0" fontId="0" fillId="0" borderId="0" xfId="0" applyAlignment="1">
      <alignment vertical="center"/>
    </xf>
    <xf numFmtId="0" fontId="58" fillId="0" borderId="18" xfId="0" applyFont="1" applyBorder="1" applyAlignment="1">
      <alignment vertical="center"/>
    </xf>
    <xf numFmtId="42" fontId="0" fillId="0" borderId="1" xfId="2867" applyFont="1" applyBorder="1"/>
    <xf numFmtId="42" fontId="0" fillId="0" borderId="1" xfId="0" applyNumberFormat="1" applyBorder="1"/>
    <xf numFmtId="42" fontId="19" fillId="0" borderId="1" xfId="2867" applyFont="1" applyBorder="1"/>
    <xf numFmtId="0" fontId="19" fillId="0" borderId="11" xfId="0" applyFont="1" applyBorder="1"/>
    <xf numFmtId="0" fontId="58" fillId="0" borderId="0" xfId="0" applyFont="1" applyAlignment="1">
      <alignment horizontal="center"/>
    </xf>
    <xf numFmtId="0" fontId="58" fillId="0" borderId="1" xfId="0" applyFont="1" applyBorder="1" applyAlignment="1">
      <alignment horizontal="center" wrapText="1"/>
    </xf>
    <xf numFmtId="0" fontId="55" fillId="17" borderId="3" xfId="0" applyFont="1" applyFill="1" applyBorder="1" applyAlignment="1">
      <alignment horizontal="center" vertical="center" wrapText="1"/>
    </xf>
    <xf numFmtId="0" fontId="55" fillId="17" borderId="2" xfId="0" applyFont="1" applyFill="1" applyBorder="1" applyAlignment="1">
      <alignment horizontal="center" vertical="center" wrapText="1"/>
    </xf>
    <xf numFmtId="0" fontId="58" fillId="0" borderId="17" xfId="0" applyFont="1" applyBorder="1"/>
    <xf numFmtId="0" fontId="58" fillId="0" borderId="3" xfId="0" applyFont="1" applyBorder="1"/>
    <xf numFmtId="0" fontId="58" fillId="0" borderId="3" xfId="0" applyFont="1" applyBorder="1" applyAlignment="1">
      <alignment horizontal="center"/>
    </xf>
    <xf numFmtId="0" fontId="58" fillId="0" borderId="10" xfId="0" applyFont="1" applyBorder="1"/>
    <xf numFmtId="0" fontId="0" fillId="0" borderId="1" xfId="0" applyBorder="1" applyAlignment="1">
      <alignment horizontal="center"/>
    </xf>
    <xf numFmtId="0" fontId="57" fillId="19" borderId="16" xfId="2868" applyFont="1" applyFill="1" applyBorder="1" applyAlignment="1">
      <alignment horizontal="center" vertical="center" wrapText="1"/>
    </xf>
    <xf numFmtId="0" fontId="57" fillId="19" borderId="17" xfId="2868" applyFont="1" applyFill="1" applyBorder="1" applyAlignment="1">
      <alignment horizontal="center" vertical="center" wrapText="1"/>
    </xf>
    <xf numFmtId="0" fontId="57" fillId="19" borderId="8" xfId="2868" applyFont="1" applyFill="1" applyBorder="1" applyAlignment="1">
      <alignment horizontal="center" vertical="center" wrapText="1"/>
    </xf>
    <xf numFmtId="4" fontId="43" fillId="15" borderId="0" xfId="0" applyNumberFormat="1" applyFont="1" applyFill="1" applyAlignment="1">
      <alignment horizontal="center" vertical="center"/>
    </xf>
    <xf numFmtId="0" fontId="43" fillId="15" borderId="0" xfId="0" applyFont="1" applyFill="1" applyAlignment="1">
      <alignment horizontal="center" vertical="center"/>
    </xf>
    <xf numFmtId="181" fontId="5" fillId="0" borderId="0" xfId="0" applyNumberFormat="1" applyFont="1" applyAlignment="1">
      <alignment horizontal="center"/>
    </xf>
    <xf numFmtId="41" fontId="0" fillId="0" borderId="2" xfId="0" applyNumberFormat="1" applyBorder="1"/>
    <xf numFmtId="0" fontId="0" fillId="0" borderId="2" xfId="0" applyBorder="1" applyAlignment="1">
      <alignment horizontal="left"/>
    </xf>
    <xf numFmtId="0" fontId="0" fillId="0" borderId="1" xfId="0" applyBorder="1" applyAlignment="1">
      <alignment vertical="center"/>
    </xf>
    <xf numFmtId="0" fontId="0" fillId="0" borderId="2" xfId="0" applyBorder="1" applyAlignment="1">
      <alignment horizontal="center" vertical="center"/>
    </xf>
    <xf numFmtId="42" fontId="19" fillId="0" borderId="1" xfId="2867" applyFont="1" applyFill="1" applyBorder="1" applyAlignment="1">
      <alignment vertical="center"/>
    </xf>
    <xf numFmtId="42" fontId="0" fillId="0" borderId="1" xfId="0" applyNumberFormat="1" applyBorder="1" applyAlignment="1">
      <alignment vertical="center"/>
    </xf>
    <xf numFmtId="42" fontId="0" fillId="0" borderId="1" xfId="2867" applyFont="1" applyFill="1" applyBorder="1" applyAlignment="1">
      <alignment vertical="center"/>
    </xf>
    <xf numFmtId="0" fontId="0" fillId="0" borderId="26" xfId="0" applyBorder="1" applyAlignment="1">
      <alignment horizontal="center" vertical="center" wrapText="1"/>
    </xf>
    <xf numFmtId="0" fontId="0" fillId="0" borderId="0" xfId="0" applyAlignment="1">
      <alignment horizontal="center" vertical="center" wrapText="1"/>
    </xf>
    <xf numFmtId="0" fontId="43" fillId="0" borderId="1" xfId="0" applyFont="1" applyBorder="1" applyAlignment="1">
      <alignment horizontal="center" vertical="center"/>
    </xf>
    <xf numFmtId="0" fontId="43" fillId="0" borderId="0" xfId="0" applyFont="1" applyAlignment="1">
      <alignment horizontal="center"/>
    </xf>
    <xf numFmtId="0" fontId="0" fillId="0" borderId="3" xfId="0"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58" fillId="20" borderId="63"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2" fontId="0" fillId="0" borderId="1" xfId="24" applyNumberFormat="1" applyFont="1" applyFill="1" applyBorder="1"/>
    <xf numFmtId="2" fontId="0" fillId="0" borderId="1" xfId="0" applyNumberFormat="1" applyBorder="1"/>
    <xf numFmtId="42" fontId="0" fillId="0" borderId="0" xfId="0" applyNumberFormat="1"/>
    <xf numFmtId="0" fontId="58" fillId="0" borderId="18" xfId="0" applyFont="1" applyBorder="1" applyAlignment="1">
      <alignment horizontal="left" vertical="center"/>
    </xf>
    <xf numFmtId="42" fontId="0" fillId="20" borderId="4" xfId="0" applyNumberFormat="1" applyFill="1" applyBorder="1"/>
    <xf numFmtId="0" fontId="58" fillId="20" borderId="12" xfId="0" applyFont="1" applyFill="1" applyBorder="1"/>
    <xf numFmtId="0" fontId="0" fillId="20" borderId="1" xfId="0" applyFill="1" applyBorder="1" applyAlignment="1">
      <alignment vertical="center"/>
    </xf>
    <xf numFmtId="42" fontId="0" fillId="20" borderId="1" xfId="0" applyNumberFormat="1" applyFill="1" applyBorder="1"/>
    <xf numFmtId="9" fontId="58" fillId="0" borderId="1" xfId="24" applyFont="1" applyFill="1" applyBorder="1"/>
    <xf numFmtId="0" fontId="58" fillId="20" borderId="4" xfId="0" applyFont="1" applyFill="1" applyBorder="1" applyAlignment="1">
      <alignment horizontal="center" wrapText="1"/>
    </xf>
    <xf numFmtId="0" fontId="58" fillId="20" borderId="4" xfId="0" applyFont="1" applyFill="1" applyBorder="1"/>
    <xf numFmtId="9" fontId="58" fillId="20" borderId="4" xfId="24" applyFont="1" applyFill="1" applyBorder="1"/>
    <xf numFmtId="2" fontId="58" fillId="0" borderId="1" xfId="0" applyNumberFormat="1" applyFont="1" applyBorder="1"/>
    <xf numFmtId="0" fontId="58" fillId="20" borderId="4" xfId="0" applyFont="1" applyFill="1" applyBorder="1" applyAlignment="1">
      <alignment horizontal="center"/>
    </xf>
    <xf numFmtId="9" fontId="58" fillId="0" borderId="4" xfId="24" applyFont="1" applyBorder="1"/>
    <xf numFmtId="0" fontId="0" fillId="0" borderId="11" xfId="0" applyBorder="1" applyAlignment="1">
      <alignment vertical="center"/>
    </xf>
    <xf numFmtId="0" fontId="0" fillId="0" borderId="26" xfId="0" applyBorder="1" applyAlignment="1">
      <alignment horizontal="center" vertical="center"/>
    </xf>
    <xf numFmtId="9" fontId="0" fillId="0" borderId="0" xfId="24" applyFont="1" applyFill="1" applyBorder="1"/>
    <xf numFmtId="0" fontId="19" fillId="0" borderId="11" xfId="0" applyFont="1" applyBorder="1" applyAlignment="1">
      <alignment vertical="center"/>
    </xf>
    <xf numFmtId="0" fontId="58" fillId="0" borderId="40" xfId="0" applyFont="1" applyBorder="1"/>
    <xf numFmtId="42" fontId="0" fillId="0" borderId="1" xfId="2867" applyFont="1" applyBorder="1" applyAlignment="1"/>
    <xf numFmtId="42" fontId="19" fillId="0" borderId="5" xfId="2867" applyFont="1" applyBorder="1" applyAlignment="1"/>
    <xf numFmtId="0" fontId="19" fillId="0" borderId="21" xfId="0" applyFont="1" applyBorder="1"/>
    <xf numFmtId="181" fontId="0" fillId="0" borderId="1" xfId="0" applyNumberFormat="1" applyBorder="1"/>
    <xf numFmtId="181" fontId="0" fillId="0" borderId="3" xfId="0" applyNumberFormat="1" applyBorder="1"/>
    <xf numFmtId="181" fontId="0" fillId="0" borderId="4" xfId="0" applyNumberFormat="1" applyBorder="1"/>
    <xf numFmtId="41" fontId="0" fillId="0" borderId="16" xfId="0" applyNumberFormat="1" applyBorder="1"/>
    <xf numFmtId="41" fontId="0" fillId="0" borderId="65" xfId="2866" applyFont="1" applyFill="1" applyBorder="1"/>
    <xf numFmtId="41" fontId="0" fillId="0" borderId="8" xfId="0" applyNumberFormat="1" applyBorder="1"/>
    <xf numFmtId="41" fontId="0" fillId="0" borderId="67" xfId="2866" applyFont="1" applyFill="1" applyBorder="1"/>
    <xf numFmtId="41" fontId="0" fillId="0" borderId="68" xfId="0" applyNumberFormat="1" applyBorder="1"/>
    <xf numFmtId="41" fontId="0" fillId="0" borderId="69" xfId="2866" applyFont="1" applyFill="1" applyBorder="1"/>
    <xf numFmtId="0" fontId="0" fillId="0" borderId="37" xfId="0" applyBorder="1"/>
    <xf numFmtId="0" fontId="0" fillId="0" borderId="7" xfId="0" applyBorder="1"/>
    <xf numFmtId="0" fontId="0" fillId="0" borderId="46" xfId="0" applyBorder="1"/>
    <xf numFmtId="2" fontId="0" fillId="0" borderId="0" xfId="0" applyNumberFormat="1" applyAlignment="1">
      <alignment horizontal="center"/>
    </xf>
    <xf numFmtId="0" fontId="58" fillId="0" borderId="63" xfId="0" applyFont="1" applyBorder="1"/>
    <xf numFmtId="0" fontId="0" fillId="0" borderId="4" xfId="0" applyBorder="1" applyAlignment="1">
      <alignment horizontal="center"/>
    </xf>
    <xf numFmtId="0" fontId="0" fillId="0" borderId="4" xfId="0" applyBorder="1" applyAlignment="1">
      <alignment horizontal="center" vertical="center"/>
    </xf>
    <xf numFmtId="9" fontId="0" fillId="0" borderId="1" xfId="21" applyFont="1" applyBorder="1"/>
    <xf numFmtId="9" fontId="0" fillId="0" borderId="4" xfId="21" applyFont="1" applyBorder="1"/>
    <xf numFmtId="0" fontId="58" fillId="20" borderId="18" xfId="0" applyFont="1" applyFill="1" applyBorder="1"/>
    <xf numFmtId="0" fontId="58" fillId="0" borderId="0" xfId="0" applyFont="1" applyAlignment="1">
      <alignment horizontal="center" vertical="top" wrapText="1"/>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3" xfId="0" applyFill="1" applyBorder="1"/>
    <xf numFmtId="0" fontId="0" fillId="20" borderId="0" xfId="0" applyFill="1" applyAlignment="1">
      <alignment horizontal="center" vertical="center"/>
    </xf>
    <xf numFmtId="42" fontId="0" fillId="0" borderId="4" xfId="0" applyNumberFormat="1" applyBorder="1"/>
    <xf numFmtId="0" fontId="58" fillId="0" borderId="12" xfId="0" applyFont="1" applyBorder="1"/>
    <xf numFmtId="0" fontId="57" fillId="19" borderId="52" xfId="2868" applyFont="1" applyFill="1" applyBorder="1" applyAlignment="1">
      <alignment horizontal="center" vertical="center" wrapText="1"/>
    </xf>
    <xf numFmtId="0" fontId="57" fillId="19" borderId="61" xfId="2868" applyFont="1" applyFill="1" applyBorder="1" applyAlignment="1">
      <alignment horizontal="center" vertical="center" wrapText="1"/>
    </xf>
    <xf numFmtId="0" fontId="0" fillId="0" borderId="12" xfId="0" applyBorder="1" applyAlignment="1">
      <alignment vertical="center"/>
    </xf>
    <xf numFmtId="0" fontId="58" fillId="0" borderId="0" xfId="0" applyFont="1" applyAlignment="1">
      <alignment horizontal="center" vertical="center"/>
    </xf>
    <xf numFmtId="9" fontId="58" fillId="0" borderId="0" xfId="24"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58" fillId="20" borderId="40" xfId="0" applyFont="1" applyFill="1" applyBorder="1"/>
    <xf numFmtId="42" fontId="19" fillId="20" borderId="5" xfId="2867" applyFont="1" applyFill="1" applyBorder="1" applyAlignment="1"/>
    <xf numFmtId="0" fontId="19" fillId="20" borderId="21" xfId="0" applyFont="1" applyFill="1" applyBorder="1"/>
    <xf numFmtId="42" fontId="0" fillId="20" borderId="1" xfId="2867" applyFont="1" applyFill="1" applyBorder="1" applyAlignment="1"/>
    <xf numFmtId="0" fontId="58" fillId="20" borderId="1" xfId="0" applyFont="1" applyFill="1" applyBorder="1" applyAlignment="1">
      <alignment horizontal="center" wrapText="1"/>
    </xf>
    <xf numFmtId="0" fontId="58" fillId="20" borderId="1" xfId="0" applyFont="1" applyFill="1" applyBorder="1"/>
    <xf numFmtId="0" fontId="58" fillId="20" borderId="11" xfId="0" applyFont="1" applyFill="1" applyBorder="1"/>
    <xf numFmtId="0" fontId="58" fillId="0" borderId="4" xfId="0" applyFont="1" applyBorder="1" applyAlignment="1">
      <alignment horizontal="center" wrapText="1"/>
    </xf>
    <xf numFmtId="0" fontId="58" fillId="20" borderId="1" xfId="0" applyFont="1" applyFill="1" applyBorder="1" applyAlignment="1">
      <alignment horizontal="center"/>
    </xf>
    <xf numFmtId="10" fontId="58" fillId="0" borderId="1" xfId="21" applyNumberFormat="1" applyFont="1" applyFill="1" applyBorder="1"/>
    <xf numFmtId="10" fontId="58" fillId="20" borderId="1" xfId="21" applyNumberFormat="1" applyFont="1" applyFill="1" applyBorder="1"/>
    <xf numFmtId="10" fontId="58" fillId="0" borderId="4" xfId="21" applyNumberFormat="1" applyFont="1" applyFill="1" applyBorder="1"/>
    <xf numFmtId="10" fontId="58" fillId="0" borderId="1" xfId="21" applyNumberFormat="1" applyFont="1" applyBorder="1"/>
    <xf numFmtId="10" fontId="58" fillId="0" borderId="4" xfId="21" applyNumberFormat="1" applyFont="1" applyBorder="1"/>
    <xf numFmtId="182" fontId="5" fillId="0" borderId="0" xfId="0" applyNumberFormat="1" applyFont="1" applyAlignment="1">
      <alignment horizontal="center"/>
    </xf>
    <xf numFmtId="0" fontId="0" fillId="0" borderId="0" xfId="0" applyAlignment="1">
      <alignment wrapText="1"/>
    </xf>
    <xf numFmtId="43" fontId="5" fillId="0" borderId="0" xfId="0" applyNumberFormat="1" applyFont="1" applyAlignment="1">
      <alignment horizontal="center"/>
    </xf>
    <xf numFmtId="165" fontId="5" fillId="0" borderId="0" xfId="3" applyFont="1" applyFill="1" applyBorder="1" applyAlignment="1">
      <alignment horizontal="center"/>
    </xf>
    <xf numFmtId="0" fontId="10" fillId="21" borderId="23" xfId="0" applyFont="1" applyFill="1" applyBorder="1" applyAlignment="1">
      <alignment horizontal="center" vertical="center" wrapText="1"/>
    </xf>
    <xf numFmtId="0" fontId="10" fillId="17" borderId="61" xfId="0" applyFont="1" applyFill="1" applyBorder="1" applyAlignment="1">
      <alignment horizontal="center" vertical="center" wrapText="1"/>
    </xf>
    <xf numFmtId="0" fontId="10" fillId="21" borderId="66" xfId="0" applyFont="1" applyFill="1" applyBorder="1" applyAlignment="1">
      <alignment horizontal="center" vertical="center" wrapText="1"/>
    </xf>
    <xf numFmtId="0" fontId="5" fillId="17" borderId="71" xfId="0" applyFont="1" applyFill="1" applyBorder="1" applyAlignment="1">
      <alignment horizontal="center" vertical="center" wrapText="1"/>
    </xf>
    <xf numFmtId="0" fontId="10" fillId="21" borderId="51" xfId="0" applyFont="1" applyFill="1" applyBorder="1" applyAlignment="1">
      <alignment horizontal="center" vertical="center" wrapText="1"/>
    </xf>
    <xf numFmtId="0" fontId="10" fillId="17" borderId="51" xfId="0" applyFont="1" applyFill="1" applyBorder="1" applyAlignment="1">
      <alignment horizontal="center" vertical="center" wrapText="1"/>
    </xf>
    <xf numFmtId="0" fontId="10" fillId="23" borderId="51" xfId="0" applyFont="1" applyFill="1" applyBorder="1" applyAlignment="1">
      <alignment horizontal="center" vertical="center" wrapText="1"/>
    </xf>
    <xf numFmtId="0" fontId="5" fillId="17" borderId="58" xfId="0" applyFont="1" applyFill="1" applyBorder="1" applyAlignment="1">
      <alignment horizontal="center" vertical="center" wrapText="1"/>
    </xf>
    <xf numFmtId="0" fontId="9" fillId="17" borderId="52" xfId="0" applyFont="1" applyFill="1" applyBorder="1" applyAlignment="1">
      <alignment horizontal="center" vertical="center" wrapText="1"/>
    </xf>
    <xf numFmtId="0" fontId="10" fillId="17" borderId="52" xfId="0"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5" fillId="17" borderId="66" xfId="0" applyFont="1" applyFill="1" applyBorder="1" applyAlignment="1">
      <alignment horizontal="center" vertical="center" wrapText="1"/>
    </xf>
    <xf numFmtId="0" fontId="5" fillId="3" borderId="0" xfId="0" applyFont="1" applyFill="1" applyAlignment="1">
      <alignment horizontal="center" vertical="center"/>
    </xf>
    <xf numFmtId="42" fontId="5" fillId="0" borderId="0" xfId="2867" applyFont="1" applyFill="1" applyAlignment="1">
      <alignment horizontal="center" vertical="center"/>
    </xf>
    <xf numFmtId="0" fontId="5" fillId="0" borderId="0" xfId="0" applyFont="1" applyAlignment="1">
      <alignment horizontal="center" vertical="center"/>
    </xf>
    <xf numFmtId="1" fontId="2" fillId="17" borderId="36" xfId="16" applyNumberFormat="1" applyFont="1" applyFill="1" applyBorder="1" applyAlignment="1">
      <alignment horizontal="center" vertical="center" wrapText="1"/>
    </xf>
    <xf numFmtId="9" fontId="2" fillId="17" borderId="36" xfId="24" applyFont="1" applyFill="1" applyBorder="1" applyAlignment="1">
      <alignment horizontal="center" vertical="center" wrapText="1"/>
    </xf>
    <xf numFmtId="0" fontId="4" fillId="3" borderId="0" xfId="16" applyFill="1" applyAlignment="1">
      <alignment vertical="center"/>
    </xf>
    <xf numFmtId="42" fontId="20" fillId="0" borderId="0" xfId="2867" applyFont="1" applyFill="1" applyAlignment="1">
      <alignment horizontal="center" vertical="center"/>
    </xf>
    <xf numFmtId="0" fontId="20" fillId="0" borderId="0" xfId="0" applyFont="1" applyAlignment="1">
      <alignment horizontal="center" vertical="center"/>
    </xf>
    <xf numFmtId="181" fontId="20" fillId="0" borderId="0" xfId="0" applyNumberFormat="1" applyFont="1" applyAlignment="1">
      <alignment horizontal="center" vertical="center"/>
    </xf>
    <xf numFmtId="1" fontId="20" fillId="25" borderId="0" xfId="0" applyNumberFormat="1" applyFont="1" applyFill="1" applyAlignment="1">
      <alignment horizontal="center" vertical="center"/>
    </xf>
    <xf numFmtId="182" fontId="73" fillId="0" borderId="0" xfId="0" applyNumberFormat="1" applyFont="1" applyAlignment="1">
      <alignment horizontal="center" vertical="center"/>
    </xf>
    <xf numFmtId="182" fontId="20" fillId="0" borderId="0" xfId="0" applyNumberFormat="1" applyFont="1" applyAlignment="1">
      <alignment vertical="center"/>
    </xf>
    <xf numFmtId="1" fontId="20" fillId="0" borderId="0" xfId="0" applyNumberFormat="1" applyFont="1" applyAlignment="1">
      <alignment vertical="center"/>
    </xf>
    <xf numFmtId="42" fontId="20" fillId="0" borderId="0" xfId="2867" applyFont="1" applyFill="1" applyAlignment="1">
      <alignment vertical="center"/>
    </xf>
    <xf numFmtId="2" fontId="20" fillId="0" borderId="0" xfId="0" applyNumberFormat="1" applyFont="1" applyAlignment="1">
      <alignment vertical="center"/>
    </xf>
    <xf numFmtId="0" fontId="20" fillId="0" borderId="0" xfId="0" applyFont="1" applyAlignment="1">
      <alignment vertical="center"/>
    </xf>
    <xf numFmtId="0" fontId="10" fillId="22" borderId="51" xfId="0" applyFont="1" applyFill="1" applyBorder="1" applyAlignment="1">
      <alignment horizontal="center" vertical="center" wrapText="1"/>
    </xf>
    <xf numFmtId="42" fontId="75" fillId="3" borderId="0" xfId="2867" applyFont="1" applyFill="1" applyAlignment="1">
      <alignment horizontal="center" vertical="center"/>
    </xf>
    <xf numFmtId="0" fontId="74" fillId="0" borderId="0" xfId="0" applyFont="1" applyAlignment="1">
      <alignment horizontal="center" vertical="center"/>
    </xf>
    <xf numFmtId="1" fontId="74" fillId="0" borderId="0" xfId="0" applyNumberFormat="1" applyFont="1" applyAlignment="1">
      <alignment horizontal="center" vertical="center"/>
    </xf>
    <xf numFmtId="42" fontId="74" fillId="0" borderId="0" xfId="2867" applyFont="1" applyFill="1" applyAlignment="1">
      <alignment horizontal="center" vertical="center"/>
    </xf>
    <xf numFmtId="4" fontId="73" fillId="25" borderId="0" xfId="0" applyNumberFormat="1" applyFont="1" applyFill="1" applyAlignment="1">
      <alignment vertical="center"/>
    </xf>
    <xf numFmtId="1" fontId="75" fillId="25" borderId="0" xfId="0" applyNumberFormat="1" applyFont="1" applyFill="1" applyAlignment="1">
      <alignment horizontal="center" vertical="center"/>
    </xf>
    <xf numFmtId="0" fontId="73" fillId="0" borderId="0" xfId="0" applyFont="1" applyAlignment="1">
      <alignment horizontal="center" vertical="center"/>
    </xf>
    <xf numFmtId="0" fontId="5" fillId="18" borderId="25" xfId="0" applyFont="1" applyFill="1" applyBorder="1" applyAlignment="1">
      <alignment horizontal="center" vertical="center" wrapText="1"/>
    </xf>
    <xf numFmtId="0" fontId="63" fillId="23" borderId="35" xfId="0" applyFont="1" applyFill="1" applyBorder="1" applyAlignment="1">
      <alignment horizontal="center" vertical="center" wrapText="1"/>
    </xf>
    <xf numFmtId="0" fontId="63" fillId="17" borderId="35" xfId="0" applyFont="1" applyFill="1" applyBorder="1" applyAlignment="1">
      <alignment horizontal="center" vertical="center" wrapText="1"/>
    </xf>
    <xf numFmtId="0" fontId="63" fillId="17" borderId="66" xfId="0" applyFont="1" applyFill="1" applyBorder="1" applyAlignment="1">
      <alignment horizontal="center" vertical="center" wrapText="1"/>
    </xf>
    <xf numFmtId="0" fontId="10" fillId="22" borderId="61" xfId="0" applyFont="1" applyFill="1" applyBorder="1" applyAlignment="1">
      <alignment horizontal="center" vertical="center" wrapText="1"/>
    </xf>
    <xf numFmtId="0" fontId="2" fillId="17" borderId="14" xfId="0" applyFont="1" applyFill="1" applyBorder="1" applyAlignment="1">
      <alignment vertical="center" wrapText="1"/>
    </xf>
    <xf numFmtId="0" fontId="2" fillId="17" borderId="22" xfId="0" applyFont="1" applyFill="1" applyBorder="1" applyAlignment="1">
      <alignment vertical="center" wrapText="1"/>
    </xf>
    <xf numFmtId="0" fontId="2" fillId="17" borderId="22" xfId="19" applyFont="1" applyFill="1" applyBorder="1" applyAlignment="1">
      <alignment vertical="center" wrapText="1"/>
    </xf>
    <xf numFmtId="0" fontId="2" fillId="17" borderId="60" xfId="0" applyFont="1" applyFill="1" applyBorder="1" applyAlignment="1">
      <alignment vertical="center" wrapText="1"/>
    </xf>
    <xf numFmtId="0" fontId="2" fillId="17" borderId="14" xfId="0" applyFont="1" applyFill="1" applyBorder="1" applyAlignment="1">
      <alignment horizontal="center" vertical="center" wrapText="1"/>
    </xf>
    <xf numFmtId="10" fontId="4" fillId="17" borderId="2" xfId="16" applyNumberFormat="1" applyFill="1" applyBorder="1" applyAlignment="1">
      <alignment horizontal="center" vertical="center" wrapText="1"/>
    </xf>
    <xf numFmtId="180" fontId="4" fillId="17" borderId="2" xfId="16" applyNumberForma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4" xfId="0" applyFont="1" applyFill="1" applyBorder="1" applyAlignment="1">
      <alignment horizontal="center" vertical="top" wrapText="1"/>
    </xf>
    <xf numFmtId="0" fontId="18" fillId="17" borderId="42" xfId="0" applyFont="1" applyFill="1" applyBorder="1" applyAlignment="1">
      <alignment horizontal="left" vertical="center" wrapText="1"/>
    </xf>
    <xf numFmtId="42" fontId="18" fillId="17" borderId="40" xfId="0" applyNumberFormat="1" applyFont="1" applyFill="1" applyBorder="1" applyAlignment="1">
      <alignment horizontal="center" vertical="center" wrapText="1"/>
    </xf>
    <xf numFmtId="180" fontId="18" fillId="17" borderId="40" xfId="0" applyNumberFormat="1" applyFont="1" applyFill="1" applyBorder="1" applyAlignment="1">
      <alignment horizontal="center" vertical="center" wrapText="1"/>
    </xf>
    <xf numFmtId="42" fontId="18" fillId="17" borderId="5" xfId="0" applyNumberFormat="1" applyFont="1" applyFill="1" applyBorder="1" applyAlignment="1">
      <alignment horizontal="center" vertical="center" wrapText="1"/>
    </xf>
    <xf numFmtId="0" fontId="2" fillId="17" borderId="26" xfId="0" applyFont="1" applyFill="1" applyBorder="1" applyAlignment="1">
      <alignment vertical="center" wrapText="1"/>
    </xf>
    <xf numFmtId="0" fontId="2" fillId="17" borderId="0" xfId="0" applyFont="1" applyFill="1" applyAlignment="1">
      <alignment vertical="center" wrapText="1"/>
    </xf>
    <xf numFmtId="0" fontId="4" fillId="17" borderId="0" xfId="0" applyFont="1" applyFill="1" applyAlignment="1">
      <alignment horizontal="center" vertical="center" wrapText="1"/>
    </xf>
    <xf numFmtId="0" fontId="2" fillId="17" borderId="0" xfId="0" applyFont="1" applyFill="1" applyAlignment="1">
      <alignment horizontal="center" vertical="center" wrapText="1"/>
    </xf>
    <xf numFmtId="0" fontId="2" fillId="17" borderId="27" xfId="0" applyFont="1" applyFill="1" applyBorder="1" applyAlignment="1">
      <alignment vertical="center" wrapText="1"/>
    </xf>
    <xf numFmtId="0" fontId="18" fillId="17" borderId="8" xfId="0" applyFont="1" applyFill="1" applyBorder="1" applyAlignment="1">
      <alignment horizontal="left" vertical="center" wrapText="1"/>
    </xf>
    <xf numFmtId="42" fontId="18" fillId="17" borderId="18" xfId="0" applyNumberFormat="1" applyFont="1" applyFill="1" applyBorder="1" applyAlignment="1">
      <alignment horizontal="center" vertical="center" wrapText="1"/>
    </xf>
    <xf numFmtId="180" fontId="18" fillId="17" borderId="18" xfId="0" applyNumberFormat="1" applyFont="1" applyFill="1" applyBorder="1" applyAlignment="1">
      <alignment horizontal="center" vertical="center" wrapText="1"/>
    </xf>
    <xf numFmtId="42" fontId="18" fillId="17" borderId="1" xfId="0" applyNumberFormat="1" applyFont="1" applyFill="1" applyBorder="1" applyAlignment="1">
      <alignment horizontal="center" vertical="center" wrapText="1"/>
    </xf>
    <xf numFmtId="0" fontId="18" fillId="17" borderId="68" xfId="0" applyFont="1" applyFill="1" applyBorder="1" applyAlignment="1">
      <alignment horizontal="left" vertical="center" wrapText="1"/>
    </xf>
    <xf numFmtId="0" fontId="2" fillId="17" borderId="28" xfId="0" applyFont="1" applyFill="1" applyBorder="1" applyAlignment="1">
      <alignment vertical="center" wrapText="1"/>
    </xf>
    <xf numFmtId="0" fontId="2" fillId="17" borderId="29" xfId="0" applyFont="1" applyFill="1" applyBorder="1" applyAlignment="1">
      <alignment vertical="center" wrapText="1"/>
    </xf>
    <xf numFmtId="0" fontId="4" fillId="17" borderId="29" xfId="0" applyFont="1" applyFill="1" applyBorder="1" applyAlignment="1">
      <alignment horizontal="center" vertical="center" wrapText="1"/>
    </xf>
    <xf numFmtId="0" fontId="2" fillId="17" borderId="29" xfId="0" applyFont="1" applyFill="1" applyBorder="1" applyAlignment="1">
      <alignment horizontal="center" vertical="center" wrapText="1"/>
    </xf>
    <xf numFmtId="0" fontId="2" fillId="17" borderId="39" xfId="0" applyFont="1" applyFill="1" applyBorder="1" applyAlignment="1">
      <alignment vertical="center" wrapText="1"/>
    </xf>
    <xf numFmtId="180" fontId="43" fillId="0" borderId="0" xfId="0" applyNumberFormat="1" applyFont="1"/>
    <xf numFmtId="180" fontId="5" fillId="0" borderId="0" xfId="0" applyNumberFormat="1" applyFont="1" applyAlignment="1">
      <alignment horizontal="center"/>
    </xf>
    <xf numFmtId="180" fontId="0" fillId="0" borderId="0" xfId="0" applyNumberFormat="1"/>
    <xf numFmtId="189" fontId="4" fillId="17" borderId="2" xfId="16" applyNumberFormat="1" applyFill="1" applyBorder="1" applyAlignment="1">
      <alignment horizontal="center" vertical="center" wrapText="1"/>
    </xf>
    <xf numFmtId="189" fontId="43" fillId="0" borderId="0" xfId="0" applyNumberFormat="1" applyFont="1"/>
    <xf numFmtId="189" fontId="5" fillId="0" borderId="0" xfId="0" applyNumberFormat="1" applyFont="1" applyAlignment="1">
      <alignment horizontal="center"/>
    </xf>
    <xf numFmtId="189" fontId="0" fillId="0" borderId="0" xfId="0" applyNumberFormat="1"/>
    <xf numFmtId="182" fontId="7" fillId="0" borderId="1" xfId="2867" applyNumberFormat="1" applyFont="1" applyFill="1" applyBorder="1" applyAlignment="1">
      <alignment vertical="center"/>
    </xf>
    <xf numFmtId="182" fontId="7" fillId="0" borderId="1" xfId="10" applyNumberFormat="1" applyFont="1" applyFill="1" applyBorder="1" applyAlignment="1">
      <alignment vertical="center"/>
    </xf>
    <xf numFmtId="1" fontId="7" fillId="0" borderId="1" xfId="2867" applyNumberFormat="1" applyFont="1" applyFill="1" applyBorder="1" applyAlignment="1">
      <alignment vertical="center"/>
    </xf>
    <xf numFmtId="1" fontId="7" fillId="0" borderId="1" xfId="10" applyNumberFormat="1" applyFont="1" applyFill="1" applyBorder="1" applyAlignment="1">
      <alignment vertical="center"/>
    </xf>
    <xf numFmtId="42" fontId="7" fillId="0" borderId="1" xfId="2867" applyFont="1" applyFill="1" applyBorder="1" applyAlignment="1">
      <alignment vertical="center"/>
    </xf>
    <xf numFmtId="42" fontId="5" fillId="0" borderId="1" xfId="2867" applyFont="1" applyFill="1" applyBorder="1" applyAlignment="1">
      <alignment vertical="center" wrapText="1"/>
    </xf>
    <xf numFmtId="181" fontId="7" fillId="0" borderId="1" xfId="10" applyNumberFormat="1" applyFont="1" applyFill="1" applyBorder="1" applyAlignment="1">
      <alignment horizontal="center" vertical="center"/>
    </xf>
    <xf numFmtId="181" fontId="77" fillId="0" borderId="1" xfId="10" applyNumberFormat="1" applyFont="1" applyFill="1" applyBorder="1" applyAlignment="1">
      <alignment horizontal="center" vertical="center" wrapText="1"/>
    </xf>
    <xf numFmtId="2" fontId="77" fillId="0" borderId="1" xfId="10" applyNumberFormat="1" applyFont="1" applyFill="1" applyBorder="1" applyAlignment="1">
      <alignment horizontal="center" vertical="center" wrapText="1"/>
    </xf>
    <xf numFmtId="2" fontId="7" fillId="0" borderId="1" xfId="10" applyNumberFormat="1" applyFont="1" applyFill="1" applyBorder="1" applyAlignment="1">
      <alignment horizontal="center" vertical="center"/>
    </xf>
    <xf numFmtId="42" fontId="7" fillId="0" borderId="1" xfId="2867" applyFont="1" applyFill="1" applyBorder="1" applyAlignment="1">
      <alignment horizontal="center" vertical="center"/>
    </xf>
    <xf numFmtId="42" fontId="77" fillId="0" borderId="1" xfId="2867" applyFont="1" applyFill="1" applyBorder="1" applyAlignment="1">
      <alignment horizontal="center" vertical="center" wrapText="1"/>
    </xf>
    <xf numFmtId="1" fontId="5" fillId="0" borderId="1" xfId="10" applyNumberFormat="1" applyFont="1" applyFill="1" applyBorder="1" applyAlignment="1">
      <alignment horizontal="center" vertical="center"/>
    </xf>
    <xf numFmtId="42" fontId="5" fillId="0" borderId="1" xfId="2867" applyFont="1" applyFill="1" applyBorder="1" applyAlignment="1">
      <alignment horizontal="center" vertical="center"/>
    </xf>
    <xf numFmtId="42" fontId="5" fillId="0" borderId="1" xfId="2867" applyFont="1" applyFill="1" applyBorder="1" applyAlignment="1">
      <alignment horizontal="center" vertical="center" wrapText="1"/>
    </xf>
    <xf numFmtId="0" fontId="0" fillId="0" borderId="1" xfId="0" applyBorder="1" applyAlignment="1">
      <alignment horizontal="center" vertical="center" wrapText="1"/>
    </xf>
    <xf numFmtId="37" fontId="7" fillId="0" borderId="1" xfId="10" applyNumberFormat="1" applyFont="1" applyFill="1" applyBorder="1" applyAlignment="1">
      <alignment horizontal="center" vertical="center"/>
    </xf>
    <xf numFmtId="0" fontId="4" fillId="17" borderId="41" xfId="0" applyFont="1" applyFill="1" applyBorder="1" applyAlignment="1" applyProtection="1">
      <alignment horizontal="left" vertical="center" wrapText="1"/>
      <protection locked="0"/>
    </xf>
    <xf numFmtId="42" fontId="4" fillId="18" borderId="72" xfId="2867" applyFont="1" applyFill="1" applyBorder="1" applyAlignment="1" applyProtection="1">
      <alignment horizontal="left" vertical="center" wrapText="1"/>
      <protection locked="0"/>
    </xf>
    <xf numFmtId="42" fontId="4" fillId="22" borderId="8" xfId="2867" applyFont="1" applyFill="1" applyBorder="1" applyAlignment="1" applyProtection="1">
      <alignment horizontal="left" vertical="center" wrapText="1"/>
      <protection locked="0"/>
    </xf>
    <xf numFmtId="0" fontId="4" fillId="17" borderId="72" xfId="0" applyFont="1" applyFill="1" applyBorder="1" applyAlignment="1" applyProtection="1">
      <alignment horizontal="left" vertical="center" wrapText="1"/>
      <protection locked="0"/>
    </xf>
    <xf numFmtId="0" fontId="2" fillId="17" borderId="42" xfId="0" applyFont="1" applyFill="1" applyBorder="1" applyAlignment="1" applyProtection="1">
      <alignment horizontal="left" vertical="center" wrapText="1"/>
      <protection locked="0"/>
    </xf>
    <xf numFmtId="0" fontId="2" fillId="18" borderId="8" xfId="0" applyFont="1" applyFill="1" applyBorder="1" applyAlignment="1" applyProtection="1">
      <alignment horizontal="left" vertical="center" wrapText="1"/>
      <protection locked="0"/>
    </xf>
    <xf numFmtId="0" fontId="2" fillId="17" borderId="68" xfId="0" applyFont="1" applyFill="1" applyBorder="1" applyAlignment="1" applyProtection="1">
      <alignment horizontal="left" vertical="center" wrapText="1"/>
      <protection locked="0"/>
    </xf>
    <xf numFmtId="4" fontId="73" fillId="0" borderId="0" xfId="0" applyNumberFormat="1" applyFont="1" applyAlignment="1">
      <alignment vertical="center"/>
    </xf>
    <xf numFmtId="1" fontId="20" fillId="0" borderId="0" xfId="0" applyNumberFormat="1" applyFont="1" applyAlignment="1">
      <alignment horizontal="center" vertical="center"/>
    </xf>
    <xf numFmtId="1" fontId="75" fillId="0" borderId="0" xfId="0" applyNumberFormat="1" applyFont="1" applyAlignment="1">
      <alignment horizontal="center" vertical="center"/>
    </xf>
    <xf numFmtId="42" fontId="75" fillId="0" borderId="0" xfId="2867" applyFont="1" applyFill="1" applyAlignment="1">
      <alignment horizontal="center" vertical="center"/>
    </xf>
    <xf numFmtId="0" fontId="14" fillId="17" borderId="4" xfId="16" applyFont="1" applyFill="1" applyBorder="1" applyAlignment="1">
      <alignment horizontal="center" vertical="center" textRotation="90" wrapText="1"/>
    </xf>
    <xf numFmtId="10" fontId="4" fillId="17" borderId="4" xfId="16" applyNumberFormat="1" applyFill="1" applyBorder="1" applyAlignment="1">
      <alignment horizontal="center" vertical="center" wrapText="1"/>
    </xf>
    <xf numFmtId="3" fontId="0" fillId="0" borderId="1" xfId="0" applyNumberFormat="1" applyBorder="1" applyAlignment="1">
      <alignment horizontal="center" vertical="center"/>
    </xf>
    <xf numFmtId="42" fontId="0" fillId="0" borderId="1" xfId="2867" applyFont="1" applyFill="1" applyBorder="1" applyAlignment="1">
      <alignment horizontal="center" vertical="center"/>
    </xf>
    <xf numFmtId="0" fontId="0" fillId="0" borderId="1" xfId="0" applyBorder="1" applyAlignment="1">
      <alignment vertical="center" wrapText="1"/>
    </xf>
    <xf numFmtId="0" fontId="0" fillId="0" borderId="11" xfId="0" applyBorder="1" applyAlignment="1">
      <alignment vertical="center" wrapText="1"/>
    </xf>
    <xf numFmtId="0" fontId="58" fillId="0" borderId="5" xfId="0" applyFont="1" applyBorder="1" applyAlignment="1">
      <alignment wrapText="1"/>
    </xf>
    <xf numFmtId="42" fontId="58" fillId="0" borderId="5" xfId="2867" applyFont="1" applyFill="1" applyBorder="1" applyAlignment="1">
      <alignment vertical="center"/>
    </xf>
    <xf numFmtId="42" fontId="58" fillId="0" borderId="5" xfId="2867" applyFont="1" applyFill="1" applyBorder="1" applyAlignment="1">
      <alignment vertical="center" wrapText="1"/>
    </xf>
    <xf numFmtId="0" fontId="58" fillId="0" borderId="5" xfId="0" applyFont="1" applyBorder="1" applyAlignment="1">
      <alignment vertical="top" wrapText="1"/>
    </xf>
    <xf numFmtId="6" fontId="0" fillId="0" borderId="1" xfId="2867" applyNumberFormat="1" applyFont="1" applyFill="1" applyBorder="1" applyAlignment="1">
      <alignment horizontal="center" vertical="center"/>
    </xf>
    <xf numFmtId="0" fontId="58" fillId="0" borderId="5" xfId="2867" applyNumberFormat="1" applyFont="1" applyFill="1" applyBorder="1" applyAlignment="1">
      <alignment vertical="center" wrapText="1"/>
    </xf>
    <xf numFmtId="43" fontId="0" fillId="0" borderId="0" xfId="0" applyNumberFormat="1" applyAlignment="1">
      <alignment horizontal="center"/>
    </xf>
    <xf numFmtId="4" fontId="0" fillId="0" borderId="0" xfId="0" applyNumberFormat="1"/>
    <xf numFmtId="42" fontId="5" fillId="3" borderId="0" xfId="2867" applyFont="1" applyFill="1" applyAlignment="1">
      <alignment horizontal="center"/>
    </xf>
    <xf numFmtId="0" fontId="58" fillId="3" borderId="5" xfId="2867" applyNumberFormat="1" applyFont="1" applyFill="1" applyBorder="1" applyAlignment="1">
      <alignment vertical="center" wrapText="1"/>
    </xf>
    <xf numFmtId="172" fontId="79" fillId="17" borderId="1" xfId="0" applyNumberFormat="1" applyFont="1" applyFill="1" applyBorder="1" applyAlignment="1">
      <alignment vertical="center"/>
    </xf>
    <xf numFmtId="172" fontId="79" fillId="18" borderId="1" xfId="0" applyNumberFormat="1" applyFont="1" applyFill="1" applyBorder="1" applyAlignment="1">
      <alignment vertical="center"/>
    </xf>
    <xf numFmtId="10" fontId="16" fillId="2" borderId="0" xfId="16" applyNumberFormat="1" applyFont="1" applyFill="1" applyAlignment="1">
      <alignment vertical="center"/>
    </xf>
    <xf numFmtId="4" fontId="5" fillId="0" borderId="0" xfId="0" applyNumberFormat="1" applyFont="1" applyAlignment="1">
      <alignment horizontal="center"/>
    </xf>
    <xf numFmtId="4" fontId="5" fillId="3" borderId="0" xfId="0" applyNumberFormat="1" applyFont="1" applyFill="1" applyAlignment="1">
      <alignment horizontal="center"/>
    </xf>
    <xf numFmtId="4" fontId="0" fillId="0" borderId="0" xfId="0" applyNumberFormat="1" applyAlignment="1">
      <alignment horizontal="center"/>
    </xf>
    <xf numFmtId="0" fontId="58" fillId="27" borderId="5" xfId="0" applyFont="1" applyFill="1" applyBorder="1" applyAlignment="1">
      <alignment wrapText="1"/>
    </xf>
    <xf numFmtId="42" fontId="58" fillId="27" borderId="5" xfId="2867" applyFont="1" applyFill="1" applyBorder="1" applyAlignment="1">
      <alignment vertical="center"/>
    </xf>
    <xf numFmtId="0" fontId="58" fillId="27" borderId="5" xfId="2867" applyNumberFormat="1" applyFont="1" applyFill="1" applyBorder="1" applyAlignment="1">
      <alignment vertical="center" wrapText="1"/>
    </xf>
    <xf numFmtId="191" fontId="7" fillId="0" borderId="0" xfId="2867" applyNumberFormat="1" applyFont="1" applyFill="1"/>
    <xf numFmtId="6" fontId="81" fillId="0" borderId="27" xfId="0" applyNumberFormat="1" applyFont="1" applyBorder="1" applyAlignment="1">
      <alignment vertical="center" wrapText="1"/>
    </xf>
    <xf numFmtId="4" fontId="4" fillId="3" borderId="0" xfId="0" applyNumberFormat="1" applyFont="1" applyFill="1"/>
    <xf numFmtId="6" fontId="34" fillId="0" borderId="39" xfId="0" applyNumberFormat="1" applyFont="1" applyBorder="1" applyAlignment="1">
      <alignment vertical="center"/>
    </xf>
    <xf numFmtId="8" fontId="5" fillId="3" borderId="0" xfId="0" applyNumberFormat="1" applyFont="1" applyFill="1" applyAlignment="1">
      <alignment horizontal="center"/>
    </xf>
    <xf numFmtId="0" fontId="58" fillId="3" borderId="18" xfId="0" applyFont="1" applyFill="1" applyBorder="1" applyAlignment="1">
      <alignment horizontal="left" vertical="center"/>
    </xf>
    <xf numFmtId="0" fontId="0" fillId="3" borderId="1" xfId="0" applyFill="1" applyBorder="1" applyAlignment="1">
      <alignment horizontal="center" vertical="center" wrapText="1"/>
    </xf>
    <xf numFmtId="3" fontId="0" fillId="3" borderId="1" xfId="0" applyNumberFormat="1" applyFill="1" applyBorder="1" applyAlignment="1">
      <alignment horizontal="center" vertical="center"/>
    </xf>
    <xf numFmtId="42" fontId="0" fillId="3" borderId="1" xfId="2867" applyFont="1" applyFill="1" applyBorder="1" applyAlignment="1">
      <alignment horizontal="center" vertical="center"/>
    </xf>
    <xf numFmtId="0" fontId="58" fillId="29" borderId="5" xfId="0" applyFont="1" applyFill="1" applyBorder="1" applyAlignment="1">
      <alignment wrapText="1"/>
    </xf>
    <xf numFmtId="42" fontId="58" fillId="29" borderId="5" xfId="2867" applyFont="1" applyFill="1" applyBorder="1" applyAlignment="1">
      <alignment vertical="center"/>
    </xf>
    <xf numFmtId="49" fontId="58" fillId="29" borderId="5" xfId="2867" applyNumberFormat="1" applyFont="1" applyFill="1" applyBorder="1" applyAlignment="1">
      <alignment vertical="center" wrapText="1"/>
    </xf>
    <xf numFmtId="0" fontId="58" fillId="29" borderId="5" xfId="2867" applyNumberFormat="1" applyFont="1" applyFill="1" applyBorder="1" applyAlignment="1">
      <alignment vertical="center" wrapText="1"/>
    </xf>
    <xf numFmtId="0" fontId="4" fillId="18" borderId="72" xfId="0" applyFont="1" applyFill="1" applyBorder="1" applyAlignment="1" applyProtection="1">
      <alignment vertical="center" wrapText="1"/>
      <protection locked="0"/>
    </xf>
    <xf numFmtId="42" fontId="4" fillId="22" borderId="8" xfId="2867" applyFont="1" applyFill="1" applyBorder="1" applyAlignment="1" applyProtection="1">
      <alignment vertical="center" wrapText="1"/>
      <protection locked="0"/>
    </xf>
    <xf numFmtId="1" fontId="4" fillId="17" borderId="72" xfId="0" applyNumberFormat="1" applyFont="1" applyFill="1" applyBorder="1" applyAlignment="1" applyProtection="1">
      <alignment vertical="center" wrapText="1"/>
      <protection locked="0"/>
    </xf>
    <xf numFmtId="42" fontId="4" fillId="18" borderId="72" xfId="2867" applyFont="1" applyFill="1" applyBorder="1" applyAlignment="1" applyProtection="1">
      <alignment vertical="center" wrapText="1"/>
      <protection locked="0"/>
    </xf>
    <xf numFmtId="2" fontId="4" fillId="17" borderId="72" xfId="0" applyNumberFormat="1" applyFont="1" applyFill="1" applyBorder="1" applyAlignment="1" applyProtection="1">
      <alignment vertical="center" wrapText="1"/>
      <protection locked="0"/>
    </xf>
    <xf numFmtId="0" fontId="5" fillId="22" borderId="51" xfId="0" applyFont="1" applyFill="1" applyBorder="1" applyAlignment="1">
      <alignment horizontal="center" vertical="center" wrapText="1"/>
    </xf>
    <xf numFmtId="42" fontId="4" fillId="18" borderId="45" xfId="2867" applyFont="1" applyFill="1" applyBorder="1" applyAlignment="1" applyProtection="1">
      <alignment horizontal="left" vertical="center" wrapText="1"/>
      <protection locked="0"/>
    </xf>
    <xf numFmtId="185" fontId="7" fillId="0" borderId="18" xfId="2867" applyNumberFormat="1" applyFont="1" applyFill="1" applyBorder="1" applyAlignment="1">
      <alignment horizontal="center" vertical="center"/>
    </xf>
    <xf numFmtId="6" fontId="5" fillId="3" borderId="0" xfId="0" applyNumberFormat="1" applyFont="1" applyFill="1" applyAlignment="1">
      <alignment horizontal="center"/>
    </xf>
    <xf numFmtId="0" fontId="58" fillId="30" borderId="5" xfId="0" applyFont="1" applyFill="1" applyBorder="1" applyAlignment="1">
      <alignment vertical="top" wrapText="1"/>
    </xf>
    <xf numFmtId="42" fontId="58" fillId="30" borderId="5" xfId="2867" applyFont="1" applyFill="1" applyBorder="1" applyAlignment="1">
      <alignment vertical="center"/>
    </xf>
    <xf numFmtId="0" fontId="58" fillId="30" borderId="5" xfId="0" applyFont="1" applyFill="1" applyBorder="1" applyAlignment="1">
      <alignment wrapText="1"/>
    </xf>
    <xf numFmtId="49" fontId="58" fillId="30" borderId="5" xfId="2867" applyNumberFormat="1" applyFont="1" applyFill="1" applyBorder="1" applyAlignment="1">
      <alignment vertical="center" wrapText="1"/>
    </xf>
    <xf numFmtId="0" fontId="58" fillId="30" borderId="5" xfId="2867" applyNumberFormat="1" applyFont="1" applyFill="1" applyBorder="1" applyAlignment="1">
      <alignment vertical="center" wrapText="1"/>
    </xf>
    <xf numFmtId="192" fontId="7" fillId="0" borderId="0" xfId="2867" applyNumberFormat="1" applyFont="1" applyFill="1" applyBorder="1"/>
    <xf numFmtId="10" fontId="4" fillId="31" borderId="0" xfId="16" applyNumberFormat="1" applyFill="1" applyAlignment="1">
      <alignment vertical="center"/>
    </xf>
    <xf numFmtId="193" fontId="18" fillId="17" borderId="18" xfId="0" applyNumberFormat="1" applyFont="1" applyFill="1" applyBorder="1" applyAlignment="1">
      <alignment horizontal="center" vertical="center" wrapText="1"/>
    </xf>
    <xf numFmtId="164" fontId="5" fillId="3" borderId="0" xfId="9" applyFont="1" applyFill="1" applyAlignment="1">
      <alignment horizontal="center"/>
    </xf>
    <xf numFmtId="43" fontId="5" fillId="3" borderId="0" xfId="0" applyNumberFormat="1" applyFont="1" applyFill="1" applyAlignment="1">
      <alignment horizontal="center"/>
    </xf>
    <xf numFmtId="0" fontId="16" fillId="2" borderId="0" xfId="16" applyFont="1" applyFill="1" applyAlignment="1">
      <alignment vertical="center"/>
    </xf>
    <xf numFmtId="0" fontId="16" fillId="0" borderId="0" xfId="16" applyFont="1" applyAlignment="1">
      <alignment vertical="center"/>
    </xf>
    <xf numFmtId="0" fontId="18" fillId="17" borderId="4" xfId="16" applyFont="1" applyFill="1" applyBorder="1" applyAlignment="1">
      <alignment horizontal="center" vertical="center" textRotation="90" wrapText="1"/>
    </xf>
    <xf numFmtId="172" fontId="79" fillId="17" borderId="8" xfId="0" applyNumberFormat="1" applyFont="1" applyFill="1" applyBorder="1" applyAlignment="1">
      <alignment vertical="center"/>
    </xf>
    <xf numFmtId="172" fontId="79" fillId="18" borderId="8" xfId="0" applyNumberFormat="1" applyFont="1" applyFill="1" applyBorder="1" applyAlignment="1">
      <alignment vertical="center"/>
    </xf>
    <xf numFmtId="0" fontId="82" fillId="17" borderId="4" xfId="16" applyFont="1" applyFill="1" applyBorder="1" applyAlignment="1">
      <alignment horizontal="center" vertical="center" wrapText="1"/>
    </xf>
    <xf numFmtId="10" fontId="3" fillId="2" borderId="0" xfId="16" applyNumberFormat="1" applyFont="1" applyFill="1" applyAlignment="1">
      <alignment vertical="center"/>
    </xf>
    <xf numFmtId="10" fontId="3" fillId="0" borderId="0" xfId="16" applyNumberFormat="1" applyFont="1" applyAlignment="1">
      <alignment vertical="center"/>
    </xf>
    <xf numFmtId="184" fontId="0" fillId="0" borderId="0" xfId="0" applyNumberFormat="1" applyAlignment="1">
      <alignment horizontal="center"/>
    </xf>
    <xf numFmtId="165" fontId="0" fillId="0" borderId="0" xfId="0" applyNumberFormat="1" applyAlignment="1">
      <alignment horizontal="center"/>
    </xf>
    <xf numFmtId="43" fontId="0" fillId="3" borderId="0" xfId="0" applyNumberFormat="1" applyFill="1" applyAlignment="1">
      <alignment horizontal="center" vertical="center"/>
    </xf>
    <xf numFmtId="43" fontId="0" fillId="3" borderId="0" xfId="0" applyNumberFormat="1" applyFill="1" applyAlignment="1">
      <alignment horizontal="center"/>
    </xf>
    <xf numFmtId="4" fontId="0" fillId="3" borderId="0" xfId="0" applyNumberFormat="1" applyFill="1"/>
    <xf numFmtId="191" fontId="7" fillId="3" borderId="0" xfId="2867" applyNumberFormat="1" applyFont="1" applyFill="1"/>
    <xf numFmtId="184" fontId="0" fillId="3" borderId="0" xfId="0" applyNumberFormat="1" applyFill="1" applyAlignment="1">
      <alignment horizontal="center"/>
    </xf>
    <xf numFmtId="2" fontId="0" fillId="3" borderId="0" xfId="0" applyNumberFormat="1" applyFill="1" applyAlignment="1">
      <alignment horizontal="center"/>
    </xf>
    <xf numFmtId="9" fontId="0" fillId="3" borderId="0" xfId="21" applyFont="1" applyFill="1" applyAlignment="1">
      <alignment horizontal="center"/>
    </xf>
    <xf numFmtId="9" fontId="0" fillId="3" borderId="0" xfId="21" applyFont="1" applyFill="1"/>
    <xf numFmtId="0" fontId="5" fillId="33" borderId="0" xfId="0" applyFont="1" applyFill="1" applyAlignment="1">
      <alignment horizontal="center"/>
    </xf>
    <xf numFmtId="4" fontId="0" fillId="0" borderId="1" xfId="0" applyNumberFormat="1" applyBorder="1"/>
    <xf numFmtId="0" fontId="0" fillId="32" borderId="18" xfId="0" applyFill="1" applyBorder="1" applyAlignment="1">
      <alignment horizontal="center" vertical="center"/>
    </xf>
    <xf numFmtId="0" fontId="0" fillId="32" borderId="1" xfId="0" applyFill="1" applyBorder="1" applyAlignment="1">
      <alignment horizontal="center" vertical="center"/>
    </xf>
    <xf numFmtId="4" fontId="0" fillId="32" borderId="1" xfId="0" applyNumberFormat="1" applyFill="1" applyBorder="1" applyAlignment="1">
      <alignment horizontal="center" vertical="center"/>
    </xf>
    <xf numFmtId="0" fontId="57" fillId="3" borderId="18" xfId="0" applyFont="1" applyFill="1" applyBorder="1" applyAlignment="1">
      <alignment horizontal="center" vertical="center"/>
    </xf>
    <xf numFmtId="0" fontId="57" fillId="34" borderId="1" xfId="2868" applyFont="1" applyFill="1" applyBorder="1" applyAlignment="1">
      <alignment horizontal="center" vertical="center" wrapText="1"/>
    </xf>
    <xf numFmtId="0" fontId="55" fillId="3" borderId="1" xfId="0" applyFont="1" applyFill="1" applyBorder="1" applyAlignment="1">
      <alignment horizontal="center" vertical="center" wrapText="1"/>
    </xf>
    <xf numFmtId="0" fontId="58" fillId="3" borderId="18" xfId="0" applyFont="1" applyFill="1" applyBorder="1" applyAlignment="1">
      <alignment vertical="center"/>
    </xf>
    <xf numFmtId="0" fontId="58" fillId="3" borderId="1" xfId="0" applyFont="1" applyFill="1" applyBorder="1" applyAlignment="1">
      <alignment vertical="center" wrapText="1"/>
    </xf>
    <xf numFmtId="0" fontId="58" fillId="3" borderId="1" xfId="0" applyFont="1" applyFill="1" applyBorder="1" applyAlignment="1">
      <alignment horizontal="center" vertical="center"/>
    </xf>
    <xf numFmtId="0" fontId="58" fillId="3" borderId="63" xfId="0" applyFont="1" applyFill="1" applyBorder="1" applyAlignment="1">
      <alignment vertical="center"/>
    </xf>
    <xf numFmtId="0" fontId="58" fillId="3" borderId="4" xfId="0" applyFont="1" applyFill="1" applyBorder="1" applyAlignment="1">
      <alignment horizontal="center" vertical="center"/>
    </xf>
    <xf numFmtId="0" fontId="2" fillId="17" borderId="64" xfId="16" applyFont="1" applyFill="1" applyBorder="1" applyAlignment="1">
      <alignment vertical="center" wrapText="1"/>
    </xf>
    <xf numFmtId="4" fontId="0" fillId="3" borderId="0" xfId="0" applyNumberFormat="1" applyFill="1" applyAlignment="1">
      <alignment horizontal="center"/>
    </xf>
    <xf numFmtId="0" fontId="0" fillId="0" borderId="0" xfId="0" applyAlignment="1">
      <alignment vertical="center" wrapText="1"/>
    </xf>
    <xf numFmtId="10" fontId="0" fillId="0" borderId="1" xfId="21" applyNumberFormat="1" applyFont="1" applyBorder="1" applyAlignment="1">
      <alignment horizontal="center" vertical="center"/>
    </xf>
    <xf numFmtId="10" fontId="0" fillId="32" borderId="1" xfId="21" applyNumberFormat="1" applyFont="1" applyFill="1" applyBorder="1" applyAlignment="1">
      <alignment horizontal="center" vertical="center"/>
    </xf>
    <xf numFmtId="0" fontId="84" fillId="19" borderId="11" xfId="2868" applyFont="1" applyFill="1" applyBorder="1" applyAlignment="1">
      <alignment horizontal="center" vertical="center" wrapText="1"/>
    </xf>
    <xf numFmtId="190" fontId="35" fillId="0" borderId="11" xfId="0" applyNumberFormat="1" applyFont="1" applyBorder="1" applyAlignment="1">
      <alignment horizontal="center" vertical="center"/>
    </xf>
    <xf numFmtId="0" fontId="35" fillId="0" borderId="11" xfId="0" applyFont="1" applyBorder="1" applyAlignment="1">
      <alignment horizontal="center" vertical="center"/>
    </xf>
    <xf numFmtId="10" fontId="35" fillId="0" borderId="11" xfId="21" applyNumberFormat="1" applyFont="1" applyBorder="1" applyAlignment="1">
      <alignment horizontal="center" vertical="center"/>
    </xf>
    <xf numFmtId="10" fontId="35" fillId="0" borderId="11" xfId="21" applyNumberFormat="1" applyFont="1" applyFill="1" applyBorder="1" applyAlignment="1">
      <alignment horizontal="center" vertical="center"/>
    </xf>
    <xf numFmtId="10" fontId="35" fillId="3" borderId="11" xfId="21" applyNumberFormat="1" applyFont="1" applyFill="1" applyBorder="1" applyAlignment="1">
      <alignment horizontal="center" vertical="center"/>
    </xf>
    <xf numFmtId="0" fontId="35" fillId="0" borderId="0" xfId="0" applyFont="1"/>
    <xf numFmtId="0" fontId="35" fillId="0" borderId="11" xfId="0" applyFont="1" applyBorder="1"/>
    <xf numFmtId="0" fontId="84" fillId="19" borderId="1" xfId="2868" applyFont="1" applyFill="1" applyBorder="1" applyAlignment="1">
      <alignment horizontal="center" vertical="center" wrapText="1"/>
    </xf>
    <xf numFmtId="0" fontId="35" fillId="0" borderId="1" xfId="0" applyFont="1" applyBorder="1"/>
    <xf numFmtId="0" fontId="35" fillId="0" borderId="4" xfId="0" applyFont="1" applyBorder="1"/>
    <xf numFmtId="42" fontId="35" fillId="0" borderId="0" xfId="0" applyNumberFormat="1" applyFont="1"/>
    <xf numFmtId="0" fontId="35" fillId="3" borderId="0" xfId="0" applyFont="1" applyFill="1"/>
    <xf numFmtId="0" fontId="35" fillId="3" borderId="0" xfId="0" applyFont="1" applyFill="1" applyAlignment="1">
      <alignment horizontal="center" vertical="center"/>
    </xf>
    <xf numFmtId="42" fontId="35" fillId="3" borderId="0" xfId="0" applyNumberFormat="1" applyFont="1" applyFill="1"/>
    <xf numFmtId="0" fontId="84" fillId="34" borderId="11" xfId="2868" applyFont="1" applyFill="1" applyBorder="1" applyAlignment="1">
      <alignment horizontal="center" vertical="center" wrapText="1"/>
    </xf>
    <xf numFmtId="0" fontId="85" fillId="3" borderId="11" xfId="0" applyFont="1" applyFill="1" applyBorder="1" applyAlignment="1">
      <alignment wrapText="1"/>
    </xf>
    <xf numFmtId="0" fontId="35" fillId="3" borderId="11" xfId="0" applyFont="1" applyFill="1" applyBorder="1" applyAlignment="1">
      <alignment vertical="center" wrapText="1"/>
    </xf>
    <xf numFmtId="0" fontId="85" fillId="3" borderId="12" xfId="0" applyFont="1" applyFill="1" applyBorder="1" applyAlignment="1">
      <alignment wrapText="1"/>
    </xf>
    <xf numFmtId="0" fontId="35" fillId="0" borderId="12" xfId="0" applyFont="1" applyBorder="1"/>
    <xf numFmtId="0" fontId="35" fillId="0" borderId="11" xfId="0" applyFont="1" applyBorder="1" applyAlignment="1">
      <alignment wrapText="1"/>
    </xf>
    <xf numFmtId="0" fontId="35" fillId="32" borderId="11" xfId="0" applyFont="1" applyFill="1" applyBorder="1" applyAlignment="1">
      <alignment horizontal="left" vertical="center" wrapText="1"/>
    </xf>
    <xf numFmtId="3" fontId="0" fillId="0" borderId="0" xfId="0" applyNumberFormat="1" applyAlignment="1">
      <alignment horizontal="center"/>
    </xf>
    <xf numFmtId="4" fontId="18" fillId="17" borderId="40" xfId="0" applyNumberFormat="1" applyFont="1" applyFill="1" applyBorder="1" applyAlignment="1">
      <alignment horizontal="center" vertical="center" wrapText="1"/>
    </xf>
    <xf numFmtId="4" fontId="18" fillId="17" borderId="18" xfId="0" applyNumberFormat="1" applyFont="1" applyFill="1" applyBorder="1" applyAlignment="1">
      <alignment horizontal="center" vertical="center" wrapText="1"/>
    </xf>
    <xf numFmtId="4" fontId="33" fillId="0" borderId="0" xfId="0" applyNumberFormat="1" applyFont="1"/>
    <xf numFmtId="3" fontId="0" fillId="3" borderId="0" xfId="0" applyNumberFormat="1" applyFill="1" applyAlignment="1">
      <alignment horizontal="center"/>
    </xf>
    <xf numFmtId="164" fontId="5" fillId="0" borderId="0" xfId="9" applyFont="1" applyFill="1" applyAlignment="1">
      <alignment horizontal="center"/>
    </xf>
    <xf numFmtId="0" fontId="2" fillId="17" borderId="4" xfId="16" applyFont="1" applyFill="1" applyBorder="1" applyAlignment="1">
      <alignment horizontal="center" vertical="center" wrapText="1"/>
    </xf>
    <xf numFmtId="0" fontId="9" fillId="0" borderId="26" xfId="0" applyFont="1" applyBorder="1" applyAlignment="1">
      <alignment horizontal="left" vertical="center" wrapText="1"/>
    </xf>
    <xf numFmtId="0" fontId="9" fillId="0" borderId="0" xfId="0" applyFont="1" applyAlignment="1">
      <alignment horizontal="left" vertical="center" wrapText="1"/>
    </xf>
    <xf numFmtId="0" fontId="9" fillId="0" borderId="29" xfId="0" applyFont="1" applyBorder="1" applyAlignment="1">
      <alignment horizontal="left" vertical="center" wrapText="1"/>
    </xf>
    <xf numFmtId="0" fontId="9" fillId="0" borderId="29" xfId="0" applyFont="1" applyBorder="1" applyAlignment="1">
      <alignment horizontal="center" vertical="center" wrapText="1"/>
    </xf>
    <xf numFmtId="184" fontId="9" fillId="0" borderId="0" xfId="0" applyNumberFormat="1" applyFont="1" applyAlignment="1">
      <alignment horizontal="left" vertical="center" wrapText="1"/>
    </xf>
    <xf numFmtId="4" fontId="7" fillId="0" borderId="0" xfId="0" applyNumberFormat="1" applyFont="1"/>
    <xf numFmtId="2" fontId="33" fillId="28" borderId="0" xfId="0" applyNumberFormat="1" applyFont="1" applyFill="1"/>
    <xf numFmtId="4" fontId="33" fillId="15" borderId="0" xfId="0" applyNumberFormat="1" applyFont="1" applyFill="1" applyAlignment="1">
      <alignment horizontal="center" wrapText="1"/>
    </xf>
    <xf numFmtId="3" fontId="7" fillId="0" borderId="0" xfId="0" applyNumberFormat="1" applyFont="1"/>
    <xf numFmtId="3" fontId="7" fillId="0" borderId="0" xfId="0" applyNumberFormat="1" applyFont="1" applyAlignment="1">
      <alignment wrapText="1"/>
    </xf>
    <xf numFmtId="3" fontId="33" fillId="28" borderId="0" xfId="0" applyNumberFormat="1" applyFont="1" applyFill="1"/>
    <xf numFmtId="4" fontId="33" fillId="0" borderId="0" xfId="0" applyNumberFormat="1" applyFont="1" applyAlignment="1">
      <alignment horizontal="center" wrapText="1"/>
    </xf>
    <xf numFmtId="164" fontId="7" fillId="0" borderId="0" xfId="10" applyFont="1" applyFill="1" applyBorder="1" applyAlignment="1">
      <alignment wrapText="1"/>
    </xf>
    <xf numFmtId="0" fontId="33" fillId="28" borderId="0" xfId="0" applyFont="1" applyFill="1"/>
    <xf numFmtId="0" fontId="7" fillId="0" borderId="0" xfId="0" applyFont="1" applyAlignment="1">
      <alignment horizontal="center" vertical="center" wrapText="1"/>
    </xf>
    <xf numFmtId="0" fontId="7" fillId="0" borderId="0" xfId="0" applyFont="1" applyAlignment="1">
      <alignment horizontal="center" vertical="center"/>
    </xf>
    <xf numFmtId="0" fontId="66" fillId="0" borderId="0" xfId="0" applyFont="1" applyAlignment="1">
      <alignment horizontal="center" vertical="top" wrapText="1"/>
    </xf>
    <xf numFmtId="0" fontId="7" fillId="0" borderId="0" xfId="0" applyFont="1" applyAlignment="1">
      <alignment vertical="center"/>
    </xf>
    <xf numFmtId="0" fontId="7" fillId="0" borderId="0" xfId="0" applyFont="1" applyAlignment="1">
      <alignment horizontal="left" vertical="top" wrapText="1"/>
    </xf>
    <xf numFmtId="0" fontId="48" fillId="0" borderId="0" xfId="0" applyFont="1" applyAlignment="1">
      <alignment horizontal="center" vertical="center"/>
    </xf>
    <xf numFmtId="175" fontId="7" fillId="0" borderId="0" xfId="2869" applyNumberFormat="1" applyFont="1" applyFill="1" applyBorder="1" applyAlignment="1">
      <alignment horizontal="center" vertical="center"/>
    </xf>
    <xf numFmtId="2" fontId="7" fillId="0" borderId="0" xfId="0" applyNumberFormat="1" applyFont="1" applyAlignment="1">
      <alignment horizontal="center" vertical="center"/>
    </xf>
    <xf numFmtId="43" fontId="7" fillId="0" borderId="0" xfId="0" applyNumberFormat="1" applyFont="1" applyAlignment="1">
      <alignment horizontal="center" vertical="center"/>
    </xf>
    <xf numFmtId="184" fontId="63" fillId="0" borderId="0" xfId="0" applyNumberFormat="1" applyFont="1" applyAlignment="1">
      <alignment horizontal="center" vertical="center" wrapText="1"/>
    </xf>
    <xf numFmtId="4" fontId="63" fillId="0" borderId="0" xfId="0" applyNumberFormat="1" applyFont="1" applyAlignment="1">
      <alignment horizontal="center" vertical="center" wrapText="1"/>
    </xf>
    <xf numFmtId="2" fontId="61" fillId="3" borderId="0" xfId="0" applyNumberFormat="1" applyFont="1" applyFill="1" applyAlignment="1">
      <alignment horizontal="center" vertical="center"/>
    </xf>
    <xf numFmtId="4" fontId="61" fillId="3" borderId="0" xfId="0" applyNumberFormat="1" applyFont="1" applyFill="1" applyAlignment="1">
      <alignment horizontal="center" vertical="center"/>
    </xf>
    <xf numFmtId="0" fontId="7" fillId="3" borderId="0" xfId="0" applyFont="1" applyFill="1" applyAlignment="1">
      <alignment horizontal="center" vertical="center"/>
    </xf>
    <xf numFmtId="43" fontId="64" fillId="3" borderId="0" xfId="24" applyNumberFormat="1" applyFont="1" applyFill="1" applyBorder="1" applyAlignment="1">
      <alignment horizontal="center" vertical="center"/>
    </xf>
    <xf numFmtId="9" fontId="67" fillId="3" borderId="0" xfId="24" applyFont="1" applyFill="1" applyBorder="1" applyAlignment="1">
      <alignment horizontal="center" vertical="center"/>
    </xf>
    <xf numFmtId="9" fontId="64" fillId="3" borderId="0" xfId="24" applyFont="1" applyFill="1" applyBorder="1" applyAlignment="1">
      <alignment horizontal="center" vertical="center"/>
    </xf>
    <xf numFmtId="0" fontId="26" fillId="0" borderId="0" xfId="0" applyFont="1" applyAlignment="1">
      <alignment horizontal="center" vertical="center" wrapText="1"/>
    </xf>
    <xf numFmtId="0" fontId="49" fillId="0" borderId="0" xfId="0" applyFont="1" applyAlignment="1">
      <alignment horizontal="left" vertical="top" wrapText="1"/>
    </xf>
    <xf numFmtId="0" fontId="49" fillId="0" borderId="0" xfId="0" applyFont="1" applyAlignment="1">
      <alignment horizontal="center" vertical="center" wrapText="1"/>
    </xf>
    <xf numFmtId="0" fontId="33" fillId="15" borderId="0" xfId="0" applyFont="1" applyFill="1" applyAlignment="1">
      <alignment horizontal="center" wrapText="1"/>
    </xf>
    <xf numFmtId="41" fontId="0" fillId="0" borderId="0" xfId="0" applyNumberFormat="1" applyAlignment="1">
      <alignment horizontal="center"/>
    </xf>
    <xf numFmtId="43" fontId="60" fillId="0" borderId="0" xfId="0" applyNumberFormat="1" applyFont="1"/>
    <xf numFmtId="2" fontId="0" fillId="0" borderId="0" xfId="0" applyNumberFormat="1"/>
    <xf numFmtId="0" fontId="22" fillId="0" borderId="0" xfId="0" applyFont="1" applyAlignment="1">
      <alignment horizontal="center"/>
    </xf>
    <xf numFmtId="3" fontId="22" fillId="0" borderId="0" xfId="0" applyNumberFormat="1" applyFont="1" applyAlignment="1">
      <alignment horizontal="center"/>
    </xf>
    <xf numFmtId="0" fontId="4" fillId="18" borderId="74" xfId="0" applyFont="1" applyFill="1" applyBorder="1" applyAlignment="1" applyProtection="1">
      <alignment vertical="center" wrapText="1"/>
      <protection locked="0"/>
    </xf>
    <xf numFmtId="0" fontId="10" fillId="22" borderId="59" xfId="0" applyFont="1" applyFill="1" applyBorder="1" applyAlignment="1">
      <alignment horizontal="center" vertical="center" wrapText="1"/>
    </xf>
    <xf numFmtId="0" fontId="5" fillId="18" borderId="9" xfId="0" applyFont="1" applyFill="1" applyBorder="1" applyAlignment="1">
      <alignment horizontal="center" vertical="center" wrapText="1"/>
    </xf>
    <xf numFmtId="0" fontId="5" fillId="23" borderId="22" xfId="0" applyFont="1" applyFill="1" applyBorder="1" applyAlignment="1">
      <alignment horizontal="center" vertical="center" wrapText="1"/>
    </xf>
    <xf numFmtId="0" fontId="5" fillId="17" borderId="22" xfId="0" applyFont="1" applyFill="1" applyBorder="1" applyAlignment="1">
      <alignment horizontal="center" vertical="center" wrapText="1"/>
    </xf>
    <xf numFmtId="0" fontId="5" fillId="17" borderId="60" xfId="0" applyFont="1" applyFill="1" applyBorder="1" applyAlignment="1">
      <alignment horizontal="center" vertical="center" wrapText="1"/>
    </xf>
    <xf numFmtId="0" fontId="10" fillId="23" borderId="59" xfId="0" applyFont="1" applyFill="1" applyBorder="1" applyAlignment="1">
      <alignment horizontal="center" vertical="center" wrapText="1"/>
    </xf>
    <xf numFmtId="0" fontId="10" fillId="17" borderId="59" xfId="0" applyFont="1" applyFill="1" applyBorder="1" applyAlignment="1">
      <alignment horizontal="center" vertical="center" wrapText="1"/>
    </xf>
    <xf numFmtId="10" fontId="4" fillId="3" borderId="0" xfId="16" applyNumberFormat="1" applyFill="1" applyAlignment="1">
      <alignment vertical="center"/>
    </xf>
    <xf numFmtId="4" fontId="59" fillId="0" borderId="0" xfId="0" applyNumberFormat="1" applyFont="1" applyAlignment="1">
      <alignment vertical="top" wrapText="1"/>
    </xf>
    <xf numFmtId="6" fontId="0" fillId="0" borderId="0" xfId="0" applyNumberFormat="1"/>
    <xf numFmtId="164" fontId="61" fillId="3" borderId="0" xfId="9" applyFont="1" applyFill="1" applyAlignment="1">
      <alignment horizontal="center" vertical="center"/>
    </xf>
    <xf numFmtId="42" fontId="58" fillId="35" borderId="5" xfId="2867" applyFont="1" applyFill="1" applyBorder="1" applyAlignment="1">
      <alignment vertical="center"/>
    </xf>
    <xf numFmtId="42" fontId="58" fillId="35" borderId="5" xfId="2867" applyFont="1" applyFill="1" applyBorder="1" applyAlignment="1">
      <alignment vertical="center" wrapText="1"/>
    </xf>
    <xf numFmtId="49" fontId="58" fillId="35" borderId="5" xfId="2867" applyNumberFormat="1" applyFont="1" applyFill="1" applyBorder="1" applyAlignment="1">
      <alignment vertical="center" wrapText="1"/>
    </xf>
    <xf numFmtId="195" fontId="0" fillId="0" borderId="0" xfId="0" applyNumberFormat="1" applyAlignment="1">
      <alignment horizontal="center"/>
    </xf>
    <xf numFmtId="0" fontId="26" fillId="0" borderId="1" xfId="0" applyFont="1" applyBorder="1" applyAlignment="1">
      <alignment horizontal="center" vertical="center"/>
    </xf>
    <xf numFmtId="0" fontId="0" fillId="3" borderId="1" xfId="0" applyFill="1" applyBorder="1" applyAlignment="1">
      <alignment vertical="center" wrapText="1"/>
    </xf>
    <xf numFmtId="0" fontId="0" fillId="3" borderId="1" xfId="0" applyFill="1" applyBorder="1" applyAlignment="1">
      <alignment horizontal="center" vertical="center"/>
    </xf>
    <xf numFmtId="0" fontId="26" fillId="3" borderId="1" xfId="0" applyFont="1" applyFill="1" applyBorder="1" applyAlignment="1">
      <alignment horizontal="center" vertical="center"/>
    </xf>
    <xf numFmtId="9" fontId="0" fillId="3" borderId="1" xfId="21" applyFont="1" applyFill="1" applyBorder="1" applyAlignment="1">
      <alignment horizontal="center" vertical="center"/>
    </xf>
    <xf numFmtId="0" fontId="0" fillId="3" borderId="1" xfId="0" applyFill="1" applyBorder="1" applyAlignment="1">
      <alignment vertical="center"/>
    </xf>
    <xf numFmtId="0" fontId="0" fillId="3" borderId="11" xfId="0" applyFill="1" applyBorder="1" applyAlignment="1">
      <alignment vertical="center" wrapText="1"/>
    </xf>
    <xf numFmtId="0" fontId="0" fillId="3" borderId="1" xfId="0" applyFill="1" applyBorder="1"/>
    <xf numFmtId="0" fontId="0" fillId="3" borderId="11" xfId="0" applyFill="1" applyBorder="1" applyAlignment="1">
      <alignment wrapText="1"/>
    </xf>
    <xf numFmtId="0" fontId="0" fillId="3" borderId="4" xfId="0" applyFill="1" applyBorder="1" applyAlignment="1">
      <alignment vertical="center" wrapText="1"/>
    </xf>
    <xf numFmtId="0" fontId="0" fillId="3" borderId="4" xfId="0" applyFill="1" applyBorder="1" applyAlignment="1">
      <alignment horizontal="center" vertical="center" wrapText="1"/>
    </xf>
    <xf numFmtId="0" fontId="0" fillId="3" borderId="4" xfId="0" applyFill="1" applyBorder="1" applyAlignment="1">
      <alignment horizontal="center" vertical="center"/>
    </xf>
    <xf numFmtId="9" fontId="0" fillId="3" borderId="4" xfId="21" applyFont="1" applyFill="1" applyBorder="1" applyAlignment="1">
      <alignment horizontal="center" vertical="center"/>
    </xf>
    <xf numFmtId="0" fontId="0" fillId="3" borderId="4" xfId="0" applyFill="1" applyBorder="1"/>
    <xf numFmtId="0" fontId="0" fillId="3" borderId="4" xfId="0" applyFill="1" applyBorder="1" applyAlignment="1">
      <alignment vertical="center"/>
    </xf>
    <xf numFmtId="0" fontId="0" fillId="3" borderId="12" xfId="0" applyFill="1" applyBorder="1" applyAlignment="1">
      <alignment wrapText="1"/>
    </xf>
    <xf numFmtId="0" fontId="10" fillId="22" borderId="51" xfId="0" applyFont="1" applyFill="1" applyBorder="1" applyAlignment="1">
      <alignment horizontal="center" vertical="center" wrapText="1"/>
    </xf>
    <xf numFmtId="3" fontId="5" fillId="0" borderId="1" xfId="5" applyNumberFormat="1" applyFont="1" applyFill="1" applyBorder="1" applyAlignment="1">
      <alignment vertical="center"/>
    </xf>
    <xf numFmtId="3" fontId="5" fillId="0" borderId="1" xfId="5" applyNumberFormat="1" applyFont="1" applyFill="1" applyBorder="1" applyAlignment="1">
      <alignment horizontal="left" vertical="center"/>
    </xf>
    <xf numFmtId="4" fontId="5" fillId="0" borderId="1" xfId="5" applyNumberFormat="1" applyFont="1" applyFill="1" applyBorder="1" applyAlignment="1">
      <alignment vertical="center"/>
    </xf>
    <xf numFmtId="3" fontId="26" fillId="0" borderId="1" xfId="2867" applyNumberFormat="1" applyFont="1" applyFill="1" applyBorder="1" applyAlignment="1">
      <alignment horizontal="center" vertical="center"/>
    </xf>
    <xf numFmtId="3" fontId="5" fillId="0" borderId="1" xfId="2869" applyNumberFormat="1" applyFont="1" applyFill="1" applyBorder="1" applyAlignment="1">
      <alignment vertical="center"/>
    </xf>
    <xf numFmtId="4" fontId="63" fillId="0" borderId="1" xfId="0" applyNumberFormat="1" applyFont="1" applyFill="1" applyBorder="1" applyAlignment="1">
      <alignment horizontal="center" vertical="center" wrapText="1"/>
    </xf>
    <xf numFmtId="4" fontId="63" fillId="0" borderId="1" xfId="2869" applyNumberFormat="1" applyFont="1" applyFill="1" applyBorder="1" applyAlignment="1">
      <alignment horizontal="center" vertical="center"/>
    </xf>
    <xf numFmtId="3" fontId="63" fillId="0" borderId="1" xfId="0" applyNumberFormat="1" applyFont="1" applyFill="1" applyBorder="1" applyAlignment="1">
      <alignment horizontal="center" vertical="center" wrapText="1"/>
    </xf>
    <xf numFmtId="3" fontId="26" fillId="0" borderId="1" xfId="0" applyNumberFormat="1" applyFont="1" applyFill="1" applyBorder="1" applyAlignment="1">
      <alignment horizontal="left" vertical="top" wrapText="1"/>
    </xf>
    <xf numFmtId="3" fontId="3" fillId="0" borderId="21" xfId="0" applyNumberFormat="1" applyFont="1" applyFill="1" applyBorder="1" applyAlignment="1">
      <alignment horizontal="justify" vertical="center" wrapText="1"/>
    </xf>
    <xf numFmtId="175" fontId="5" fillId="0" borderId="1" xfId="5" applyNumberFormat="1" applyFont="1" applyFill="1" applyBorder="1" applyAlignment="1">
      <alignment horizontal="left" vertical="center"/>
    </xf>
    <xf numFmtId="175" fontId="5" fillId="0" borderId="1" xfId="5" applyNumberFormat="1" applyFont="1" applyFill="1" applyBorder="1" applyAlignment="1">
      <alignment vertical="center"/>
    </xf>
    <xf numFmtId="165" fontId="5" fillId="0" borderId="1" xfId="5" applyFont="1" applyFill="1" applyBorder="1" applyAlignment="1">
      <alignment horizontal="left" vertical="center"/>
    </xf>
    <xf numFmtId="165" fontId="5" fillId="0" borderId="1" xfId="5" applyFont="1" applyFill="1" applyBorder="1" applyAlignment="1">
      <alignment vertical="center"/>
    </xf>
    <xf numFmtId="4" fontId="26" fillId="0" borderId="1" xfId="2867" applyNumberFormat="1" applyFont="1" applyFill="1" applyBorder="1" applyAlignment="1">
      <alignment horizontal="center" vertical="center"/>
    </xf>
    <xf numFmtId="165" fontId="5" fillId="0" borderId="1" xfId="2869" applyFont="1" applyFill="1" applyBorder="1" applyAlignment="1">
      <alignment horizontal="center" vertical="center"/>
    </xf>
    <xf numFmtId="0" fontId="3" fillId="0" borderId="21" xfId="0" applyFont="1" applyFill="1" applyBorder="1" applyAlignment="1">
      <alignment horizontal="justify" vertical="center" wrapText="1"/>
    </xf>
    <xf numFmtId="3" fontId="5" fillId="0" borderId="1" xfId="2869" applyNumberFormat="1" applyFont="1" applyFill="1" applyBorder="1" applyAlignment="1">
      <alignment horizontal="center" vertical="center"/>
    </xf>
    <xf numFmtId="184" fontId="63" fillId="0" borderId="1" xfId="0" applyNumberFormat="1" applyFont="1" applyFill="1" applyBorder="1" applyAlignment="1">
      <alignment horizontal="center" vertical="center" wrapText="1"/>
    </xf>
    <xf numFmtId="0" fontId="5" fillId="17" borderId="13" xfId="0" applyFont="1" applyFill="1" applyBorder="1" applyAlignment="1">
      <alignment vertical="center" wrapText="1"/>
    </xf>
    <xf numFmtId="0" fontId="5" fillId="17" borderId="35" xfId="0" applyFont="1" applyFill="1" applyBorder="1" applyAlignment="1">
      <alignment vertical="center" wrapText="1"/>
    </xf>
    <xf numFmtId="0" fontId="5" fillId="18" borderId="61" xfId="0" applyFont="1" applyFill="1" applyBorder="1" applyAlignment="1">
      <alignment horizontal="center" vertical="center" wrapText="1"/>
    </xf>
    <xf numFmtId="0" fontId="10" fillId="21" borderId="38"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10" fillId="17" borderId="66" xfId="0" applyFont="1" applyFill="1" applyBorder="1" applyAlignment="1">
      <alignment horizontal="center" vertical="center" wrapText="1"/>
    </xf>
    <xf numFmtId="3" fontId="5" fillId="0" borderId="1" xfId="0" applyNumberFormat="1" applyFont="1" applyFill="1" applyBorder="1" applyAlignment="1">
      <alignment horizontal="center" vertical="center"/>
    </xf>
    <xf numFmtId="3" fontId="5" fillId="0" borderId="1" xfId="0" applyNumberFormat="1" applyFont="1" applyFill="1" applyBorder="1" applyAlignment="1">
      <alignment horizontal="center" vertical="center" wrapText="1"/>
    </xf>
    <xf numFmtId="3" fontId="16" fillId="0" borderId="1" xfId="0" applyNumberFormat="1" applyFont="1" applyFill="1" applyBorder="1" applyAlignment="1">
      <alignment horizontal="center" vertical="center" wrapText="1"/>
    </xf>
    <xf numFmtId="9" fontId="94" fillId="0" borderId="1" xfId="24" applyFont="1" applyFill="1" applyBorder="1" applyAlignment="1">
      <alignment horizontal="center" vertical="center"/>
    </xf>
    <xf numFmtId="10" fontId="59" fillId="0" borderId="1" xfId="24" applyNumberFormat="1" applyFont="1" applyFill="1" applyBorder="1" applyAlignment="1">
      <alignment horizontal="center" vertical="center"/>
    </xf>
    <xf numFmtId="10" fontId="59" fillId="0" borderId="1" xfId="24"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justify"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185" fontId="7" fillId="0" borderId="17" xfId="2867" applyNumberFormat="1" applyFont="1" applyFill="1" applyBorder="1" applyAlignment="1">
      <alignment horizontal="center" vertical="center"/>
    </xf>
    <xf numFmtId="185" fontId="7" fillId="0" borderId="20" xfId="2867" applyNumberFormat="1" applyFont="1" applyFill="1" applyBorder="1" applyAlignment="1">
      <alignment horizontal="center" vertical="center"/>
    </xf>
    <xf numFmtId="185" fontId="7" fillId="4" borderId="71" xfId="2867" applyNumberFormat="1" applyFont="1" applyFill="1" applyBorder="1" applyAlignment="1">
      <alignment horizontal="center" vertical="center"/>
    </xf>
    <xf numFmtId="178" fontId="7" fillId="0" borderId="17" xfId="2867" applyNumberFormat="1" applyFont="1" applyFill="1" applyBorder="1" applyAlignment="1">
      <alignment horizontal="center" vertical="center"/>
    </xf>
    <xf numFmtId="178" fontId="7" fillId="0" borderId="18" xfId="2867" applyNumberFormat="1" applyFont="1" applyFill="1" applyBorder="1" applyAlignment="1">
      <alignment horizontal="center" vertical="center"/>
    </xf>
    <xf numFmtId="178" fontId="5" fillId="0" borderId="18" xfId="2867" applyNumberFormat="1" applyFont="1" applyFill="1" applyBorder="1" applyAlignment="1">
      <alignment horizontal="center" vertical="center"/>
    </xf>
    <xf numFmtId="185" fontId="5" fillId="0" borderId="20" xfId="2867" applyNumberFormat="1" applyFont="1" applyFill="1" applyBorder="1" applyAlignment="1">
      <alignment horizontal="center" vertical="center"/>
    </xf>
    <xf numFmtId="185" fontId="7" fillId="26" borderId="17" xfId="2867" applyNumberFormat="1" applyFont="1" applyFill="1" applyBorder="1" applyAlignment="1">
      <alignment horizontal="center" vertical="center"/>
    </xf>
    <xf numFmtId="185" fontId="7" fillId="26" borderId="18" xfId="2867" applyNumberFormat="1" applyFont="1" applyFill="1" applyBorder="1" applyAlignment="1">
      <alignment horizontal="center" vertical="center"/>
    </xf>
    <xf numFmtId="185" fontId="7" fillId="26" borderId="63" xfId="2867" applyNumberFormat="1" applyFont="1" applyFill="1" applyBorder="1" applyAlignment="1">
      <alignment horizontal="center" vertical="center"/>
    </xf>
    <xf numFmtId="9" fontId="39" fillId="0" borderId="3" xfId="24" applyFont="1" applyFill="1" applyBorder="1" applyAlignment="1">
      <alignment horizontal="center" vertical="center"/>
    </xf>
    <xf numFmtId="9" fontId="39" fillId="0" borderId="3" xfId="24" applyFont="1" applyFill="1" applyBorder="1" applyAlignment="1">
      <alignment horizontal="center" vertical="center" wrapText="1"/>
    </xf>
    <xf numFmtId="172" fontId="39" fillId="0" borderId="3" xfId="24" applyNumberFormat="1" applyFont="1" applyFill="1" applyBorder="1" applyAlignment="1">
      <alignment horizontal="center" vertical="center" wrapText="1"/>
    </xf>
    <xf numFmtId="9" fontId="39" fillId="0" borderId="1" xfId="24" applyFont="1" applyFill="1" applyBorder="1" applyAlignment="1">
      <alignment horizontal="center" vertical="center"/>
    </xf>
    <xf numFmtId="9" fontId="39" fillId="0" borderId="1" xfId="24" applyFont="1" applyFill="1" applyBorder="1" applyAlignment="1">
      <alignment horizontal="center" vertical="center" wrapText="1"/>
    </xf>
    <xf numFmtId="172" fontId="39" fillId="0" borderId="1" xfId="24" applyNumberFormat="1" applyFont="1" applyFill="1" applyBorder="1" applyAlignment="1">
      <alignment horizontal="center" vertical="center" wrapText="1"/>
    </xf>
    <xf numFmtId="9" fontId="39" fillId="0" borderId="2" xfId="24" applyFont="1" applyFill="1" applyBorder="1" applyAlignment="1">
      <alignment horizontal="center" vertical="center"/>
    </xf>
    <xf numFmtId="9" fontId="39" fillId="0" borderId="2" xfId="24" applyFont="1" applyFill="1" applyBorder="1" applyAlignment="1">
      <alignment horizontal="center" vertical="center" wrapText="1"/>
    </xf>
    <xf numFmtId="172" fontId="39" fillId="0" borderId="2" xfId="24" applyNumberFormat="1" applyFont="1" applyFill="1" applyBorder="1" applyAlignment="1">
      <alignment horizontal="center" vertical="center" wrapText="1"/>
    </xf>
    <xf numFmtId="9" fontId="39" fillId="4" borderId="52" xfId="24" applyFont="1" applyFill="1" applyBorder="1" applyAlignment="1">
      <alignment horizontal="center" vertical="center"/>
    </xf>
    <xf numFmtId="9" fontId="39" fillId="4" borderId="52" xfId="24" applyFont="1" applyFill="1" applyBorder="1" applyAlignment="1">
      <alignment horizontal="center" vertical="center" wrapText="1"/>
    </xf>
    <xf numFmtId="172" fontId="39" fillId="4" borderId="52" xfId="24" applyNumberFormat="1" applyFont="1" applyFill="1" applyBorder="1" applyAlignment="1">
      <alignment horizontal="center" vertical="center" wrapText="1"/>
    </xf>
    <xf numFmtId="9" fontId="39" fillId="4" borderId="53" xfId="24" applyFont="1" applyFill="1" applyBorder="1" applyAlignment="1">
      <alignment horizontal="center" vertical="center" wrapText="1"/>
    </xf>
    <xf numFmtId="3" fontId="0" fillId="0" borderId="0" xfId="0" applyNumberFormat="1" applyFill="1"/>
    <xf numFmtId="0" fontId="0" fillId="0" borderId="0" xfId="0" applyFill="1"/>
    <xf numFmtId="4" fontId="0" fillId="0" borderId="0" xfId="0" applyNumberFormat="1" applyFill="1"/>
    <xf numFmtId="0" fontId="5" fillId="0" borderId="0" xfId="0" applyFont="1" applyFill="1" applyAlignment="1">
      <alignment horizontal="center"/>
    </xf>
    <xf numFmtId="4" fontId="5" fillId="0" borderId="0" xfId="0" applyNumberFormat="1" applyFont="1" applyFill="1" applyAlignment="1">
      <alignment horizontal="center"/>
    </xf>
    <xf numFmtId="3" fontId="62" fillId="0" borderId="0" xfId="0" applyNumberFormat="1" applyFont="1" applyFill="1"/>
    <xf numFmtId="182" fontId="5" fillId="0" borderId="0" xfId="0" applyNumberFormat="1" applyFont="1" applyFill="1" applyAlignment="1">
      <alignment horizontal="center"/>
    </xf>
    <xf numFmtId="182" fontId="17" fillId="0" borderId="0" xfId="9" applyNumberFormat="1" applyFont="1" applyFill="1" applyBorder="1" applyAlignment="1">
      <alignment horizontal="center" vertical="center"/>
    </xf>
    <xf numFmtId="186" fontId="5" fillId="0" borderId="0" xfId="0" applyNumberFormat="1" applyFont="1" applyFill="1" applyAlignment="1">
      <alignment horizontal="center"/>
    </xf>
    <xf numFmtId="182" fontId="17" fillId="0" borderId="0" xfId="0" applyNumberFormat="1" applyFont="1" applyFill="1" applyAlignment="1">
      <alignment horizontal="center" vertical="center"/>
    </xf>
    <xf numFmtId="8" fontId="5" fillId="0" borderId="0" xfId="0" applyNumberFormat="1" applyFont="1" applyFill="1" applyAlignment="1">
      <alignment horizontal="center"/>
    </xf>
    <xf numFmtId="42" fontId="5" fillId="0" borderId="0" xfId="0" applyNumberFormat="1" applyFont="1" applyFill="1" applyAlignment="1">
      <alignment horizontal="center"/>
    </xf>
    <xf numFmtId="4" fontId="5" fillId="0" borderId="3" xfId="0" applyNumberFormat="1"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4" fontId="7" fillId="0" borderId="3" xfId="9" applyNumberFormat="1" applyFont="1" applyFill="1" applyBorder="1" applyAlignment="1">
      <alignment horizontal="center" vertical="center"/>
    </xf>
    <xf numFmtId="180" fontId="5" fillId="0" borderId="3" xfId="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10" fontId="39" fillId="0" borderId="1" xfId="21" applyNumberFormat="1" applyFont="1" applyFill="1" applyBorder="1" applyAlignment="1">
      <alignment horizontal="center" vertical="center"/>
    </xf>
    <xf numFmtId="4" fontId="7" fillId="0" borderId="1" xfId="9" applyNumberFormat="1" applyFont="1" applyFill="1" applyBorder="1" applyAlignment="1">
      <alignment horizontal="center" vertical="center"/>
    </xf>
    <xf numFmtId="3" fontId="5" fillId="0" borderId="2" xfId="0" applyNumberFormat="1" applyFont="1" applyFill="1" applyBorder="1" applyAlignment="1">
      <alignment horizontal="center" vertical="center" wrapText="1"/>
    </xf>
    <xf numFmtId="184" fontId="5" fillId="0" borderId="3" xfId="0" applyNumberFormat="1" applyFont="1" applyFill="1" applyBorder="1" applyAlignment="1">
      <alignment horizontal="center" vertical="center" wrapText="1"/>
    </xf>
    <xf numFmtId="0" fontId="7" fillId="0" borderId="1" xfId="0" applyFont="1" applyFill="1" applyBorder="1" applyAlignment="1">
      <alignment horizontal="right" vertical="center"/>
    </xf>
    <xf numFmtId="0" fontId="7" fillId="0" borderId="1" xfId="0" applyFont="1" applyFill="1" applyBorder="1" applyAlignment="1">
      <alignment horizontal="center" vertical="center"/>
    </xf>
    <xf numFmtId="1" fontId="5" fillId="0" borderId="1" xfId="0" applyNumberFormat="1" applyFont="1" applyFill="1" applyBorder="1" applyAlignment="1">
      <alignment horizontal="center" vertical="center" wrapText="1"/>
    </xf>
    <xf numFmtId="0" fontId="4" fillId="17" borderId="56" xfId="0" applyFont="1" applyFill="1" applyBorder="1" applyAlignment="1" applyProtection="1">
      <alignment horizontal="left" vertical="center" wrapText="1"/>
      <protection locked="0"/>
    </xf>
    <xf numFmtId="1" fontId="4" fillId="17" borderId="72" xfId="0" applyNumberFormat="1" applyFont="1" applyFill="1" applyBorder="1" applyAlignment="1" applyProtection="1">
      <alignment horizontal="left" vertical="center" wrapText="1"/>
      <protection locked="0"/>
    </xf>
    <xf numFmtId="3" fontId="5" fillId="0" borderId="1" xfId="0" applyNumberFormat="1" applyFont="1" applyFill="1" applyBorder="1" applyAlignment="1">
      <alignment vertical="center" wrapText="1"/>
    </xf>
    <xf numFmtId="1" fontId="5" fillId="0" borderId="1" xfId="0" applyNumberFormat="1" applyFont="1" applyFill="1" applyBorder="1" applyAlignment="1">
      <alignment vertical="center" wrapText="1"/>
    </xf>
    <xf numFmtId="37" fontId="5" fillId="0" borderId="1" xfId="10" applyNumberFormat="1" applyFont="1" applyFill="1" applyBorder="1" applyAlignment="1">
      <alignment horizontal="center" vertical="center"/>
    </xf>
    <xf numFmtId="0" fontId="5" fillId="0" borderId="1" xfId="0" applyFont="1" applyFill="1" applyBorder="1" applyAlignment="1">
      <alignment horizontal="right" vertical="center"/>
    </xf>
    <xf numFmtId="10" fontId="39" fillId="0" borderId="3" xfId="21" applyNumberFormat="1" applyFont="1" applyFill="1" applyBorder="1" applyAlignment="1">
      <alignment horizontal="center" vertical="center"/>
    </xf>
    <xf numFmtId="4" fontId="77" fillId="0" borderId="3" xfId="0" applyNumberFormat="1" applyFont="1" applyFill="1" applyBorder="1" applyAlignment="1">
      <alignment horizontal="center" vertical="center" wrapText="1"/>
    </xf>
    <xf numFmtId="4" fontId="5" fillId="26" borderId="3" xfId="0" applyNumberFormat="1" applyFont="1" applyFill="1" applyBorder="1" applyAlignment="1">
      <alignment horizontal="center" vertical="center" wrapText="1"/>
    </xf>
    <xf numFmtId="4" fontId="5" fillId="26" borderId="1" xfId="0" applyNumberFormat="1" applyFont="1" applyFill="1" applyBorder="1" applyAlignment="1">
      <alignment horizontal="center" vertical="center" wrapText="1"/>
    </xf>
    <xf numFmtId="4" fontId="5" fillId="26" borderId="4" xfId="0" applyNumberFormat="1" applyFont="1" applyFill="1" applyBorder="1" applyAlignment="1">
      <alignment horizontal="center" vertical="center" wrapText="1"/>
    </xf>
    <xf numFmtId="1" fontId="5" fillId="0" borderId="2" xfId="10" applyNumberFormat="1" applyFont="1" applyFill="1" applyBorder="1" applyAlignment="1">
      <alignment horizontal="center" vertical="center"/>
    </xf>
    <xf numFmtId="1" fontId="5" fillId="0" borderId="2" xfId="2867" applyNumberFormat="1" applyFont="1" applyFill="1" applyBorder="1" applyAlignment="1">
      <alignment horizontal="center" vertical="center" wrapText="1"/>
    </xf>
    <xf numFmtId="1" fontId="5" fillId="0" borderId="2" xfId="10" applyNumberFormat="1" applyFont="1" applyFill="1" applyBorder="1" applyAlignment="1">
      <alignment vertical="center" wrapText="1"/>
    </xf>
    <xf numFmtId="1" fontId="5" fillId="0" borderId="2" xfId="0" applyNumberFormat="1"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10" fontId="39" fillId="0" borderId="2" xfId="21" applyNumberFormat="1" applyFont="1" applyFill="1" applyBorder="1" applyAlignment="1">
      <alignment horizontal="center" vertical="center"/>
    </xf>
    <xf numFmtId="37" fontId="5" fillId="4" borderId="52" xfId="10" applyNumberFormat="1" applyFont="1" applyFill="1" applyBorder="1" applyAlignment="1">
      <alignment horizontal="center" vertical="center"/>
    </xf>
    <xf numFmtId="42" fontId="5" fillId="4" borderId="52" xfId="2867" applyFont="1" applyFill="1" applyBorder="1" applyAlignment="1">
      <alignment horizontal="center" vertical="center"/>
    </xf>
    <xf numFmtId="42" fontId="5" fillId="4" borderId="52" xfId="2867" applyFont="1" applyFill="1" applyBorder="1" applyAlignment="1">
      <alignment horizontal="center" vertical="center" wrapText="1"/>
    </xf>
    <xf numFmtId="4" fontId="5" fillId="4" borderId="52" xfId="0" applyNumberFormat="1" applyFont="1" applyFill="1" applyBorder="1" applyAlignment="1">
      <alignment horizontal="center" vertical="center" wrapText="1"/>
    </xf>
    <xf numFmtId="3" fontId="5" fillId="4" borderId="52" xfId="0" applyNumberFormat="1" applyFont="1" applyFill="1" applyBorder="1" applyAlignment="1">
      <alignment horizontal="center" vertical="center" wrapText="1"/>
    </xf>
    <xf numFmtId="10" fontId="39" fillId="4" borderId="52" xfId="21" applyNumberFormat="1" applyFont="1" applyFill="1" applyBorder="1" applyAlignment="1">
      <alignment horizontal="center" vertical="center"/>
    </xf>
    <xf numFmtId="184"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xf>
    <xf numFmtId="2" fontId="7" fillId="0" borderId="2" xfId="0" applyNumberFormat="1" applyFont="1" applyFill="1" applyBorder="1" applyAlignment="1">
      <alignment horizontal="center" vertical="center"/>
    </xf>
    <xf numFmtId="42" fontId="7" fillId="4" borderId="52" xfId="2867" applyFont="1" applyFill="1" applyBorder="1" applyAlignment="1">
      <alignment horizontal="center" vertical="center"/>
    </xf>
    <xf numFmtId="3" fontId="5" fillId="0" borderId="2" xfId="10" applyNumberFormat="1" applyFont="1" applyFill="1" applyBorder="1" applyAlignment="1">
      <alignment horizontal="center" vertical="center" wrapText="1"/>
    </xf>
    <xf numFmtId="2" fontId="7" fillId="0" borderId="2" xfId="0" applyNumberFormat="1" applyFont="1" applyFill="1" applyBorder="1" applyAlignment="1">
      <alignment vertical="center"/>
    </xf>
    <xf numFmtId="2" fontId="5" fillId="0" borderId="2" xfId="0" applyNumberFormat="1" applyFont="1" applyFill="1" applyBorder="1" applyAlignment="1">
      <alignment vertical="center" wrapText="1"/>
    </xf>
    <xf numFmtId="2" fontId="7" fillId="0" borderId="2" xfId="10" applyNumberFormat="1" applyFont="1" applyFill="1" applyBorder="1" applyAlignment="1">
      <alignment vertical="center"/>
    </xf>
    <xf numFmtId="37" fontId="7" fillId="4" borderId="52" xfId="10" applyNumberFormat="1" applyFont="1" applyFill="1" applyBorder="1" applyAlignment="1">
      <alignment horizontal="center" vertical="center"/>
    </xf>
    <xf numFmtId="3" fontId="5" fillId="4" borderId="52" xfId="0" applyNumberFormat="1" applyFont="1" applyFill="1" applyBorder="1" applyAlignment="1">
      <alignment vertical="center" wrapText="1"/>
    </xf>
    <xf numFmtId="10" fontId="77" fillId="0" borderId="1" xfId="16" applyNumberFormat="1" applyFont="1" applyFill="1" applyBorder="1" applyAlignment="1">
      <alignment horizontal="center" vertical="center" wrapText="1"/>
    </xf>
    <xf numFmtId="10" fontId="5" fillId="0" borderId="1" xfId="16" applyNumberFormat="1" applyFont="1" applyFill="1" applyBorder="1" applyAlignment="1">
      <alignment horizontal="center" vertical="center" wrapText="1"/>
    </xf>
    <xf numFmtId="172" fontId="5" fillId="0" borderId="1" xfId="16" applyNumberFormat="1" applyFont="1" applyFill="1" applyBorder="1" applyAlignment="1">
      <alignment horizontal="center" vertical="center" wrapText="1"/>
    </xf>
    <xf numFmtId="172" fontId="3" fillId="17" borderId="1" xfId="0" applyNumberFormat="1" applyFont="1" applyFill="1" applyBorder="1" applyAlignment="1">
      <alignment vertical="center"/>
    </xf>
    <xf numFmtId="172" fontId="3" fillId="18" borderId="1" xfId="0" applyNumberFormat="1" applyFont="1" applyFill="1" applyBorder="1" applyAlignment="1">
      <alignment vertical="center"/>
    </xf>
    <xf numFmtId="10" fontId="3" fillId="18" borderId="1" xfId="0" applyNumberFormat="1" applyFont="1" applyFill="1" applyBorder="1" applyAlignment="1">
      <alignment vertical="center"/>
    </xf>
    <xf numFmtId="0" fontId="14" fillId="17" borderId="2" xfId="16" applyFont="1" applyFill="1" applyBorder="1" applyAlignment="1">
      <alignment horizontal="center" vertical="center" textRotation="90" wrapText="1"/>
    </xf>
    <xf numFmtId="9" fontId="0" fillId="0" borderId="1" xfId="21" applyFont="1" applyFill="1" applyBorder="1" applyAlignment="1">
      <alignment horizontal="center" vertical="center"/>
    </xf>
    <xf numFmtId="0" fontId="0" fillId="0" borderId="1" xfId="0" applyFill="1" applyBorder="1" applyAlignment="1">
      <alignment vertical="center"/>
    </xf>
    <xf numFmtId="0" fontId="2" fillId="19" borderId="1" xfId="2868" applyFont="1" applyFill="1" applyBorder="1" applyAlignment="1">
      <alignment horizontal="center" vertical="center" wrapText="1"/>
    </xf>
    <xf numFmtId="0" fontId="58" fillId="0" borderId="18" xfId="0" applyFont="1" applyFill="1" applyBorder="1" applyAlignment="1">
      <alignment horizontal="left" vertical="center"/>
    </xf>
    <xf numFmtId="0" fontId="0" fillId="0" borderId="1" xfId="0" applyFill="1" applyBorder="1" applyAlignment="1">
      <alignment horizontal="center" vertical="center" wrapText="1"/>
    </xf>
    <xf numFmtId="3" fontId="0" fillId="0" borderId="1" xfId="0" applyNumberFormat="1" applyFill="1" applyBorder="1" applyAlignment="1">
      <alignment horizontal="center" vertical="center"/>
    </xf>
    <xf numFmtId="9" fontId="35" fillId="0" borderId="11" xfId="2861" applyFont="1" applyFill="1" applyBorder="1" applyAlignment="1">
      <alignment horizontal="center" vertical="center"/>
    </xf>
    <xf numFmtId="0" fontId="58" fillId="0" borderId="63" xfId="0" applyFont="1" applyFill="1" applyBorder="1" applyAlignment="1">
      <alignment horizontal="left" vertical="center"/>
    </xf>
    <xf numFmtId="0" fontId="2" fillId="19" borderId="11" xfId="2868" applyFont="1" applyFill="1" applyBorder="1" applyAlignment="1">
      <alignment horizontal="center" vertical="center" wrapText="1"/>
    </xf>
    <xf numFmtId="0" fontId="0" fillId="0" borderId="18" xfId="0" applyFill="1" applyBorder="1" applyAlignment="1">
      <alignment horizontal="center" vertical="center"/>
    </xf>
    <xf numFmtId="172" fontId="26" fillId="0" borderId="11" xfId="21" applyNumberFormat="1" applyFont="1" applyFill="1" applyBorder="1" applyAlignment="1">
      <alignment horizontal="center" vertical="center"/>
    </xf>
    <xf numFmtId="0" fontId="22" fillId="0" borderId="18" xfId="0" applyFont="1" applyFill="1" applyBorder="1" applyAlignment="1">
      <alignment horizontal="center" vertical="center"/>
    </xf>
    <xf numFmtId="42" fontId="22" fillId="0" borderId="1" xfId="2867" applyFont="1" applyFill="1" applyBorder="1" applyAlignment="1">
      <alignment horizontal="center" vertical="center"/>
    </xf>
    <xf numFmtId="172" fontId="86" fillId="0" borderId="11" xfId="21" applyNumberFormat="1" applyFont="1" applyFill="1" applyBorder="1" applyAlignment="1">
      <alignment horizontal="center" vertical="center"/>
    </xf>
    <xf numFmtId="0" fontId="22" fillId="0" borderId="18" xfId="0" applyFont="1" applyFill="1" applyBorder="1" applyAlignment="1">
      <alignment vertical="center"/>
    </xf>
    <xf numFmtId="0" fontId="22" fillId="0" borderId="1" xfId="0" applyFont="1" applyFill="1" applyBorder="1" applyAlignment="1">
      <alignment vertical="center"/>
    </xf>
    <xf numFmtId="0" fontId="26" fillId="0" borderId="1" xfId="0" applyFont="1" applyFill="1" applyBorder="1" applyAlignment="1">
      <alignment horizontal="center" vertical="center" wrapText="1"/>
    </xf>
    <xf numFmtId="0" fontId="26" fillId="0" borderId="1" xfId="0" applyFont="1" applyFill="1" applyBorder="1" applyAlignment="1">
      <alignment horizontal="center" vertical="center"/>
    </xf>
    <xf numFmtId="0" fontId="26" fillId="0" borderId="11" xfId="0" applyFont="1" applyFill="1" applyBorder="1" applyAlignment="1">
      <alignment horizontal="center" vertical="center" wrapText="1"/>
    </xf>
    <xf numFmtId="0" fontId="0" fillId="0" borderId="18" xfId="0" applyFill="1" applyBorder="1"/>
    <xf numFmtId="0" fontId="26" fillId="0" borderId="1" xfId="0" applyFont="1" applyFill="1" applyBorder="1" applyAlignment="1">
      <alignment vertical="center" wrapText="1"/>
    </xf>
    <xf numFmtId="0" fontId="26" fillId="0" borderId="1" xfId="0" applyFont="1" applyFill="1" applyBorder="1"/>
    <xf numFmtId="0" fontId="0" fillId="0" borderId="18" xfId="0" applyFill="1" applyBorder="1" applyAlignment="1">
      <alignment vertical="center" wrapText="1"/>
    </xf>
    <xf numFmtId="0" fontId="0" fillId="0" borderId="18" xfId="0" applyFill="1" applyBorder="1" applyAlignment="1">
      <alignment horizontal="center" vertical="center" wrapText="1"/>
    </xf>
    <xf numFmtId="0" fontId="35" fillId="0" borderId="1" xfId="0" applyFont="1" applyFill="1" applyBorder="1" applyAlignment="1">
      <alignment horizontal="center" vertical="center" wrapText="1"/>
    </xf>
    <xf numFmtId="0" fontId="0" fillId="0" borderId="11" xfId="0" applyFill="1" applyBorder="1" applyAlignment="1">
      <alignment horizontal="center" vertical="center" wrapText="1"/>
    </xf>
    <xf numFmtId="0" fontId="0" fillId="0" borderId="63" xfId="0" applyFill="1" applyBorder="1"/>
    <xf numFmtId="0" fontId="58" fillId="0" borderId="5" xfId="0" applyFont="1" applyFill="1" applyBorder="1" applyAlignment="1">
      <alignment wrapText="1"/>
    </xf>
    <xf numFmtId="0" fontId="58" fillId="0" borderId="5" xfId="0" applyFont="1" applyFill="1" applyBorder="1" applyAlignment="1">
      <alignment vertical="top" wrapText="1"/>
    </xf>
    <xf numFmtId="49" fontId="58" fillId="0" borderId="5" xfId="2867" applyNumberFormat="1" applyFont="1" applyFill="1" applyBorder="1" applyAlignment="1">
      <alignment vertical="center" wrapText="1"/>
    </xf>
    <xf numFmtId="0" fontId="58" fillId="0" borderId="5" xfId="0" applyFont="1" applyFill="1" applyBorder="1" applyAlignment="1">
      <alignment vertical="center" wrapText="1"/>
    </xf>
    <xf numFmtId="0" fontId="86" fillId="0" borderId="1" xfId="0" applyFont="1" applyFill="1" applyBorder="1" applyAlignment="1">
      <alignment horizontal="center" vertical="center"/>
    </xf>
    <xf numFmtId="0" fontId="86" fillId="0" borderId="1" xfId="0" applyFont="1" applyFill="1" applyBorder="1"/>
    <xf numFmtId="4" fontId="86" fillId="0" borderId="1" xfId="0" applyNumberFormat="1" applyFont="1" applyFill="1" applyBorder="1" applyAlignment="1">
      <alignment horizontal="center" vertical="center"/>
    </xf>
    <xf numFmtId="10" fontId="86" fillId="0" borderId="1" xfId="21" applyNumberFormat="1" applyFont="1" applyFill="1" applyBorder="1" applyAlignment="1">
      <alignment horizontal="center" vertical="center"/>
    </xf>
    <xf numFmtId="0" fontId="26" fillId="0" borderId="11" xfId="0" applyFont="1" applyFill="1" applyBorder="1" applyAlignment="1">
      <alignment wrapText="1"/>
    </xf>
    <xf numFmtId="0" fontId="86" fillId="0" borderId="18" xfId="0" applyFont="1" applyFill="1" applyBorder="1" applyAlignment="1">
      <alignment horizontal="center" vertical="center"/>
    </xf>
    <xf numFmtId="0" fontId="86" fillId="0" borderId="18" xfId="0" applyFont="1" applyFill="1" applyBorder="1" applyAlignment="1">
      <alignment vertical="center"/>
    </xf>
    <xf numFmtId="0" fontId="26" fillId="0" borderId="1" xfId="0" applyFont="1" applyFill="1" applyBorder="1" applyAlignment="1">
      <alignment vertical="center"/>
    </xf>
    <xf numFmtId="0" fontId="86" fillId="0" borderId="1" xfId="0" applyFont="1" applyFill="1" applyBorder="1" applyAlignment="1">
      <alignment vertical="center"/>
    </xf>
    <xf numFmtId="4" fontId="86" fillId="0" borderId="1" xfId="0" applyNumberFormat="1" applyFont="1" applyFill="1" applyBorder="1" applyAlignment="1">
      <alignment vertical="center"/>
    </xf>
    <xf numFmtId="0" fontId="26" fillId="0" borderId="11" xfId="0" applyFont="1" applyFill="1" applyBorder="1" applyAlignment="1">
      <alignment vertical="center" wrapText="1"/>
    </xf>
    <xf numFmtId="9" fontId="86" fillId="0" borderId="1" xfId="21" applyFont="1" applyFill="1" applyBorder="1" applyAlignment="1">
      <alignment horizontal="center" vertical="center"/>
    </xf>
    <xf numFmtId="0" fontId="86" fillId="0" borderId="11" xfId="0" applyFont="1" applyFill="1" applyBorder="1" applyAlignment="1">
      <alignment horizontal="center" vertical="center" wrapText="1"/>
    </xf>
    <xf numFmtId="0" fontId="26" fillId="0" borderId="18" xfId="0" applyFont="1" applyFill="1" applyBorder="1" applyAlignment="1">
      <alignment horizontal="center" vertical="center"/>
    </xf>
    <xf numFmtId="9" fontId="26" fillId="0" borderId="1" xfId="21" applyFont="1" applyFill="1" applyBorder="1" applyAlignment="1">
      <alignment horizontal="center" vertical="center"/>
    </xf>
    <xf numFmtId="9" fontId="26" fillId="0" borderId="1" xfId="21" applyFont="1" applyFill="1" applyBorder="1" applyAlignment="1">
      <alignment horizontal="center" vertical="center" wrapText="1"/>
    </xf>
    <xf numFmtId="0" fontId="26" fillId="0" borderId="18" xfId="0" applyFont="1" applyFill="1" applyBorder="1" applyAlignment="1">
      <alignment vertical="center"/>
    </xf>
    <xf numFmtId="0" fontId="26" fillId="0" borderId="63" xfId="0" applyFont="1" applyFill="1" applyBorder="1" applyAlignment="1">
      <alignment horizontal="center" vertical="center"/>
    </xf>
    <xf numFmtId="0" fontId="26" fillId="0" borderId="4" xfId="0" applyFont="1" applyFill="1" applyBorder="1" applyAlignment="1">
      <alignment horizontal="center" vertical="center"/>
    </xf>
    <xf numFmtId="9" fontId="26" fillId="0" borderId="4" xfId="21" applyFont="1" applyFill="1" applyBorder="1" applyAlignment="1">
      <alignment horizontal="center" vertical="center"/>
    </xf>
    <xf numFmtId="10" fontId="4" fillId="0" borderId="0" xfId="16" applyNumberFormat="1" applyFill="1" applyAlignment="1">
      <alignment vertical="center"/>
    </xf>
    <xf numFmtId="10" fontId="3" fillId="0" borderId="0" xfId="16" applyNumberFormat="1" applyFont="1" applyFill="1" applyAlignment="1">
      <alignment vertical="center"/>
    </xf>
    <xf numFmtId="4" fontId="7" fillId="0" borderId="3" xfId="5" applyNumberFormat="1" applyFont="1" applyFill="1" applyBorder="1" applyAlignment="1">
      <alignment horizontal="center" vertical="center"/>
    </xf>
    <xf numFmtId="4" fontId="7" fillId="0" borderId="3" xfId="10" applyNumberFormat="1" applyFont="1" applyFill="1" applyBorder="1" applyAlignment="1">
      <alignment horizontal="center" vertical="center"/>
    </xf>
    <xf numFmtId="3" fontId="5" fillId="4" borderId="52" xfId="10" applyNumberFormat="1" applyFont="1" applyFill="1" applyBorder="1" applyAlignment="1">
      <alignment vertical="center" wrapText="1"/>
    </xf>
    <xf numFmtId="4" fontId="5" fillId="4" borderId="52" xfId="10" applyNumberFormat="1" applyFont="1" applyFill="1" applyBorder="1" applyAlignment="1">
      <alignment vertical="center" wrapText="1"/>
    </xf>
    <xf numFmtId="1" fontId="5" fillId="0" borderId="3" xfId="10" applyNumberFormat="1" applyFont="1" applyFill="1" applyBorder="1" applyAlignment="1">
      <alignment horizontal="center" vertical="center" wrapText="1"/>
    </xf>
    <xf numFmtId="1" fontId="7" fillId="0" borderId="3" xfId="10" applyNumberFormat="1" applyFont="1" applyFill="1" applyBorder="1" applyAlignment="1">
      <alignment horizontal="center" vertical="center"/>
    </xf>
    <xf numFmtId="1" fontId="5" fillId="0" borderId="3" xfId="2867" applyNumberFormat="1" applyFont="1" applyFill="1" applyBorder="1" applyAlignment="1">
      <alignment horizontal="center" vertical="center" wrapText="1"/>
    </xf>
    <xf numFmtId="195" fontId="7" fillId="0" borderId="3" xfId="10" applyNumberFormat="1" applyFont="1" applyFill="1" applyBorder="1" applyAlignment="1">
      <alignment horizontal="center" vertical="center"/>
    </xf>
    <xf numFmtId="2" fontId="7" fillId="0" borderId="3" xfId="10" applyNumberFormat="1" applyFont="1" applyFill="1" applyBorder="1" applyAlignment="1">
      <alignment horizontal="center" vertical="center"/>
    </xf>
    <xf numFmtId="181" fontId="5" fillId="0" borderId="1" xfId="2867" applyNumberFormat="1" applyFont="1" applyFill="1" applyBorder="1" applyAlignment="1">
      <alignment horizontal="center" vertical="center" wrapText="1"/>
    </xf>
    <xf numFmtId="1" fontId="5" fillId="0" borderId="3" xfId="0" applyNumberFormat="1" applyFont="1" applyFill="1" applyBorder="1" applyAlignment="1">
      <alignment horizontal="center" vertical="center"/>
    </xf>
    <xf numFmtId="1" fontId="5" fillId="0" borderId="3" xfId="0" applyNumberFormat="1" applyFont="1" applyFill="1" applyBorder="1" applyAlignment="1">
      <alignment horizontal="center" vertical="center" wrapText="1"/>
    </xf>
    <xf numFmtId="3" fontId="5" fillId="26" borderId="3" xfId="10" applyNumberFormat="1" applyFont="1" applyFill="1" applyBorder="1" applyAlignment="1">
      <alignment horizontal="center" vertical="center" wrapText="1"/>
    </xf>
    <xf numFmtId="182" fontId="7" fillId="26" borderId="3" xfId="9" applyNumberFormat="1" applyFont="1" applyFill="1" applyBorder="1" applyAlignment="1">
      <alignment horizontal="center" vertical="center"/>
    </xf>
    <xf numFmtId="182" fontId="7" fillId="26" borderId="3" xfId="10" applyNumberFormat="1" applyFont="1" applyFill="1" applyBorder="1" applyAlignment="1">
      <alignment horizontal="center" vertical="center"/>
    </xf>
    <xf numFmtId="182" fontId="7" fillId="26" borderId="3" xfId="0" applyNumberFormat="1" applyFont="1" applyFill="1" applyBorder="1" applyAlignment="1">
      <alignment horizontal="center" vertical="center"/>
    </xf>
    <xf numFmtId="3" fontId="5" fillId="26" borderId="3" xfId="0" applyNumberFormat="1" applyFont="1" applyFill="1" applyBorder="1" applyAlignment="1">
      <alignment horizontal="center" vertical="center" wrapText="1"/>
    </xf>
    <xf numFmtId="0" fontId="7" fillId="26" borderId="1" xfId="0" applyFont="1" applyFill="1" applyBorder="1" applyAlignment="1">
      <alignment horizontal="right" vertical="center"/>
    </xf>
    <xf numFmtId="37" fontId="7" fillId="26" borderId="1" xfId="9" applyNumberFormat="1" applyFont="1" applyFill="1" applyBorder="1" applyAlignment="1">
      <alignment horizontal="center" vertical="center"/>
    </xf>
    <xf numFmtId="39" fontId="7" fillId="26" borderId="1" xfId="9" applyNumberFormat="1" applyFont="1" applyFill="1" applyBorder="1" applyAlignment="1">
      <alignment horizontal="center" vertical="center"/>
    </xf>
    <xf numFmtId="179" fontId="7" fillId="26" borderId="1" xfId="9" applyNumberFormat="1" applyFont="1" applyFill="1" applyBorder="1" applyAlignment="1">
      <alignment horizontal="center" vertical="center"/>
    </xf>
    <xf numFmtId="37" fontId="7" fillId="26" borderId="1" xfId="10" applyNumberFormat="1" applyFont="1" applyFill="1" applyBorder="1" applyAlignment="1">
      <alignment horizontal="center" vertical="center"/>
    </xf>
    <xf numFmtId="3" fontId="5" fillId="26" borderId="1" xfId="0" applyNumberFormat="1" applyFont="1" applyFill="1" applyBorder="1" applyAlignment="1">
      <alignment horizontal="center" vertical="center" wrapText="1"/>
    </xf>
    <xf numFmtId="37" fontId="7" fillId="26" borderId="1" xfId="0" applyNumberFormat="1" applyFont="1" applyFill="1" applyBorder="1" applyAlignment="1">
      <alignment horizontal="center" vertical="center"/>
    </xf>
    <xf numFmtId="3" fontId="5" fillId="26" borderId="1" xfId="10" applyNumberFormat="1" applyFont="1" applyFill="1" applyBorder="1" applyAlignment="1">
      <alignment horizontal="center" vertical="center" wrapText="1"/>
    </xf>
    <xf numFmtId="3" fontId="5" fillId="26" borderId="4" xfId="0" applyNumberFormat="1" applyFont="1" applyFill="1" applyBorder="1" applyAlignment="1">
      <alignment horizontal="center" vertical="center" wrapText="1"/>
    </xf>
    <xf numFmtId="182" fontId="7" fillId="26" borderId="4" xfId="9" applyNumberFormat="1" applyFont="1" applyFill="1" applyBorder="1" applyAlignment="1">
      <alignment horizontal="center" vertical="center"/>
    </xf>
    <xf numFmtId="182" fontId="7" fillId="26" borderId="4" xfId="10" applyNumberFormat="1" applyFont="1" applyFill="1" applyBorder="1" applyAlignment="1">
      <alignment horizontal="center" vertical="center"/>
    </xf>
    <xf numFmtId="182" fontId="5" fillId="26" borderId="4" xfId="2867" applyNumberFormat="1" applyFont="1" applyFill="1" applyBorder="1" applyAlignment="1">
      <alignment horizontal="center" vertical="center" wrapText="1"/>
    </xf>
    <xf numFmtId="0" fontId="0" fillId="0" borderId="0" xfId="0" applyAlignment="1">
      <alignment horizontal="center"/>
    </xf>
    <xf numFmtId="0" fontId="45" fillId="16" borderId="1" xfId="0" applyFont="1" applyFill="1" applyBorder="1" applyAlignment="1">
      <alignment horizontal="center" vertical="center"/>
    </xf>
    <xf numFmtId="0" fontId="2" fillId="17" borderId="19" xfId="0" applyFont="1" applyFill="1" applyBorder="1" applyAlignment="1">
      <alignment horizontal="center" vertical="center" wrapText="1"/>
    </xf>
    <xf numFmtId="0" fontId="15" fillId="17" borderId="5" xfId="0" applyFont="1" applyFill="1" applyBorder="1" applyAlignment="1" applyProtection="1">
      <alignment horizontal="left" vertical="center" wrapText="1"/>
      <protection locked="0"/>
    </xf>
    <xf numFmtId="182" fontId="15" fillId="18" borderId="1" xfId="0" applyNumberFormat="1" applyFont="1" applyFill="1" applyBorder="1" applyAlignment="1" applyProtection="1">
      <alignment horizontal="left" vertical="center" wrapText="1"/>
      <protection locked="0"/>
    </xf>
    <xf numFmtId="0" fontId="15" fillId="17" borderId="1" xfId="0" applyFont="1" applyFill="1" applyBorder="1" applyAlignment="1" applyProtection="1">
      <alignment horizontal="left" vertical="center" wrapText="1"/>
      <protection locked="0"/>
    </xf>
    <xf numFmtId="181" fontId="15" fillId="18" borderId="1" xfId="0" applyNumberFormat="1" applyFont="1" applyFill="1" applyBorder="1" applyAlignment="1" applyProtection="1">
      <alignment horizontal="left" vertical="center" wrapText="1"/>
      <protection locked="0"/>
    </xf>
    <xf numFmtId="0" fontId="15" fillId="18" borderId="1" xfId="0" applyFont="1" applyFill="1" applyBorder="1" applyAlignment="1" applyProtection="1">
      <alignment horizontal="left" vertical="center" wrapText="1"/>
      <protection locked="0"/>
    </xf>
    <xf numFmtId="182" fontId="15" fillId="18" borderId="1" xfId="0" applyNumberFormat="1" applyFont="1" applyFill="1" applyBorder="1" applyAlignment="1" applyProtection="1">
      <alignment horizontal="center" vertical="center" wrapText="1"/>
      <protection locked="0"/>
    </xf>
    <xf numFmtId="4" fontId="16" fillId="0" borderId="1" xfId="0" applyNumberFormat="1" applyFont="1" applyFill="1" applyBorder="1" applyAlignment="1">
      <alignment horizontal="center" vertical="center"/>
    </xf>
    <xf numFmtId="183" fontId="16" fillId="0" borderId="1" xfId="0" applyNumberFormat="1" applyFont="1" applyFill="1" applyBorder="1" applyAlignment="1">
      <alignment horizontal="center" vertical="center"/>
    </xf>
    <xf numFmtId="3" fontId="16" fillId="0" borderId="1" xfId="0" applyNumberFormat="1" applyFont="1" applyFill="1" applyBorder="1" applyAlignment="1">
      <alignment horizontal="center" vertical="center"/>
    </xf>
    <xf numFmtId="180" fontId="16"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180" fontId="2" fillId="0" borderId="1" xfId="0" applyNumberFormat="1" applyFont="1" applyFill="1" applyBorder="1" applyAlignment="1">
      <alignment horizontal="center" vertical="center" wrapText="1"/>
    </xf>
    <xf numFmtId="180" fontId="2" fillId="0" borderId="1" xfId="10" applyNumberFormat="1" applyFont="1" applyFill="1" applyBorder="1" applyAlignment="1">
      <alignment horizontal="center" vertical="center" wrapText="1"/>
    </xf>
    <xf numFmtId="4" fontId="18" fillId="0" borderId="1" xfId="10" applyNumberFormat="1" applyFont="1" applyFill="1" applyBorder="1" applyAlignment="1">
      <alignment horizontal="center" vertical="center" wrapText="1"/>
    </xf>
    <xf numFmtId="0" fontId="0" fillId="0" borderId="9" xfId="0" applyFill="1" applyBorder="1" applyAlignment="1">
      <alignment horizontal="center"/>
    </xf>
    <xf numFmtId="187" fontId="25" fillId="0" borderId="1" xfId="10" applyNumberFormat="1" applyFont="1" applyFill="1" applyBorder="1" applyAlignment="1">
      <alignment horizontal="center" vertical="center" wrapText="1"/>
    </xf>
    <xf numFmtId="4" fontId="25" fillId="0" borderId="1" xfId="10" applyNumberFormat="1" applyFont="1" applyFill="1" applyBorder="1" applyAlignment="1">
      <alignment horizontal="center" vertical="center" wrapText="1"/>
    </xf>
    <xf numFmtId="188" fontId="4" fillId="0" borderId="1" xfId="246" applyNumberFormat="1" applyFont="1" applyFill="1" applyBorder="1" applyAlignment="1">
      <alignment horizontal="center" vertical="center"/>
    </xf>
    <xf numFmtId="175" fontId="76" fillId="0" borderId="1" xfId="5" applyNumberFormat="1" applyFont="1" applyFill="1" applyBorder="1" applyAlignment="1">
      <alignment horizontal="center" vertical="center"/>
    </xf>
    <xf numFmtId="4" fontId="18" fillId="0" borderId="1" xfId="0" applyNumberFormat="1" applyFont="1" applyFill="1" applyBorder="1" applyAlignment="1">
      <alignment horizontal="center" vertical="center"/>
    </xf>
    <xf numFmtId="183" fontId="18" fillId="0" borderId="1" xfId="0" applyNumberFormat="1" applyFont="1" applyFill="1" applyBorder="1" applyAlignment="1">
      <alignment horizontal="center" vertical="center"/>
    </xf>
    <xf numFmtId="180" fontId="18"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4" fontId="4" fillId="0" borderId="1" xfId="0" applyNumberFormat="1" applyFont="1" applyFill="1" applyBorder="1" applyAlignment="1">
      <alignment horizontal="center" vertical="center"/>
    </xf>
    <xf numFmtId="3" fontId="18"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180" fontId="18" fillId="0" borderId="1" xfId="10" applyNumberFormat="1" applyFont="1" applyFill="1" applyBorder="1" applyAlignment="1">
      <alignment horizontal="center" vertical="center" wrapText="1"/>
    </xf>
    <xf numFmtId="180" fontId="76" fillId="0" borderId="1" xfId="5" applyNumberFormat="1" applyFont="1" applyFill="1" applyBorder="1" applyAlignment="1">
      <alignment horizontal="center" vertical="center"/>
    </xf>
    <xf numFmtId="165" fontId="76" fillId="0" borderId="1" xfId="5" applyFont="1" applyFill="1" applyBorder="1" applyAlignment="1">
      <alignment horizontal="center" vertical="center"/>
    </xf>
    <xf numFmtId="183" fontId="2" fillId="0" borderId="1" xfId="0" applyNumberFormat="1" applyFont="1" applyFill="1" applyBorder="1" applyAlignment="1">
      <alignment horizontal="center" vertical="center" wrapText="1"/>
    </xf>
    <xf numFmtId="194" fontId="2" fillId="0" borderId="1" xfId="10" applyNumberFormat="1" applyFont="1" applyFill="1" applyBorder="1" applyAlignment="1">
      <alignment horizontal="center" vertical="center" wrapText="1"/>
    </xf>
    <xf numFmtId="194" fontId="20" fillId="0" borderId="1" xfId="5" applyNumberFormat="1" applyFont="1" applyFill="1" applyBorder="1" applyAlignment="1">
      <alignment horizontal="center" vertical="center"/>
    </xf>
    <xf numFmtId="0" fontId="0" fillId="0" borderId="73" xfId="0" applyFill="1" applyBorder="1" applyAlignment="1">
      <alignment horizontal="center"/>
    </xf>
    <xf numFmtId="164" fontId="0" fillId="0" borderId="0" xfId="10" applyFont="1" applyFill="1" applyAlignment="1">
      <alignment vertical="center"/>
    </xf>
    <xf numFmtId="4" fontId="17" fillId="0" borderId="1" xfId="0" applyNumberFormat="1" applyFont="1" applyFill="1" applyBorder="1" applyAlignment="1">
      <alignment horizontal="center" vertical="center"/>
    </xf>
    <xf numFmtId="3" fontId="4" fillId="0" borderId="1" xfId="0" applyNumberFormat="1" applyFont="1" applyFill="1" applyBorder="1" applyAlignment="1">
      <alignment horizontal="center" vertical="center"/>
    </xf>
    <xf numFmtId="42" fontId="2" fillId="0" borderId="1" xfId="2867" applyFont="1" applyFill="1" applyBorder="1" applyAlignment="1">
      <alignment horizontal="center" vertical="center"/>
    </xf>
    <xf numFmtId="42" fontId="2" fillId="0" borderId="1" xfId="2867" applyFont="1" applyFill="1" applyBorder="1" applyAlignment="1">
      <alignment horizontal="center" vertical="center" wrapText="1"/>
    </xf>
    <xf numFmtId="42" fontId="18" fillId="0" borderId="1" xfId="2867" applyFont="1" applyFill="1" applyBorder="1" applyAlignment="1">
      <alignment horizontal="center" vertical="center" wrapText="1"/>
    </xf>
    <xf numFmtId="184" fontId="4" fillId="0" borderId="1" xfId="0" applyNumberFormat="1" applyFont="1" applyFill="1" applyBorder="1" applyAlignment="1">
      <alignment horizontal="center" vertical="center"/>
    </xf>
    <xf numFmtId="4" fontId="4" fillId="0" borderId="1" xfId="0" applyNumberFormat="1" applyFont="1" applyFill="1" applyBorder="1" applyAlignment="1">
      <alignment horizontal="center" vertical="center" wrapText="1"/>
    </xf>
    <xf numFmtId="180" fontId="16" fillId="0" borderId="1" xfId="0" applyNumberFormat="1" applyFont="1" applyFill="1" applyBorder="1" applyAlignment="1">
      <alignment horizontal="center" vertical="center" wrapText="1"/>
    </xf>
    <xf numFmtId="42" fontId="16" fillId="0" borderId="1" xfId="2867" applyFont="1" applyFill="1" applyBorder="1" applyAlignment="1">
      <alignment horizontal="center" vertical="center"/>
    </xf>
    <xf numFmtId="164" fontId="16" fillId="0" borderId="1" xfId="10" applyFont="1" applyFill="1" applyBorder="1" applyAlignment="1">
      <alignment horizontal="center" vertical="center"/>
    </xf>
    <xf numFmtId="164" fontId="4" fillId="0" borderId="1" xfId="10" applyFont="1" applyFill="1" applyBorder="1" applyAlignment="1">
      <alignment horizontal="center" vertical="center"/>
    </xf>
    <xf numFmtId="4" fontId="2" fillId="0" borderId="1" xfId="10" applyNumberFormat="1" applyFont="1" applyFill="1" applyBorder="1" applyAlignment="1">
      <alignment horizontal="center" vertical="center" wrapText="1"/>
    </xf>
    <xf numFmtId="42" fontId="18" fillId="0" borderId="1" xfId="2867" applyFont="1" applyFill="1" applyBorder="1" applyAlignment="1">
      <alignment horizontal="center" vertical="center"/>
    </xf>
    <xf numFmtId="4" fontId="16" fillId="0" borderId="1" xfId="0" applyNumberFormat="1" applyFont="1" applyFill="1" applyBorder="1" applyAlignment="1">
      <alignment horizontal="center" vertical="center" wrapText="1"/>
    </xf>
    <xf numFmtId="184" fontId="16" fillId="0" borderId="1" xfId="0" applyNumberFormat="1" applyFont="1" applyFill="1" applyBorder="1" applyAlignment="1">
      <alignment horizontal="center" vertical="center" wrapText="1"/>
    </xf>
    <xf numFmtId="180" fontId="18" fillId="0" borderId="1" xfId="0" applyNumberFormat="1" applyFont="1" applyFill="1" applyBorder="1" applyAlignment="1">
      <alignment horizontal="center" vertical="center" wrapText="1"/>
    </xf>
    <xf numFmtId="4" fontId="4" fillId="0" borderId="1" xfId="246" applyNumberFormat="1" applyFont="1" applyFill="1" applyBorder="1" applyAlignment="1">
      <alignment horizontal="center" vertical="center"/>
    </xf>
    <xf numFmtId="4" fontId="17" fillId="0" borderId="1" xfId="10" applyNumberFormat="1" applyFont="1" applyFill="1" applyBorder="1" applyAlignment="1">
      <alignment horizontal="center" vertical="center"/>
    </xf>
    <xf numFmtId="37" fontId="17" fillId="0" borderId="1" xfId="10" applyNumberFormat="1" applyFont="1" applyFill="1" applyBorder="1" applyAlignment="1">
      <alignment horizontal="center" vertical="center"/>
    </xf>
    <xf numFmtId="0" fontId="3" fillId="0" borderId="1" xfId="0" applyFont="1" applyFill="1" applyBorder="1" applyAlignment="1">
      <alignment horizontal="center"/>
    </xf>
    <xf numFmtId="0" fontId="0" fillId="0" borderId="22" xfId="0" applyFill="1" applyBorder="1"/>
    <xf numFmtId="4" fontId="18" fillId="0" borderId="1" xfId="0" applyNumberFormat="1" applyFont="1" applyFill="1" applyBorder="1" applyAlignment="1">
      <alignment horizontal="center" vertical="center" wrapText="1"/>
    </xf>
    <xf numFmtId="184" fontId="18" fillId="0" borderId="1" xfId="0" applyNumberFormat="1" applyFont="1" applyFill="1" applyBorder="1" applyAlignment="1">
      <alignment horizontal="center" vertical="center" wrapText="1"/>
    </xf>
    <xf numFmtId="39" fontId="18" fillId="0" borderId="1" xfId="0" applyNumberFormat="1" applyFont="1" applyFill="1" applyBorder="1" applyAlignment="1">
      <alignment horizontal="center" vertical="center"/>
    </xf>
    <xf numFmtId="4" fontId="18" fillId="0" borderId="1" xfId="2867"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0" fontId="0" fillId="0" borderId="22" xfId="0" applyFill="1" applyBorder="1" applyAlignment="1">
      <alignment horizontal="center"/>
    </xf>
    <xf numFmtId="39" fontId="16" fillId="0" borderId="1" xfId="0" applyNumberFormat="1" applyFont="1" applyFill="1" applyBorder="1" applyAlignment="1">
      <alignment horizontal="center" vertical="center"/>
    </xf>
    <xf numFmtId="185" fontId="4" fillId="0" borderId="1" xfId="246" applyNumberFormat="1" applyFont="1" applyFill="1" applyBorder="1" applyAlignment="1">
      <alignment horizontal="center" vertical="center"/>
    </xf>
    <xf numFmtId="42" fontId="16" fillId="0" borderId="1" xfId="2867" applyFont="1" applyFill="1" applyBorder="1" applyAlignment="1">
      <alignment horizontal="center" vertical="center" wrapText="1"/>
    </xf>
    <xf numFmtId="4" fontId="16" fillId="0" borderId="1" xfId="2867" applyNumberFormat="1" applyFont="1" applyFill="1" applyBorder="1" applyAlignment="1">
      <alignment horizontal="center" vertical="center" wrapText="1"/>
    </xf>
    <xf numFmtId="4" fontId="76" fillId="0" borderId="1" xfId="5" applyNumberFormat="1" applyFont="1" applyFill="1" applyBorder="1" applyAlignment="1">
      <alignment horizontal="center" vertical="center"/>
    </xf>
    <xf numFmtId="180" fontId="18" fillId="0" borderId="40" xfId="0" applyNumberFormat="1" applyFont="1" applyFill="1" applyBorder="1" applyAlignment="1">
      <alignment horizontal="center" vertical="center" wrapText="1"/>
    </xf>
    <xf numFmtId="37" fontId="18" fillId="0" borderId="1" xfId="0" applyNumberFormat="1" applyFont="1" applyFill="1" applyBorder="1" applyAlignment="1">
      <alignment horizontal="center" vertical="center"/>
    </xf>
    <xf numFmtId="42" fontId="18" fillId="0" borderId="5" xfId="0" applyNumberFormat="1" applyFont="1" applyFill="1" applyBorder="1" applyAlignment="1">
      <alignment horizontal="center" vertical="center" wrapText="1"/>
    </xf>
    <xf numFmtId="3" fontId="18" fillId="0" borderId="1" xfId="0" applyNumberFormat="1" applyFont="1" applyFill="1" applyBorder="1" applyAlignment="1">
      <alignment horizontal="center" vertical="center" wrapText="1"/>
    </xf>
    <xf numFmtId="42" fontId="16" fillId="0" borderId="40" xfId="0" applyNumberFormat="1" applyFont="1" applyFill="1" applyBorder="1" applyAlignment="1">
      <alignment horizontal="center" vertical="center" wrapText="1"/>
    </xf>
    <xf numFmtId="180" fontId="18" fillId="0" borderId="18" xfId="0" applyNumberFormat="1" applyFont="1" applyFill="1" applyBorder="1" applyAlignment="1">
      <alignment horizontal="center" vertical="center" wrapText="1"/>
    </xf>
    <xf numFmtId="42" fontId="4" fillId="0" borderId="1" xfId="2867" applyFont="1" applyFill="1" applyBorder="1" applyAlignment="1">
      <alignment horizontal="center" vertical="center"/>
    </xf>
    <xf numFmtId="42" fontId="18" fillId="0" borderId="1" xfId="0" applyNumberFormat="1" applyFont="1" applyFill="1" applyBorder="1" applyAlignment="1">
      <alignment horizontal="center" vertical="center" wrapText="1"/>
    </xf>
    <xf numFmtId="42" fontId="16" fillId="0" borderId="18" xfId="0" applyNumberFormat="1" applyFont="1" applyFill="1" applyBorder="1" applyAlignment="1">
      <alignment horizontal="center" vertical="center" wrapText="1"/>
    </xf>
    <xf numFmtId="37" fontId="16" fillId="0" borderId="1" xfId="0" applyNumberFormat="1" applyFont="1" applyFill="1" applyBorder="1" applyAlignment="1">
      <alignment horizontal="center" vertical="center"/>
    </xf>
    <xf numFmtId="42" fontId="18" fillId="0" borderId="40" xfId="0" applyNumberFormat="1" applyFont="1" applyFill="1" applyBorder="1" applyAlignment="1">
      <alignment horizontal="center" vertical="center" wrapText="1"/>
    </xf>
    <xf numFmtId="4" fontId="18" fillId="0" borderId="5" xfId="0" applyNumberFormat="1" applyFont="1" applyFill="1" applyBorder="1" applyAlignment="1">
      <alignment horizontal="center" vertical="center" wrapText="1"/>
    </xf>
    <xf numFmtId="42" fontId="18" fillId="0" borderId="18" xfId="0" applyNumberFormat="1" applyFont="1" applyFill="1" applyBorder="1" applyAlignment="1">
      <alignment horizontal="center" vertical="center" wrapText="1"/>
    </xf>
    <xf numFmtId="0" fontId="0" fillId="0" borderId="44" xfId="0" applyFill="1" applyBorder="1" applyAlignment="1">
      <alignment horizontal="center"/>
    </xf>
    <xf numFmtId="4" fontId="43" fillId="15" borderId="0" xfId="0" applyNumberFormat="1" applyFont="1" applyFill="1" applyAlignment="1">
      <alignment horizontal="center"/>
    </xf>
    <xf numFmtId="4" fontId="5" fillId="26" borderId="16" xfId="0" applyNumberFormat="1" applyFont="1" applyFill="1" applyBorder="1" applyAlignment="1">
      <alignment horizontal="center" vertical="center" wrapText="1"/>
    </xf>
    <xf numFmtId="4" fontId="5" fillId="26" borderId="8" xfId="0" applyNumberFormat="1" applyFont="1" applyFill="1" applyBorder="1" applyAlignment="1">
      <alignment horizontal="center" vertical="center" wrapText="1"/>
    </xf>
    <xf numFmtId="4" fontId="5" fillId="26" borderId="68" xfId="0" applyNumberFormat="1" applyFont="1" applyFill="1" applyBorder="1" applyAlignment="1">
      <alignment horizontal="center" vertical="center" wrapText="1"/>
    </xf>
    <xf numFmtId="0" fontId="10" fillId="3" borderId="12" xfId="0" applyFont="1" applyFill="1" applyBorder="1" applyAlignment="1">
      <alignment vertical="center" wrapText="1"/>
    </xf>
    <xf numFmtId="0" fontId="9" fillId="17" borderId="41" xfId="0" applyFont="1" applyFill="1" applyBorder="1" applyAlignment="1">
      <alignment horizontal="left" vertical="center" wrapText="1"/>
    </xf>
    <xf numFmtId="0" fontId="9" fillId="17" borderId="32" xfId="0" applyFont="1" applyFill="1" applyBorder="1" applyAlignment="1">
      <alignment horizontal="left" vertical="center" wrapText="1"/>
    </xf>
    <xf numFmtId="0" fontId="9" fillId="0" borderId="48" xfId="0" applyFont="1" applyBorder="1" applyAlignment="1">
      <alignment horizontal="left" vertical="center" wrapText="1"/>
    </xf>
    <xf numFmtId="0" fontId="9" fillId="0" borderId="49" xfId="0" applyFont="1" applyBorder="1" applyAlignment="1">
      <alignment horizontal="left" vertical="center" wrapText="1"/>
    </xf>
    <xf numFmtId="0" fontId="9" fillId="0" borderId="50" xfId="0" applyFont="1" applyBorder="1" applyAlignment="1">
      <alignment horizontal="left" vertical="center" wrapText="1"/>
    </xf>
    <xf numFmtId="0" fontId="29" fillId="0" borderId="23" xfId="0" applyFont="1" applyBorder="1" applyAlignment="1">
      <alignment horizontal="center"/>
    </xf>
    <xf numFmtId="0" fontId="29" fillId="0" borderId="24" xfId="0" applyFont="1" applyBorder="1" applyAlignment="1">
      <alignment horizontal="center"/>
    </xf>
    <xf numFmtId="0" fontId="29" fillId="0" borderId="38" xfId="0" applyFont="1" applyBorder="1" applyAlignment="1">
      <alignment horizontal="center"/>
    </xf>
    <xf numFmtId="0" fontId="29" fillId="0" borderId="26" xfId="0" applyFont="1" applyBorder="1" applyAlignment="1">
      <alignment horizontal="center"/>
    </xf>
    <xf numFmtId="0" fontId="29" fillId="0" borderId="0" xfId="0" applyFont="1" applyAlignment="1">
      <alignment horizontal="center"/>
    </xf>
    <xf numFmtId="0" fontId="29" fillId="0" borderId="27" xfId="0" applyFont="1" applyBorder="1" applyAlignment="1">
      <alignment horizontal="center"/>
    </xf>
    <xf numFmtId="0" fontId="29" fillId="0" borderId="28" xfId="0" applyFont="1" applyBorder="1" applyAlignment="1">
      <alignment horizontal="center"/>
    </xf>
    <xf numFmtId="0" fontId="29" fillId="0" borderId="29" xfId="0" applyFont="1" applyBorder="1" applyAlignment="1">
      <alignment horizontal="center"/>
    </xf>
    <xf numFmtId="0" fontId="29" fillId="0" borderId="39" xfId="0" applyFont="1" applyBorder="1" applyAlignment="1">
      <alignment horizontal="center"/>
    </xf>
    <xf numFmtId="0" fontId="68" fillId="17" borderId="32" xfId="0" applyFont="1" applyFill="1" applyBorder="1" applyAlignment="1">
      <alignment horizontal="center" vertical="center" wrapText="1"/>
    </xf>
    <xf numFmtId="0" fontId="68" fillId="17" borderId="33" xfId="0" applyFont="1" applyFill="1" applyBorder="1" applyAlignment="1">
      <alignment horizontal="center" vertical="center" wrapText="1"/>
    </xf>
    <xf numFmtId="0" fontId="70" fillId="17" borderId="30" xfId="0" applyFont="1" applyFill="1" applyBorder="1" applyAlignment="1">
      <alignment horizontal="center"/>
    </xf>
    <xf numFmtId="0" fontId="28" fillId="3" borderId="49" xfId="0" applyFont="1" applyFill="1" applyBorder="1" applyAlignment="1">
      <alignment vertical="center" wrapText="1"/>
    </xf>
    <xf numFmtId="0" fontId="28" fillId="3" borderId="48" xfId="0" applyFont="1" applyFill="1" applyBorder="1" applyAlignment="1">
      <alignment horizontal="left" vertical="center" wrapText="1"/>
    </xf>
    <xf numFmtId="0" fontId="28" fillId="3" borderId="49" xfId="0" applyFont="1" applyFill="1" applyBorder="1" applyAlignment="1">
      <alignment horizontal="left" vertical="center" wrapText="1"/>
    </xf>
    <xf numFmtId="0" fontId="28" fillId="3" borderId="50" xfId="0" applyFont="1" applyFill="1" applyBorder="1" applyAlignment="1">
      <alignment horizontal="left" vertical="center" wrapText="1"/>
    </xf>
    <xf numFmtId="0" fontId="9" fillId="0" borderId="28" xfId="0" applyFont="1" applyBorder="1" applyAlignment="1">
      <alignment horizontal="left" vertical="center" wrapText="1"/>
    </xf>
    <xf numFmtId="0" fontId="9" fillId="0" borderId="29" xfId="0" applyFont="1" applyBorder="1" applyAlignment="1">
      <alignment horizontal="left" vertical="center" wrapText="1"/>
    </xf>
    <xf numFmtId="0" fontId="9" fillId="0" borderId="39" xfId="0" applyFont="1" applyBorder="1" applyAlignment="1">
      <alignment horizontal="left" vertical="center" wrapText="1"/>
    </xf>
    <xf numFmtId="0" fontId="10" fillId="17" borderId="10" xfId="0" applyFont="1" applyFill="1" applyBorder="1" applyAlignment="1">
      <alignment horizontal="center" vertical="center" wrapText="1"/>
    </xf>
    <xf numFmtId="0" fontId="10" fillId="17" borderId="11" xfId="0" applyFont="1" applyFill="1" applyBorder="1" applyAlignment="1">
      <alignment horizontal="center" vertical="center" wrapText="1"/>
    </xf>
    <xf numFmtId="0" fontId="10" fillId="17" borderId="12" xfId="0" applyFont="1" applyFill="1" applyBorder="1" applyAlignment="1">
      <alignment horizontal="center" vertical="center" wrapText="1"/>
    </xf>
    <xf numFmtId="0" fontId="65" fillId="17" borderId="48" xfId="0" applyFont="1" applyFill="1" applyBorder="1" applyAlignment="1">
      <alignment horizontal="center" vertical="center" wrapText="1"/>
    </xf>
    <xf numFmtId="0" fontId="65" fillId="17" borderId="49" xfId="0" applyFont="1" applyFill="1" applyBorder="1" applyAlignment="1">
      <alignment horizontal="center" vertical="center" wrapText="1"/>
    </xf>
    <xf numFmtId="0" fontId="65" fillId="17" borderId="50" xfId="0" applyFont="1" applyFill="1" applyBorder="1" applyAlignment="1">
      <alignment horizontal="center" vertical="center" wrapText="1"/>
    </xf>
    <xf numFmtId="0" fontId="65" fillId="17" borderId="24" xfId="0" applyFont="1" applyFill="1" applyBorder="1" applyAlignment="1">
      <alignment horizontal="center" vertical="center" wrapText="1"/>
    </xf>
    <xf numFmtId="0" fontId="9" fillId="18" borderId="51" xfId="0" applyFont="1" applyFill="1" applyBorder="1" applyAlignment="1">
      <alignment horizontal="center" vertical="center" wrapText="1"/>
    </xf>
    <xf numFmtId="0" fontId="9" fillId="18" borderId="59" xfId="0" applyFont="1" applyFill="1" applyBorder="1" applyAlignment="1">
      <alignment horizontal="center" vertical="center" wrapText="1"/>
    </xf>
    <xf numFmtId="0" fontId="10" fillId="22" borderId="51" xfId="0" applyFont="1" applyFill="1" applyBorder="1" applyAlignment="1">
      <alignment horizontal="center" vertical="center" wrapText="1"/>
    </xf>
    <xf numFmtId="0" fontId="10" fillId="22" borderId="59" xfId="0" applyFont="1" applyFill="1" applyBorder="1" applyAlignment="1">
      <alignment horizontal="center" vertical="center" wrapText="1"/>
    </xf>
    <xf numFmtId="0" fontId="9" fillId="24" borderId="51" xfId="0" applyFont="1" applyFill="1" applyBorder="1" applyAlignment="1">
      <alignment horizontal="center" vertical="center" wrapText="1"/>
    </xf>
    <xf numFmtId="0" fontId="9" fillId="24" borderId="59" xfId="0" applyFont="1" applyFill="1" applyBorder="1" applyAlignment="1">
      <alignment horizontal="center" vertical="center" wrapText="1"/>
    </xf>
    <xf numFmtId="0" fontId="65" fillId="22" borderId="48" xfId="0" applyFont="1" applyFill="1" applyBorder="1" applyAlignment="1">
      <alignment horizontal="center" vertical="center"/>
    </xf>
    <xf numFmtId="0" fontId="65" fillId="22" borderId="49" xfId="0" applyFont="1" applyFill="1" applyBorder="1" applyAlignment="1">
      <alignment horizontal="center" vertical="center"/>
    </xf>
    <xf numFmtId="0" fontId="65" fillId="22" borderId="50" xfId="0" applyFont="1" applyFill="1" applyBorder="1" applyAlignment="1">
      <alignment horizontal="center" vertical="center"/>
    </xf>
    <xf numFmtId="0" fontId="10" fillId="17" borderId="37" xfId="0" applyFont="1" applyFill="1" applyBorder="1" applyAlignment="1">
      <alignment horizontal="center" vertical="center" wrapText="1"/>
    </xf>
    <xf numFmtId="0" fontId="10" fillId="17" borderId="7" xfId="0" applyFont="1" applyFill="1" applyBorder="1" applyAlignment="1">
      <alignment horizontal="center" vertical="center" wrapText="1"/>
    </xf>
    <xf numFmtId="0" fontId="10" fillId="17" borderId="73" xfId="0" applyFont="1" applyFill="1" applyBorder="1" applyAlignment="1">
      <alignment horizontal="center" vertical="center" wrapText="1"/>
    </xf>
    <xf numFmtId="0" fontId="10" fillId="17" borderId="3" xfId="0" applyFont="1" applyFill="1" applyBorder="1" applyAlignment="1">
      <alignment horizontal="center" vertical="center" wrapText="1"/>
    </xf>
    <xf numFmtId="0" fontId="10" fillId="17" borderId="1" xfId="0" applyFont="1" applyFill="1" applyBorder="1" applyAlignment="1">
      <alignment horizontal="center" vertical="center" wrapText="1"/>
    </xf>
    <xf numFmtId="0" fontId="10" fillId="17" borderId="2"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22" fillId="4" borderId="1" xfId="0" applyFont="1" applyFill="1" applyBorder="1" applyAlignment="1">
      <alignment horizontal="center" vertical="center"/>
    </xf>
    <xf numFmtId="0" fontId="22" fillId="4" borderId="1"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182" fontId="0" fillId="0" borderId="60" xfId="0" applyNumberFormat="1" applyFill="1" applyBorder="1" applyAlignment="1">
      <alignment horizontal="left" vertical="center"/>
    </xf>
    <xf numFmtId="182" fontId="0" fillId="0" borderId="0" xfId="0" applyNumberFormat="1" applyFill="1" applyAlignment="1">
      <alignment horizontal="left" vertical="center"/>
    </xf>
    <xf numFmtId="0" fontId="22" fillId="0" borderId="60" xfId="0" applyFont="1" applyFill="1" applyBorder="1" applyAlignment="1">
      <alignment horizontal="center" vertical="center" wrapText="1"/>
    </xf>
    <xf numFmtId="0" fontId="22" fillId="0" borderId="0" xfId="0" applyFont="1" applyFill="1" applyAlignment="1">
      <alignment horizontal="center" vertical="center" wrapText="1"/>
    </xf>
    <xf numFmtId="0" fontId="5" fillId="0" borderId="3"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5" fillId="0" borderId="46" xfId="0" applyFont="1" applyFill="1" applyBorder="1" applyAlignment="1">
      <alignment horizontal="justify" vertical="center" wrapText="1"/>
    </xf>
    <xf numFmtId="0" fontId="5" fillId="0" borderId="3" xfId="0" applyFont="1" applyFill="1" applyBorder="1" applyAlignment="1">
      <alignment horizontal="justify" vertical="top" wrapText="1"/>
    </xf>
    <xf numFmtId="0" fontId="5" fillId="0" borderId="1" xfId="0" applyFont="1" applyFill="1" applyBorder="1" applyAlignment="1">
      <alignment horizontal="justify" vertical="top" wrapText="1"/>
    </xf>
    <xf numFmtId="0" fontId="5" fillId="0" borderId="46" xfId="0" applyFont="1" applyFill="1" applyBorder="1" applyAlignment="1">
      <alignment horizontal="justify" vertical="top"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10" fontId="39" fillId="17" borderId="23" xfId="21" applyNumberFormat="1" applyFont="1" applyFill="1" applyBorder="1" applyAlignment="1">
      <alignment horizontal="center" vertical="center"/>
    </xf>
    <xf numFmtId="10" fontId="39" fillId="17" borderId="24" xfId="21" applyNumberFormat="1" applyFont="1" applyFill="1" applyBorder="1" applyAlignment="1">
      <alignment horizontal="center" vertical="center"/>
    </xf>
    <xf numFmtId="10" fontId="39" fillId="17" borderId="38" xfId="21" applyNumberFormat="1" applyFont="1" applyFill="1" applyBorder="1" applyAlignment="1">
      <alignment horizontal="center" vertical="center"/>
    </xf>
    <xf numFmtId="10" fontId="39" fillId="17" borderId="26" xfId="21" applyNumberFormat="1" applyFont="1" applyFill="1" applyBorder="1" applyAlignment="1">
      <alignment horizontal="center" vertical="center"/>
    </xf>
    <xf numFmtId="10" fontId="39" fillId="17" borderId="0" xfId="21" applyNumberFormat="1" applyFont="1" applyFill="1" applyBorder="1" applyAlignment="1">
      <alignment horizontal="center" vertical="center"/>
    </xf>
    <xf numFmtId="10" fontId="39" fillId="17" borderId="27" xfId="21" applyNumberFormat="1" applyFont="1" applyFill="1" applyBorder="1" applyAlignment="1">
      <alignment horizontal="center" vertical="center"/>
    </xf>
    <xf numFmtId="10" fontId="39" fillId="17" borderId="28" xfId="21" applyNumberFormat="1" applyFont="1" applyFill="1" applyBorder="1" applyAlignment="1">
      <alignment horizontal="center" vertical="center"/>
    </xf>
    <xf numFmtId="10" fontId="39" fillId="17" borderId="29" xfId="21" applyNumberFormat="1" applyFont="1" applyFill="1" applyBorder="1" applyAlignment="1">
      <alignment horizontal="center" vertical="center"/>
    </xf>
    <xf numFmtId="10" fontId="39" fillId="17" borderId="39" xfId="21" applyNumberFormat="1" applyFont="1" applyFill="1" applyBorder="1" applyAlignment="1">
      <alignment horizontal="center" vertical="center"/>
    </xf>
    <xf numFmtId="0" fontId="5" fillId="0" borderId="3"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46" xfId="0" applyFont="1" applyFill="1" applyBorder="1" applyAlignment="1">
      <alignment horizontal="left" vertical="center" wrapText="1"/>
    </xf>
    <xf numFmtId="0" fontId="5" fillId="0" borderId="3" xfId="0" applyFont="1" applyFill="1" applyBorder="1" applyAlignment="1">
      <alignment horizontal="center" vertical="top" wrapText="1"/>
    </xf>
    <xf numFmtId="0" fontId="5" fillId="0" borderId="1" xfId="0" applyFont="1" applyFill="1" applyBorder="1" applyAlignment="1">
      <alignment horizontal="center" vertical="top" wrapText="1"/>
    </xf>
    <xf numFmtId="0" fontId="5" fillId="0" borderId="4" xfId="0" applyFont="1" applyFill="1" applyBorder="1" applyAlignment="1">
      <alignment horizontal="center" vertical="top" wrapText="1"/>
    </xf>
    <xf numFmtId="0" fontId="20" fillId="0" borderId="0" xfId="0" applyFont="1" applyAlignment="1">
      <alignment horizontal="center" vertical="center"/>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65" fillId="22" borderId="40" xfId="0" applyFont="1" applyFill="1" applyBorder="1" applyAlignment="1">
      <alignment horizontal="center" vertical="center"/>
    </xf>
    <xf numFmtId="0" fontId="65" fillId="22" borderId="44" xfId="0" applyFont="1" applyFill="1" applyBorder="1" applyAlignment="1">
      <alignment horizontal="center" vertical="center"/>
    </xf>
    <xf numFmtId="0" fontId="65" fillId="22" borderId="5" xfId="0" applyFont="1" applyFill="1" applyBorder="1" applyAlignment="1">
      <alignment horizontal="center" vertical="center"/>
    </xf>
    <xf numFmtId="0" fontId="65" fillId="22" borderId="56" xfId="0" applyFont="1" applyFill="1" applyBorder="1" applyAlignment="1">
      <alignment horizontal="center" vertical="center"/>
    </xf>
    <xf numFmtId="0" fontId="65" fillId="22" borderId="43" xfId="0" applyFont="1" applyFill="1" applyBorder="1" applyAlignment="1">
      <alignment horizontal="center" vertical="center"/>
    </xf>
    <xf numFmtId="0" fontId="65" fillId="22" borderId="23" xfId="0" applyFont="1" applyFill="1" applyBorder="1" applyAlignment="1">
      <alignment horizontal="center" vertical="center" wrapText="1"/>
    </xf>
    <xf numFmtId="0" fontId="65" fillId="22" borderId="26" xfId="0" applyFont="1" applyFill="1" applyBorder="1" applyAlignment="1">
      <alignment horizontal="center" vertical="center" wrapText="1"/>
    </xf>
    <xf numFmtId="0" fontId="10" fillId="17" borderId="17" xfId="0" applyFont="1" applyFill="1" applyBorder="1" applyAlignment="1">
      <alignment horizontal="center" vertical="center" wrapText="1"/>
    </xf>
    <xf numFmtId="0" fontId="10" fillId="17" borderId="18" xfId="0" applyFont="1" applyFill="1" applyBorder="1" applyAlignment="1">
      <alignment horizontal="center" vertical="center" wrapText="1"/>
    </xf>
    <xf numFmtId="0" fontId="10" fillId="17" borderId="20" xfId="0" applyFont="1" applyFill="1" applyBorder="1" applyAlignment="1">
      <alignment horizontal="center" vertical="center" wrapText="1"/>
    </xf>
    <xf numFmtId="0" fontId="9" fillId="22" borderId="51" xfId="0" applyFont="1" applyFill="1" applyBorder="1" applyAlignment="1">
      <alignment horizontal="center" vertical="center" wrapText="1"/>
    </xf>
    <xf numFmtId="0" fontId="9" fillId="22" borderId="59" xfId="0" applyFont="1" applyFill="1" applyBorder="1" applyAlignment="1">
      <alignment horizontal="center" vertical="center" wrapText="1"/>
    </xf>
    <xf numFmtId="0" fontId="5" fillId="0" borderId="10" xfId="0" applyFont="1" applyFill="1" applyBorder="1" applyAlignment="1">
      <alignment horizontal="center" vertical="top" wrapText="1"/>
    </xf>
    <xf numFmtId="0" fontId="5" fillId="0" borderId="11" xfId="0" applyFont="1" applyFill="1" applyBorder="1" applyAlignment="1">
      <alignment horizontal="center" vertical="top" wrapText="1"/>
    </xf>
    <xf numFmtId="0" fontId="5" fillId="0" borderId="12" xfId="0" applyFont="1" applyFill="1" applyBorder="1" applyAlignment="1">
      <alignment horizontal="center" vertical="top" wrapText="1"/>
    </xf>
    <xf numFmtId="0" fontId="0" fillId="0" borderId="23" xfId="0" applyBorder="1" applyAlignment="1">
      <alignment horizontal="center"/>
    </xf>
    <xf numFmtId="0" fontId="0" fillId="0" borderId="24" xfId="0" applyBorder="1" applyAlignment="1">
      <alignment horizontal="center"/>
    </xf>
    <xf numFmtId="0" fontId="0" fillId="0" borderId="38"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9" xfId="0" applyBorder="1" applyAlignment="1">
      <alignment horizontal="center"/>
    </xf>
    <xf numFmtId="0" fontId="9" fillId="17" borderId="48" xfId="0" applyFont="1" applyFill="1" applyBorder="1" applyAlignment="1">
      <alignment horizontal="center" vertical="center" wrapText="1"/>
    </xf>
    <xf numFmtId="0" fontId="9" fillId="17" borderId="49" xfId="0" applyFont="1" applyFill="1" applyBorder="1" applyAlignment="1">
      <alignment horizontal="center" vertical="center" wrapText="1"/>
    </xf>
    <xf numFmtId="0" fontId="9" fillId="17" borderId="50" xfId="0" applyFont="1" applyFill="1" applyBorder="1" applyAlignment="1">
      <alignment horizontal="center" vertical="center" wrapText="1"/>
    </xf>
    <xf numFmtId="0" fontId="65" fillId="17" borderId="23" xfId="0" applyFont="1" applyFill="1" applyBorder="1" applyAlignment="1">
      <alignment horizontal="center" vertical="center" wrapText="1"/>
    </xf>
    <xf numFmtId="0" fontId="65" fillId="17" borderId="38" xfId="0" applyFont="1" applyFill="1" applyBorder="1" applyAlignment="1">
      <alignment horizontal="center" vertical="center" wrapText="1"/>
    </xf>
    <xf numFmtId="0" fontId="65" fillId="17" borderId="28" xfId="0" applyFont="1" applyFill="1" applyBorder="1" applyAlignment="1">
      <alignment horizontal="center" vertical="center" wrapText="1"/>
    </xf>
    <xf numFmtId="0" fontId="65" fillId="17" borderId="29" xfId="0" applyFont="1" applyFill="1" applyBorder="1" applyAlignment="1">
      <alignment horizontal="center" vertical="center" wrapText="1"/>
    </xf>
    <xf numFmtId="0" fontId="65" fillId="17" borderId="39" xfId="0" applyFont="1" applyFill="1" applyBorder="1" applyAlignment="1">
      <alignment horizontal="center" vertical="center" wrapText="1"/>
    </xf>
    <xf numFmtId="0" fontId="69" fillId="17" borderId="6" xfId="0" applyFont="1" applyFill="1" applyBorder="1" applyAlignment="1">
      <alignment horizontal="center" vertical="center" wrapText="1"/>
    </xf>
    <xf numFmtId="0" fontId="69" fillId="17" borderId="55" xfId="0" applyFont="1" applyFill="1" applyBorder="1" applyAlignment="1">
      <alignment horizontal="center" vertical="center" wrapText="1"/>
    </xf>
    <xf numFmtId="0" fontId="69" fillId="17" borderId="57" xfId="0" applyFont="1" applyFill="1" applyBorder="1" applyAlignment="1">
      <alignment horizontal="center" vertical="center" wrapText="1"/>
    </xf>
    <xf numFmtId="0" fontId="28" fillId="0" borderId="48" xfId="0" applyFont="1" applyBorder="1" applyAlignment="1">
      <alignment horizontal="left" vertical="center"/>
    </xf>
    <xf numFmtId="0" fontId="28" fillId="0" borderId="49" xfId="0" applyFont="1" applyBorder="1" applyAlignment="1">
      <alignment horizontal="left" vertical="center"/>
    </xf>
    <xf numFmtId="0" fontId="65" fillId="17" borderId="24" xfId="0" applyFont="1" applyFill="1" applyBorder="1" applyAlignment="1">
      <alignment horizontal="center" vertical="center"/>
    </xf>
    <xf numFmtId="0" fontId="65" fillId="17" borderId="49" xfId="0" applyFont="1" applyFill="1" applyBorder="1" applyAlignment="1">
      <alignment horizontal="center" vertical="center"/>
    </xf>
    <xf numFmtId="0" fontId="28" fillId="0" borderId="50" xfId="0" applyFont="1" applyBorder="1" applyAlignment="1">
      <alignment horizontal="left" vertical="center"/>
    </xf>
    <xf numFmtId="0" fontId="10" fillId="17" borderId="19" xfId="0" applyFont="1" applyFill="1" applyBorder="1" applyAlignment="1">
      <alignment horizontal="center" vertical="center" wrapText="1"/>
    </xf>
    <xf numFmtId="0" fontId="4" fillId="0" borderId="59" xfId="0" applyFont="1" applyBorder="1" applyAlignment="1">
      <alignment vertical="center" wrapText="1"/>
    </xf>
    <xf numFmtId="0" fontId="4" fillId="0" borderId="40"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5" xfId="0" applyFont="1" applyBorder="1" applyAlignment="1">
      <alignmen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5" xfId="0" applyFont="1" applyBorder="1" applyAlignment="1">
      <alignment horizontal="justify" vertical="center" wrapText="1"/>
    </xf>
    <xf numFmtId="0" fontId="4" fillId="0" borderId="22" xfId="0" applyFont="1" applyBorder="1" applyAlignment="1">
      <alignment horizontal="justify" vertical="center" wrapText="1"/>
    </xf>
    <xf numFmtId="0" fontId="4" fillId="0" borderId="36" xfId="0" applyFont="1" applyBorder="1" applyAlignment="1">
      <alignment horizontal="justify"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5"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4" xfId="0" applyFont="1" applyBorder="1" applyAlignment="1">
      <alignment horizontal="justify" vertical="center" wrapText="1"/>
    </xf>
    <xf numFmtId="0" fontId="2" fillId="17" borderId="26" xfId="0" applyFont="1" applyFill="1" applyBorder="1" applyAlignment="1" applyProtection="1">
      <alignment horizontal="center" vertical="center" wrapText="1"/>
      <protection locked="0"/>
    </xf>
    <xf numFmtId="0" fontId="2" fillId="17" borderId="0" xfId="0" applyFont="1" applyFill="1" applyAlignment="1" applyProtection="1">
      <alignment horizontal="center" vertical="center" wrapText="1"/>
      <protection locked="0"/>
    </xf>
    <xf numFmtId="0" fontId="2" fillId="17" borderId="28" xfId="0" applyFont="1" applyFill="1" applyBorder="1" applyAlignment="1" applyProtection="1">
      <alignment horizontal="center" vertical="center" wrapText="1"/>
      <protection locked="0"/>
    </xf>
    <xf numFmtId="0" fontId="2" fillId="17" borderId="29" xfId="0" applyFont="1" applyFill="1" applyBorder="1" applyAlignment="1" applyProtection="1">
      <alignment horizontal="center" vertical="center" wrapText="1"/>
      <protection locked="0"/>
    </xf>
    <xf numFmtId="0" fontId="4" fillId="0" borderId="14" xfId="0" applyFont="1" applyBorder="1" applyAlignment="1">
      <alignment horizontal="justify" vertical="center" wrapText="1"/>
    </xf>
    <xf numFmtId="0" fontId="4" fillId="0" borderId="15" xfId="0" applyFont="1" applyBorder="1" applyAlignment="1">
      <alignment horizontal="justify"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63" xfId="0" applyFont="1" applyBorder="1" applyAlignment="1">
      <alignment horizontal="center" vertical="center" wrapText="1"/>
    </xf>
    <xf numFmtId="0" fontId="30" fillId="17" borderId="17" xfId="0" applyFont="1" applyFill="1" applyBorder="1" applyAlignment="1">
      <alignment horizontal="center" vertical="center" wrapText="1"/>
    </xf>
    <xf numFmtId="0" fontId="30" fillId="17" borderId="3" xfId="0" applyFont="1" applyFill="1" applyBorder="1" applyAlignment="1">
      <alignment horizontal="center" vertical="center" wrapText="1"/>
    </xf>
    <xf numFmtId="0" fontId="30" fillId="17" borderId="10" xfId="0" applyFont="1" applyFill="1" applyBorder="1" applyAlignment="1">
      <alignment horizontal="center" vertical="center" wrapText="1"/>
    </xf>
    <xf numFmtId="0" fontId="71" fillId="17" borderId="18" xfId="0" applyFont="1" applyFill="1" applyBorder="1" applyAlignment="1">
      <alignment horizontal="center" vertical="center" wrapText="1"/>
    </xf>
    <xf numFmtId="0" fontId="71" fillId="17" borderId="1" xfId="0" applyFont="1" applyFill="1" applyBorder="1" applyAlignment="1">
      <alignment horizontal="center" vertical="center" wrapText="1"/>
    </xf>
    <xf numFmtId="0" fontId="71" fillId="17" borderId="11" xfId="0" applyFont="1" applyFill="1" applyBorder="1" applyAlignment="1">
      <alignment horizontal="center" vertical="center" wrapText="1"/>
    </xf>
    <xf numFmtId="0" fontId="28" fillId="3" borderId="45" xfId="0" applyFont="1" applyFill="1" applyBorder="1" applyAlignment="1">
      <alignment horizontal="left" vertical="center" wrapText="1"/>
    </xf>
    <xf numFmtId="0" fontId="28" fillId="3" borderId="30" xfId="0" applyFont="1" applyFill="1" applyBorder="1" applyAlignment="1">
      <alignment horizontal="left" vertical="center" wrapText="1"/>
    </xf>
    <xf numFmtId="0" fontId="28" fillId="3" borderId="46" xfId="0" applyFont="1" applyFill="1" applyBorder="1" applyAlignment="1">
      <alignment horizontal="left" vertical="center" wrapText="1"/>
    </xf>
    <xf numFmtId="0" fontId="9" fillId="17" borderId="33" xfId="0" applyFont="1" applyFill="1" applyBorder="1" applyAlignment="1">
      <alignment horizontal="left" vertical="center" wrapText="1"/>
    </xf>
    <xf numFmtId="0" fontId="9" fillId="3" borderId="23" xfId="0" applyFont="1" applyFill="1" applyBorder="1" applyAlignment="1">
      <alignment horizontal="left" vertical="center" wrapText="1"/>
    </xf>
    <xf numFmtId="0" fontId="9" fillId="3" borderId="24" xfId="0" applyFont="1" applyFill="1" applyBorder="1" applyAlignment="1">
      <alignment horizontal="left" vertical="center" wrapText="1"/>
    </xf>
    <xf numFmtId="0" fontId="9" fillId="3" borderId="38" xfId="0" applyFont="1" applyFill="1" applyBorder="1" applyAlignment="1">
      <alignment horizontal="left" vertical="center" wrapText="1"/>
    </xf>
    <xf numFmtId="0" fontId="9" fillId="17" borderId="45" xfId="0" applyFont="1" applyFill="1" applyBorder="1" applyAlignment="1">
      <alignment horizontal="left" vertical="center" wrapText="1"/>
    </xf>
    <xf numFmtId="0" fontId="9" fillId="17" borderId="30" xfId="0" applyFont="1" applyFill="1" applyBorder="1" applyAlignment="1">
      <alignment horizontal="left" vertical="center" wrapText="1"/>
    </xf>
    <xf numFmtId="0" fontId="9" fillId="17" borderId="31" xfId="0" applyFont="1" applyFill="1" applyBorder="1" applyAlignment="1">
      <alignment horizontal="left" vertical="center" wrapText="1"/>
    </xf>
    <xf numFmtId="0" fontId="9" fillId="3" borderId="48" xfId="0" applyFont="1" applyFill="1" applyBorder="1" applyAlignment="1">
      <alignment horizontal="left" vertical="center" wrapText="1"/>
    </xf>
    <xf numFmtId="0" fontId="9" fillId="3" borderId="49" xfId="0" applyFont="1" applyFill="1" applyBorder="1" applyAlignment="1">
      <alignment horizontal="left" vertical="center" wrapText="1"/>
    </xf>
    <xf numFmtId="0" fontId="9" fillId="3" borderId="50" xfId="0" applyFont="1" applyFill="1" applyBorder="1" applyAlignment="1">
      <alignment horizontal="left" vertical="center" wrapText="1"/>
    </xf>
    <xf numFmtId="0" fontId="9" fillId="0" borderId="48"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50" xfId="0" applyFont="1" applyBorder="1" applyAlignment="1">
      <alignment horizontal="center"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2" xfId="16"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2" fillId="17" borderId="22" xfId="16" applyFont="1" applyFill="1" applyBorder="1" applyAlignment="1">
      <alignment horizontal="center" vertical="center" wrapText="1"/>
    </xf>
    <xf numFmtId="0" fontId="14" fillId="17" borderId="16" xfId="16" applyFont="1" applyFill="1" applyBorder="1" applyAlignment="1">
      <alignment horizontal="center" vertical="center" wrapText="1"/>
    </xf>
    <xf numFmtId="0" fontId="14" fillId="17" borderId="37"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2" fillId="17" borderId="10" xfId="16" applyFont="1" applyFill="1" applyBorder="1" applyAlignment="1">
      <alignment horizontal="center" vertical="center" wrapText="1"/>
    </xf>
    <xf numFmtId="0" fontId="2" fillId="17" borderId="12" xfId="16" applyFont="1" applyFill="1" applyBorder="1" applyAlignment="1">
      <alignment horizontal="center" vertical="center" wrapText="1"/>
    </xf>
    <xf numFmtId="10" fontId="4" fillId="0" borderId="3" xfId="0" applyNumberFormat="1" applyFont="1" applyFill="1" applyBorder="1" applyAlignment="1" applyProtection="1">
      <alignment horizontal="center" vertical="center" wrapText="1"/>
      <protection locked="0"/>
    </xf>
    <xf numFmtId="10" fontId="4" fillId="0" borderId="1" xfId="0" applyNumberFormat="1" applyFont="1" applyFill="1" applyBorder="1" applyAlignment="1" applyProtection="1">
      <alignment horizontal="center" vertical="center" wrapText="1"/>
      <protection locked="0"/>
    </xf>
    <xf numFmtId="0" fontId="3" fillId="0" borderId="19" xfId="16" applyFont="1" applyFill="1" applyBorder="1" applyAlignment="1">
      <alignment horizontal="left" vertical="center" wrapText="1"/>
    </xf>
    <xf numFmtId="0" fontId="3" fillId="0" borderId="21" xfId="16" applyFont="1" applyFill="1" applyBorder="1" applyAlignment="1">
      <alignment horizontal="left" vertical="center" wrapText="1"/>
    </xf>
    <xf numFmtId="0" fontId="5" fillId="0" borderId="1" xfId="16" applyFont="1" applyFill="1" applyBorder="1" applyAlignment="1">
      <alignment horizontal="justify" vertical="center" wrapText="1"/>
    </xf>
    <xf numFmtId="0" fontId="14" fillId="0" borderId="1" xfId="0" applyFont="1" applyFill="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3" fillId="0" borderId="19" xfId="16" applyFont="1" applyFill="1" applyBorder="1" applyAlignment="1">
      <alignment vertical="top" wrapText="1"/>
    </xf>
    <xf numFmtId="0" fontId="3" fillId="0" borderId="21" xfId="16" applyFont="1" applyFill="1" applyBorder="1" applyAlignment="1">
      <alignment vertical="top" wrapText="1"/>
    </xf>
    <xf numFmtId="0" fontId="4" fillId="0" borderId="1" xfId="16" applyFill="1" applyBorder="1" applyAlignment="1">
      <alignment horizontal="center" vertical="center" wrapText="1"/>
    </xf>
    <xf numFmtId="0" fontId="11" fillId="0" borderId="3" xfId="16" applyFont="1" applyFill="1" applyBorder="1" applyAlignment="1">
      <alignment horizontal="center" vertical="center" wrapText="1"/>
    </xf>
    <xf numFmtId="0" fontId="11" fillId="0" borderId="1" xfId="16" applyFont="1" applyFill="1" applyBorder="1" applyAlignment="1">
      <alignment horizontal="center" vertical="center" wrapText="1"/>
    </xf>
    <xf numFmtId="0" fontId="3" fillId="0" borderId="19" xfId="16" applyFont="1" applyFill="1" applyBorder="1" applyAlignment="1">
      <alignment vertical="center" wrapText="1"/>
    </xf>
    <xf numFmtId="0" fontId="3" fillId="0" borderId="21" xfId="16" applyFont="1" applyFill="1" applyBorder="1" applyAlignment="1">
      <alignment vertical="center" wrapText="1"/>
    </xf>
    <xf numFmtId="10" fontId="4" fillId="0" borderId="2" xfId="0" applyNumberFormat="1" applyFont="1" applyFill="1" applyBorder="1" applyAlignment="1" applyProtection="1">
      <alignment horizontal="center" vertical="center" wrapText="1"/>
      <protection locked="0"/>
    </xf>
    <xf numFmtId="10" fontId="4" fillId="0" borderId="5" xfId="0" applyNumberFormat="1" applyFont="1" applyFill="1" applyBorder="1" applyAlignment="1" applyProtection="1">
      <alignment horizontal="center" vertical="center" wrapText="1"/>
      <protection locked="0"/>
    </xf>
    <xf numFmtId="0" fontId="3" fillId="0" borderId="2" xfId="16" applyFont="1" applyFill="1" applyBorder="1" applyAlignment="1">
      <alignment horizontal="left" vertical="center" wrapText="1"/>
    </xf>
    <xf numFmtId="0" fontId="3" fillId="0" borderId="5" xfId="16" applyFont="1" applyFill="1" applyBorder="1" applyAlignment="1">
      <alignment horizontal="left" vertical="center" wrapText="1"/>
    </xf>
    <xf numFmtId="0" fontId="14" fillId="0" borderId="2"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1" fillId="0" borderId="2" xfId="16" applyFont="1" applyFill="1" applyBorder="1" applyAlignment="1">
      <alignment horizontal="center" vertical="center" wrapText="1"/>
    </xf>
    <xf numFmtId="0" fontId="11" fillId="0" borderId="22" xfId="16" applyFont="1" applyFill="1" applyBorder="1" applyAlignment="1">
      <alignment horizontal="center" vertical="center" wrapText="1"/>
    </xf>
    <xf numFmtId="0" fontId="11" fillId="0" borderId="5" xfId="16" applyFont="1" applyFill="1" applyBorder="1" applyAlignment="1">
      <alignment horizontal="center" vertical="center" wrapText="1"/>
    </xf>
    <xf numFmtId="0" fontId="2" fillId="17" borderId="1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0" fontId="45" fillId="16" borderId="1" xfId="0" applyFont="1" applyFill="1" applyBorder="1" applyAlignment="1">
      <alignment horizontal="center" vertical="center"/>
    </xf>
    <xf numFmtId="0" fontId="45" fillId="16" borderId="1" xfId="0" applyFont="1" applyFill="1" applyBorder="1" applyAlignment="1">
      <alignment horizontal="center" vertical="center" wrapText="1"/>
    </xf>
    <xf numFmtId="0" fontId="43" fillId="0" borderId="1" xfId="0" applyFont="1" applyBorder="1" applyAlignment="1">
      <alignment horizontal="center" vertical="center" wrapText="1"/>
    </xf>
    <xf numFmtId="0" fontId="43" fillId="0" borderId="8" xfId="0" applyFont="1" applyBorder="1" applyAlignment="1">
      <alignment horizontal="center" vertical="center" wrapText="1"/>
    </xf>
    <xf numFmtId="0" fontId="43" fillId="0" borderId="6" xfId="0" applyFont="1" applyBorder="1" applyAlignment="1">
      <alignment horizontal="center" vertical="center" wrapText="1"/>
    </xf>
    <xf numFmtId="0" fontId="43" fillId="0" borderId="7" xfId="0" applyFont="1" applyBorder="1" applyAlignment="1">
      <alignment horizontal="center" vertical="center" wrapText="1"/>
    </xf>
    <xf numFmtId="0" fontId="43" fillId="0" borderId="1" xfId="0" applyFont="1" applyBorder="1" applyAlignment="1">
      <alignment horizontal="center" vertical="center"/>
    </xf>
    <xf numFmtId="0" fontId="44" fillId="0" borderId="1" xfId="2870" applyFont="1" applyFill="1" applyBorder="1" applyAlignment="1">
      <alignment horizontal="center" vertical="center" wrapText="1"/>
    </xf>
    <xf numFmtId="0" fontId="3" fillId="0" borderId="1" xfId="2870" applyFont="1" applyFill="1" applyBorder="1"/>
    <xf numFmtId="0" fontId="14" fillId="17" borderId="40" xfId="0" applyFont="1" applyFill="1" applyBorder="1" applyAlignment="1">
      <alignment horizontal="center" vertical="center" wrapText="1"/>
    </xf>
    <xf numFmtId="0" fontId="14" fillId="17" borderId="5" xfId="0" applyFont="1" applyFill="1" applyBorder="1" applyAlignment="1">
      <alignment horizontal="center" vertical="center" wrapText="1"/>
    </xf>
    <xf numFmtId="0" fontId="14" fillId="17" borderId="18" xfId="0" applyFont="1" applyFill="1" applyBorder="1" applyAlignment="1">
      <alignment horizontal="center" vertical="center" wrapText="1"/>
    </xf>
    <xf numFmtId="0" fontId="14" fillId="17" borderId="1" xfId="0" applyFont="1" applyFill="1" applyBorder="1" applyAlignment="1">
      <alignment horizontal="center" vertical="center" wrapText="1"/>
    </xf>
    <xf numFmtId="0" fontId="14" fillId="17" borderId="63" xfId="0" applyFont="1" applyFill="1" applyBorder="1" applyAlignment="1">
      <alignment horizontal="center" vertical="center" wrapText="1"/>
    </xf>
    <xf numFmtId="0" fontId="14" fillId="17" borderId="4" xfId="0" applyFont="1" applyFill="1" applyBorder="1" applyAlignment="1">
      <alignment horizontal="center" vertical="center" wrapText="1"/>
    </xf>
    <xf numFmtId="0" fontId="45" fillId="16" borderId="8" xfId="0" applyFont="1" applyFill="1" applyBorder="1" applyAlignment="1">
      <alignment horizontal="center" vertical="center"/>
    </xf>
    <xf numFmtId="0" fontId="45" fillId="16" borderId="6" xfId="0" applyFont="1" applyFill="1" applyBorder="1" applyAlignment="1">
      <alignment horizontal="center" vertical="center"/>
    </xf>
    <xf numFmtId="0" fontId="45" fillId="16" borderId="7" xfId="0" applyFont="1" applyFill="1" applyBorder="1" applyAlignment="1">
      <alignment horizontal="center" vertical="center"/>
    </xf>
    <xf numFmtId="0" fontId="72" fillId="0" borderId="1" xfId="0" applyFont="1" applyFill="1" applyBorder="1" applyAlignment="1">
      <alignment horizontal="center" vertical="center" wrapText="1"/>
    </xf>
    <xf numFmtId="0" fontId="16" fillId="0" borderId="1" xfId="2870" applyFont="1" applyFill="1" applyBorder="1"/>
    <xf numFmtId="0" fontId="16" fillId="0" borderId="1" xfId="0" applyFont="1" applyFill="1" applyBorder="1" applyAlignment="1">
      <alignment horizontal="center" vertical="center" wrapText="1"/>
    </xf>
    <xf numFmtId="0" fontId="16" fillId="0" borderId="1" xfId="0" applyFont="1" applyFill="1" applyBorder="1" applyAlignment="1">
      <alignment vertical="center" wrapText="1"/>
    </xf>
    <xf numFmtId="0" fontId="44" fillId="0" borderId="1" xfId="0" applyFont="1" applyFill="1" applyBorder="1" applyAlignment="1">
      <alignment vertical="center" wrapText="1"/>
    </xf>
    <xf numFmtId="0" fontId="3" fillId="0" borderId="1" xfId="0" applyFont="1" applyFill="1" applyBorder="1"/>
    <xf numFmtId="0" fontId="11" fillId="0" borderId="1" xfId="0" applyFont="1" applyFill="1" applyBorder="1" applyAlignment="1">
      <alignment horizontal="center"/>
    </xf>
    <xf numFmtId="3" fontId="16" fillId="0" borderId="1" xfId="0" applyNumberFormat="1" applyFont="1" applyFill="1" applyBorder="1" applyAlignment="1">
      <alignment horizontal="center" vertical="center" wrapText="1"/>
    </xf>
    <xf numFmtId="0" fontId="76" fillId="0" borderId="1" xfId="0" applyFont="1" applyFill="1" applyBorder="1" applyAlignment="1">
      <alignment horizontal="center"/>
    </xf>
    <xf numFmtId="3" fontId="16" fillId="0" borderId="1" xfId="0" applyNumberFormat="1" applyFont="1" applyFill="1" applyBorder="1" applyAlignment="1">
      <alignment vertical="center" wrapText="1"/>
    </xf>
    <xf numFmtId="0" fontId="87" fillId="0" borderId="1" xfId="0" applyFont="1" applyFill="1" applyBorder="1" applyAlignment="1">
      <alignment horizontal="center" vertical="center" wrapText="1"/>
    </xf>
    <xf numFmtId="0" fontId="44" fillId="0" borderId="2" xfId="0" applyFont="1" applyFill="1" applyBorder="1" applyAlignment="1">
      <alignment horizontal="center" vertical="center" wrapText="1"/>
    </xf>
    <xf numFmtId="0" fontId="44" fillId="0" borderId="22" xfId="0" applyFont="1" applyFill="1" applyBorder="1" applyAlignment="1">
      <alignment horizontal="center" vertical="center" wrapText="1"/>
    </xf>
    <xf numFmtId="0" fontId="44" fillId="0" borderId="5"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44"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2" fillId="0" borderId="18" xfId="0" applyFont="1" applyFill="1" applyBorder="1" applyAlignment="1">
      <alignment horizontal="center" vertical="center" wrapText="1"/>
    </xf>
    <xf numFmtId="0" fontId="44" fillId="0" borderId="19" xfId="0" applyFont="1" applyFill="1" applyBorder="1" applyAlignment="1">
      <alignment horizontal="center" vertical="center" wrapText="1"/>
    </xf>
    <xf numFmtId="0" fontId="44" fillId="0" borderId="62" xfId="0" applyFont="1" applyFill="1" applyBorder="1" applyAlignment="1">
      <alignment horizontal="center" vertical="center" wrapText="1"/>
    </xf>
    <xf numFmtId="0" fontId="44" fillId="0" borderId="2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2" fillId="17" borderId="16"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21"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44" fillId="0" borderId="1" xfId="0" applyFont="1" applyFill="1" applyBorder="1" applyAlignment="1">
      <alignment horizontal="left" vertical="center" wrapText="1"/>
    </xf>
    <xf numFmtId="0" fontId="44" fillId="0" borderId="1" xfId="0" applyFont="1" applyFill="1" applyBorder="1" applyAlignment="1">
      <alignment horizontal="left" vertical="center"/>
    </xf>
    <xf numFmtId="0" fontId="9" fillId="17" borderId="48" xfId="0" applyFont="1" applyFill="1" applyBorder="1" applyAlignment="1">
      <alignment horizontal="left" vertical="center" wrapText="1"/>
    </xf>
    <xf numFmtId="0" fontId="9" fillId="17" borderId="49" xfId="0" applyFont="1" applyFill="1" applyBorder="1" applyAlignment="1">
      <alignment horizontal="left" vertical="center" wrapText="1"/>
    </xf>
    <xf numFmtId="0" fontId="9" fillId="17" borderId="50" xfId="0" applyFont="1" applyFill="1" applyBorder="1" applyAlignment="1">
      <alignment horizontal="left" vertical="center" wrapText="1"/>
    </xf>
    <xf numFmtId="0" fontId="9" fillId="3" borderId="58" xfId="0" applyFont="1" applyFill="1" applyBorder="1" applyAlignment="1">
      <alignment horizontal="left" vertical="center" wrapText="1"/>
    </xf>
    <xf numFmtId="0" fontId="9" fillId="3" borderId="52" xfId="0" applyFont="1" applyFill="1" applyBorder="1" applyAlignment="1">
      <alignment horizontal="left" vertical="center" wrapText="1"/>
    </xf>
    <xf numFmtId="0" fontId="9" fillId="3" borderId="53" xfId="0" applyFont="1" applyFill="1" applyBorder="1" applyAlignment="1">
      <alignment horizontal="left" vertical="center" wrapText="1"/>
    </xf>
    <xf numFmtId="0" fontId="31" fillId="17" borderId="28" xfId="19" applyFont="1" applyFill="1" applyBorder="1" applyAlignment="1">
      <alignment horizontal="left" vertical="center" wrapText="1"/>
    </xf>
    <xf numFmtId="0" fontId="31" fillId="17" borderId="29" xfId="19" applyFont="1" applyFill="1" applyBorder="1" applyAlignment="1">
      <alignment horizontal="left" vertical="center" wrapText="1"/>
    </xf>
    <xf numFmtId="0" fontId="31" fillId="17" borderId="39" xfId="19" applyFont="1" applyFill="1" applyBorder="1" applyAlignment="1">
      <alignment horizontal="left" vertical="center" wrapText="1"/>
    </xf>
    <xf numFmtId="0" fontId="10" fillId="15" borderId="58" xfId="0" applyFont="1" applyFill="1" applyBorder="1" applyAlignment="1">
      <alignment horizontal="left" vertical="center" wrapText="1"/>
    </xf>
    <xf numFmtId="0" fontId="10" fillId="15" borderId="52" xfId="0" applyFont="1" applyFill="1" applyBorder="1" applyAlignment="1">
      <alignment horizontal="left" vertical="center" wrapText="1"/>
    </xf>
    <xf numFmtId="0" fontId="10" fillId="15" borderId="53" xfId="0" applyFont="1" applyFill="1" applyBorder="1" applyAlignment="1">
      <alignment horizontal="left" vertical="center" wrapText="1"/>
    </xf>
    <xf numFmtId="0" fontId="31" fillId="0" borderId="23" xfId="19" applyFont="1" applyBorder="1" applyAlignment="1">
      <alignment horizontal="center" vertical="center" wrapText="1"/>
    </xf>
    <xf numFmtId="0" fontId="31" fillId="0" borderId="24" xfId="19" applyFont="1" applyBorder="1" applyAlignment="1">
      <alignment horizontal="center" vertical="center" wrapText="1"/>
    </xf>
    <xf numFmtId="0" fontId="31" fillId="0" borderId="49" xfId="19" applyFont="1" applyBorder="1" applyAlignment="1">
      <alignment horizontal="center" vertical="center" wrapText="1"/>
    </xf>
    <xf numFmtId="0" fontId="31" fillId="0" borderId="50" xfId="19" applyFont="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50" xfId="0" applyFont="1" applyFill="1" applyBorder="1" applyAlignment="1">
      <alignment horizontal="center" vertical="center" wrapText="1"/>
    </xf>
    <xf numFmtId="0" fontId="2" fillId="22" borderId="32" xfId="0" applyFont="1" applyFill="1" applyBorder="1" applyAlignment="1">
      <alignment horizontal="center" vertical="center" wrapText="1"/>
    </xf>
    <xf numFmtId="0" fontId="2" fillId="22" borderId="33" xfId="0" applyFont="1" applyFill="1" applyBorder="1" applyAlignment="1">
      <alignment horizontal="center" vertical="center" wrapText="1"/>
    </xf>
    <xf numFmtId="0" fontId="2" fillId="22" borderId="41" xfId="0" applyFont="1" applyFill="1" applyBorder="1" applyAlignment="1">
      <alignment horizontal="center" vertical="center" wrapText="1"/>
    </xf>
    <xf numFmtId="0" fontId="2" fillId="17" borderId="40"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7" borderId="43" xfId="0" applyFont="1" applyFill="1" applyBorder="1" applyAlignment="1">
      <alignment horizontal="center" vertical="center" wrapText="1"/>
    </xf>
    <xf numFmtId="0" fontId="2" fillId="17" borderId="44" xfId="0" applyFont="1" applyFill="1" applyBorder="1" applyAlignment="1">
      <alignment horizontal="center" vertical="center" wrapText="1"/>
    </xf>
    <xf numFmtId="0" fontId="22" fillId="17" borderId="1" xfId="0" applyFont="1" applyFill="1" applyBorder="1" applyAlignment="1">
      <alignment horizontal="center" vertical="center"/>
    </xf>
    <xf numFmtId="0" fontId="5" fillId="17" borderId="2" xfId="0" applyFont="1" applyFill="1" applyBorder="1" applyAlignment="1">
      <alignment horizontal="center" vertical="center" wrapText="1"/>
    </xf>
    <xf numFmtId="0" fontId="10" fillId="15" borderId="23" xfId="0" applyFont="1" applyFill="1" applyBorder="1" applyAlignment="1">
      <alignment horizontal="left" vertical="center" wrapText="1"/>
    </xf>
    <xf numFmtId="0" fontId="10" fillId="15" borderId="24" xfId="0" applyFont="1" applyFill="1" applyBorder="1" applyAlignment="1">
      <alignment horizontal="left" vertical="center" wrapText="1"/>
    </xf>
    <xf numFmtId="0" fontId="10" fillId="15" borderId="38" xfId="0" applyFont="1" applyFill="1" applyBorder="1" applyAlignment="1">
      <alignment horizontal="left" vertical="center" wrapText="1"/>
    </xf>
    <xf numFmtId="0" fontId="10" fillId="15" borderId="23" xfId="0" applyFont="1" applyFill="1" applyBorder="1" applyAlignment="1">
      <alignment horizontal="left" vertical="center"/>
    </xf>
    <xf numFmtId="0" fontId="10" fillId="15" borderId="24" xfId="0" applyFont="1" applyFill="1" applyBorder="1" applyAlignment="1">
      <alignment horizontal="left" vertical="center"/>
    </xf>
    <xf numFmtId="0" fontId="10" fillId="15" borderId="38" xfId="0" applyFont="1" applyFill="1" applyBorder="1" applyAlignment="1">
      <alignment horizontal="left" vertical="center"/>
    </xf>
    <xf numFmtId="0" fontId="9" fillId="17" borderId="48" xfId="0" applyFont="1" applyFill="1" applyBorder="1" applyAlignment="1">
      <alignment horizontal="left" vertical="center"/>
    </xf>
    <xf numFmtId="0" fontId="9" fillId="17" borderId="49" xfId="0" applyFont="1" applyFill="1" applyBorder="1" applyAlignment="1">
      <alignment horizontal="left" vertical="center"/>
    </xf>
    <xf numFmtId="0" fontId="9" fillId="17" borderId="50" xfId="0" applyFont="1" applyFill="1" applyBorder="1" applyAlignment="1">
      <alignment horizontal="left" vertical="center"/>
    </xf>
    <xf numFmtId="0" fontId="9" fillId="3" borderId="58" xfId="0" applyFont="1" applyFill="1" applyBorder="1" applyAlignment="1">
      <alignment horizontal="left" vertical="center"/>
    </xf>
    <xf numFmtId="0" fontId="9" fillId="3" borderId="52" xfId="0" applyFont="1" applyFill="1" applyBorder="1" applyAlignment="1">
      <alignment horizontal="left" vertical="center"/>
    </xf>
    <xf numFmtId="0" fontId="9" fillId="3" borderId="53" xfId="0" applyFont="1" applyFill="1" applyBorder="1" applyAlignment="1">
      <alignment horizontal="left" vertical="center"/>
    </xf>
    <xf numFmtId="0" fontId="56" fillId="18" borderId="41" xfId="0" applyFont="1" applyFill="1" applyBorder="1" applyAlignment="1">
      <alignment horizontal="center"/>
    </xf>
    <xf numFmtId="0" fontId="56" fillId="18" borderId="32" xfId="0" applyFont="1" applyFill="1" applyBorder="1" applyAlignment="1">
      <alignment horizontal="center"/>
    </xf>
    <xf numFmtId="0" fontId="56" fillId="18" borderId="33" xfId="0" applyFont="1" applyFill="1" applyBorder="1" applyAlignment="1">
      <alignment horizontal="center"/>
    </xf>
    <xf numFmtId="0" fontId="58" fillId="30" borderId="20" xfId="0" applyFont="1" applyFill="1" applyBorder="1" applyAlignment="1">
      <alignment horizontal="center" vertical="center"/>
    </xf>
    <xf numFmtId="0" fontId="58" fillId="30" borderId="14" xfId="0" applyFont="1" applyFill="1" applyBorder="1" applyAlignment="1">
      <alignment horizontal="center" vertical="center"/>
    </xf>
    <xf numFmtId="0" fontId="58" fillId="30" borderId="40" xfId="0" applyFont="1" applyFill="1" applyBorder="1" applyAlignment="1">
      <alignment horizontal="center" vertical="center"/>
    </xf>
    <xf numFmtId="0" fontId="58" fillId="30" borderId="2" xfId="0" applyFont="1" applyFill="1" applyBorder="1" applyAlignment="1">
      <alignment horizontal="center" vertical="center" wrapText="1"/>
    </xf>
    <xf numFmtId="0" fontId="58" fillId="30" borderId="22" xfId="0" applyFont="1" applyFill="1" applyBorder="1" applyAlignment="1">
      <alignment horizontal="center" vertical="center" wrapText="1"/>
    </xf>
    <xf numFmtId="0" fontId="58" fillId="30" borderId="5" xfId="0" applyFont="1" applyFill="1" applyBorder="1" applyAlignment="1">
      <alignment horizontal="center" vertical="center" wrapText="1"/>
    </xf>
    <xf numFmtId="0" fontId="58" fillId="0" borderId="20" xfId="0" applyFont="1" applyBorder="1" applyAlignment="1">
      <alignment horizontal="center" vertical="center"/>
    </xf>
    <xf numFmtId="0" fontId="58" fillId="0" borderId="14" xfId="0" applyFont="1" applyBorder="1" applyAlignment="1">
      <alignment horizontal="center" vertical="center"/>
    </xf>
    <xf numFmtId="0" fontId="58" fillId="0" borderId="15" xfId="0" applyFont="1" applyBorder="1" applyAlignment="1">
      <alignment horizontal="center" vertical="center"/>
    </xf>
    <xf numFmtId="0" fontId="58" fillId="0" borderId="2" xfId="0" applyFont="1" applyBorder="1" applyAlignment="1">
      <alignment horizontal="center" vertical="center" wrapText="1"/>
    </xf>
    <xf numFmtId="0" fontId="58" fillId="0" borderId="22" xfId="0" applyFont="1" applyBorder="1" applyAlignment="1">
      <alignment horizontal="center" vertical="center" wrapText="1"/>
    </xf>
    <xf numFmtId="0" fontId="58" fillId="0" borderId="36" xfId="0" applyFont="1" applyBorder="1" applyAlignment="1">
      <alignment horizontal="center" vertical="center" wrapText="1"/>
    </xf>
    <xf numFmtId="0" fontId="58" fillId="0" borderId="2" xfId="0" applyFont="1" applyBorder="1" applyAlignment="1">
      <alignment horizontal="center" vertical="top" wrapText="1"/>
    </xf>
    <xf numFmtId="0" fontId="58" fillId="0" borderId="22" xfId="0" applyFont="1" applyBorder="1" applyAlignment="1">
      <alignment horizontal="center" vertical="top" wrapText="1"/>
    </xf>
    <xf numFmtId="0" fontId="58" fillId="0" borderId="36" xfId="0" applyFont="1" applyBorder="1" applyAlignment="1">
      <alignment horizontal="center" vertical="top" wrapText="1"/>
    </xf>
    <xf numFmtId="0" fontId="56" fillId="3" borderId="41" xfId="0" applyFont="1" applyFill="1" applyBorder="1" applyAlignment="1">
      <alignment horizontal="center"/>
    </xf>
    <xf numFmtId="0" fontId="56" fillId="3" borderId="32" xfId="0" applyFont="1" applyFill="1" applyBorder="1" applyAlignment="1">
      <alignment horizontal="center"/>
    </xf>
    <xf numFmtId="0" fontId="56" fillId="3" borderId="33" xfId="0" applyFont="1" applyFill="1" applyBorder="1" applyAlignment="1">
      <alignment horizontal="center"/>
    </xf>
    <xf numFmtId="0" fontId="58" fillId="0" borderId="20" xfId="0" applyFont="1" applyFill="1" applyBorder="1" applyAlignment="1">
      <alignment horizontal="center" vertical="center"/>
    </xf>
    <xf numFmtId="0" fontId="58" fillId="0" borderId="14" xfId="0" applyFont="1" applyFill="1" applyBorder="1" applyAlignment="1">
      <alignment horizontal="center" vertical="center"/>
    </xf>
    <xf numFmtId="0" fontId="58" fillId="0" borderId="40" xfId="0" applyFont="1" applyFill="1" applyBorder="1" applyAlignment="1">
      <alignment horizontal="center" vertical="center"/>
    </xf>
    <xf numFmtId="0" fontId="58" fillId="0" borderId="35" xfId="0" applyFont="1" applyFill="1" applyBorder="1" applyAlignment="1">
      <alignment horizontal="center" vertical="center" wrapText="1"/>
    </xf>
    <xf numFmtId="0" fontId="58" fillId="0" borderId="22" xfId="0" applyFont="1" applyFill="1" applyBorder="1" applyAlignment="1">
      <alignment horizontal="center" vertical="center" wrapText="1"/>
    </xf>
    <xf numFmtId="0" fontId="58" fillId="0" borderId="5" xfId="0" applyFont="1" applyFill="1" applyBorder="1" applyAlignment="1">
      <alignment horizontal="center" vertical="center" wrapText="1"/>
    </xf>
    <xf numFmtId="0" fontId="58" fillId="0" borderId="40" xfId="0" applyFont="1" applyBorder="1" applyAlignment="1">
      <alignment horizontal="center" vertical="center"/>
    </xf>
    <xf numFmtId="0" fontId="58" fillId="0" borderId="5" xfId="0" applyFont="1" applyBorder="1" applyAlignment="1">
      <alignment horizontal="center" vertical="center" wrapText="1"/>
    </xf>
    <xf numFmtId="0" fontId="58" fillId="29" borderId="20" xfId="0" applyFont="1" applyFill="1" applyBorder="1" applyAlignment="1">
      <alignment horizontal="center" vertical="center"/>
    </xf>
    <xf numFmtId="0" fontId="58" fillId="29" borderId="14" xfId="0" applyFont="1" applyFill="1" applyBorder="1" applyAlignment="1">
      <alignment horizontal="center" vertical="center"/>
    </xf>
    <xf numFmtId="0" fontId="58" fillId="29" borderId="40" xfId="0" applyFont="1" applyFill="1" applyBorder="1" applyAlignment="1">
      <alignment horizontal="center" vertical="center"/>
    </xf>
    <xf numFmtId="0" fontId="58" fillId="29" borderId="2" xfId="0" applyFont="1" applyFill="1" applyBorder="1" applyAlignment="1">
      <alignment horizontal="center" vertical="center" wrapText="1"/>
    </xf>
    <xf numFmtId="0" fontId="58" fillId="29" borderId="22" xfId="0" applyFont="1" applyFill="1" applyBorder="1" applyAlignment="1">
      <alignment horizontal="center" vertical="center" wrapText="1"/>
    </xf>
    <xf numFmtId="0" fontId="58" fillId="29" borderId="5" xfId="0" applyFont="1" applyFill="1" applyBorder="1" applyAlignment="1">
      <alignment horizontal="center" vertical="center" wrapText="1"/>
    </xf>
    <xf numFmtId="0" fontId="58" fillId="0" borderId="35" xfId="0" applyFont="1" applyBorder="1" applyAlignment="1">
      <alignment horizontal="center" vertical="center" wrapText="1"/>
    </xf>
    <xf numFmtId="0" fontId="58" fillId="27" borderId="20" xfId="0" applyFont="1" applyFill="1" applyBorder="1" applyAlignment="1">
      <alignment horizontal="center" vertical="center"/>
    </xf>
    <xf numFmtId="0" fontId="58" fillId="27" borderId="14" xfId="0" applyFont="1" applyFill="1" applyBorder="1" applyAlignment="1">
      <alignment horizontal="center" vertical="center"/>
    </xf>
    <xf numFmtId="0" fontId="58" fillId="27" borderId="40" xfId="0" applyFont="1" applyFill="1" applyBorder="1" applyAlignment="1">
      <alignment horizontal="center" vertical="center"/>
    </xf>
    <xf numFmtId="0" fontId="58" fillId="27" borderId="35" xfId="0" applyFont="1" applyFill="1" applyBorder="1" applyAlignment="1">
      <alignment horizontal="center" vertical="center" wrapText="1"/>
    </xf>
    <xf numFmtId="0" fontId="58" fillId="27" borderId="22" xfId="0" applyFont="1" applyFill="1" applyBorder="1" applyAlignment="1">
      <alignment horizontal="center" vertical="center" wrapText="1"/>
    </xf>
    <xf numFmtId="0" fontId="58" fillId="27" borderId="5" xfId="0" applyFont="1" applyFill="1" applyBorder="1" applyAlignment="1">
      <alignment horizontal="center" vertical="center" wrapText="1"/>
    </xf>
    <xf numFmtId="0" fontId="52" fillId="17" borderId="17" xfId="0" applyFont="1" applyFill="1" applyBorder="1" applyAlignment="1">
      <alignment horizontal="center" vertical="center"/>
    </xf>
    <xf numFmtId="0" fontId="52" fillId="17" borderId="3" xfId="0" applyFont="1" applyFill="1" applyBorder="1" applyAlignment="1">
      <alignment horizontal="center" vertical="center"/>
    </xf>
    <xf numFmtId="0" fontId="52" fillId="17" borderId="10" xfId="0" applyFont="1" applyFill="1" applyBorder="1" applyAlignment="1">
      <alignment horizontal="center" vertical="center"/>
    </xf>
    <xf numFmtId="0" fontId="53" fillId="17" borderId="18" xfId="0" applyFont="1" applyFill="1" applyBorder="1" applyAlignment="1">
      <alignment horizontal="center" vertical="center" wrapText="1"/>
    </xf>
    <xf numFmtId="0" fontId="53" fillId="17" borderId="1" xfId="0" applyFont="1" applyFill="1" applyBorder="1" applyAlignment="1">
      <alignment horizontal="center" vertical="center"/>
    </xf>
    <xf numFmtId="0" fontId="53" fillId="17" borderId="2" xfId="0" applyFont="1" applyFill="1" applyBorder="1" applyAlignment="1">
      <alignment horizontal="center" vertical="center"/>
    </xf>
    <xf numFmtId="0" fontId="53" fillId="17" borderId="19" xfId="0" applyFont="1" applyFill="1" applyBorder="1" applyAlignment="1">
      <alignment horizontal="center" vertical="center"/>
    </xf>
    <xf numFmtId="0" fontId="54" fillId="0" borderId="45" xfId="0" applyFont="1" applyBorder="1" applyAlignment="1">
      <alignment horizontal="center"/>
    </xf>
    <xf numFmtId="0" fontId="54" fillId="0" borderId="30" xfId="0" applyFont="1" applyBorder="1" applyAlignment="1">
      <alignment horizontal="center"/>
    </xf>
    <xf numFmtId="0" fontId="9" fillId="0" borderId="48" xfId="0" applyFont="1" applyBorder="1" applyAlignment="1">
      <alignment horizontal="center"/>
    </xf>
    <xf numFmtId="0" fontId="9" fillId="0" borderId="49" xfId="0" applyFont="1" applyBorder="1" applyAlignment="1">
      <alignment horizontal="center"/>
    </xf>
    <xf numFmtId="0" fontId="9" fillId="0" borderId="50" xfId="0" applyFont="1" applyBorder="1" applyAlignment="1">
      <alignment horizontal="center"/>
    </xf>
    <xf numFmtId="0" fontId="56" fillId="18" borderId="41" xfId="0" applyFont="1" applyFill="1" applyBorder="1" applyAlignment="1">
      <alignment horizontal="center" vertical="center"/>
    </xf>
    <xf numFmtId="0" fontId="56" fillId="18" borderId="32" xfId="0" applyFont="1" applyFill="1" applyBorder="1" applyAlignment="1">
      <alignment horizontal="center" vertical="center"/>
    </xf>
    <xf numFmtId="0" fontId="56" fillId="18" borderId="33" xfId="0" applyFont="1" applyFill="1" applyBorder="1" applyAlignment="1">
      <alignment horizontal="center" vertical="center"/>
    </xf>
    <xf numFmtId="0" fontId="55" fillId="17" borderId="23" xfId="0" applyFont="1" applyFill="1" applyBorder="1" applyAlignment="1">
      <alignment horizontal="left" vertical="center"/>
    </xf>
    <xf numFmtId="0" fontId="55" fillId="17" borderId="38" xfId="0" applyFont="1" applyFill="1" applyBorder="1" applyAlignment="1">
      <alignment horizontal="left" vertical="center"/>
    </xf>
    <xf numFmtId="0" fontId="80" fillId="0" borderId="49" xfId="0" applyFont="1" applyBorder="1" applyAlignment="1">
      <alignment horizontal="center"/>
    </xf>
    <xf numFmtId="0" fontId="80" fillId="0" borderId="50" xfId="0" applyFont="1" applyBorder="1" applyAlignment="1">
      <alignment horizontal="center"/>
    </xf>
    <xf numFmtId="0" fontId="55" fillId="17" borderId="48" xfId="0" applyFont="1" applyFill="1" applyBorder="1" applyAlignment="1">
      <alignment horizontal="left" vertical="center"/>
    </xf>
    <xf numFmtId="0" fontId="55" fillId="17" borderId="50" xfId="0" applyFont="1" applyFill="1" applyBorder="1" applyAlignment="1">
      <alignment horizontal="left" vertical="center"/>
    </xf>
    <xf numFmtId="0" fontId="80" fillId="0" borderId="29" xfId="0" applyFont="1" applyBorder="1" applyAlignment="1">
      <alignment horizontal="center"/>
    </xf>
    <xf numFmtId="0" fontId="80" fillId="0" borderId="39" xfId="0" applyFont="1" applyBorder="1" applyAlignment="1">
      <alignment horizontal="center"/>
    </xf>
    <xf numFmtId="0" fontId="56" fillId="18" borderId="17" xfId="0" applyFont="1" applyFill="1" applyBorder="1" applyAlignment="1">
      <alignment horizontal="center" vertical="center"/>
    </xf>
    <xf numFmtId="0" fontId="56" fillId="18" borderId="3" xfId="0" applyFont="1" applyFill="1" applyBorder="1" applyAlignment="1">
      <alignment horizontal="center" vertical="center"/>
    </xf>
    <xf numFmtId="0" fontId="56" fillId="18" borderId="10" xfId="0" applyFont="1" applyFill="1" applyBorder="1" applyAlignment="1">
      <alignment horizontal="center" vertical="center"/>
    </xf>
    <xf numFmtId="0" fontId="56" fillId="35" borderId="41" xfId="0" applyFont="1" applyFill="1" applyBorder="1" applyAlignment="1">
      <alignment horizontal="center" vertical="center"/>
    </xf>
    <xf numFmtId="0" fontId="56" fillId="35" borderId="32" xfId="0" applyFont="1" applyFill="1" applyBorder="1" applyAlignment="1">
      <alignment horizontal="center" vertical="center"/>
    </xf>
    <xf numFmtId="0" fontId="56" fillId="35" borderId="33" xfId="0" applyFont="1" applyFill="1" applyBorder="1" applyAlignment="1">
      <alignment horizontal="center" vertical="center"/>
    </xf>
    <xf numFmtId="0" fontId="58" fillId="0" borderId="2" xfId="0" applyFont="1" applyFill="1" applyBorder="1" applyAlignment="1">
      <alignment horizontal="center" vertical="center" wrapText="1"/>
    </xf>
    <xf numFmtId="0" fontId="58" fillId="0" borderId="15" xfId="0" applyFont="1" applyFill="1" applyBorder="1" applyAlignment="1">
      <alignment horizontal="center" vertical="center"/>
    </xf>
    <xf numFmtId="0" fontId="58" fillId="0" borderId="36" xfId="0" applyFont="1" applyFill="1" applyBorder="1" applyAlignment="1">
      <alignment horizontal="center" vertical="center" wrapText="1"/>
    </xf>
    <xf numFmtId="0" fontId="58" fillId="0" borderId="2" xfId="0" applyFont="1" applyFill="1" applyBorder="1" applyAlignment="1">
      <alignment horizontal="center" vertical="top" wrapText="1"/>
    </xf>
    <xf numFmtId="0" fontId="58" fillId="0" borderId="22" xfId="0" applyFont="1" applyFill="1" applyBorder="1" applyAlignment="1">
      <alignment horizontal="center" vertical="top" wrapText="1"/>
    </xf>
    <xf numFmtId="0" fontId="58" fillId="0" borderId="36" xfId="0" applyFont="1" applyFill="1" applyBorder="1" applyAlignment="1">
      <alignment horizontal="center" vertical="top" wrapText="1"/>
    </xf>
    <xf numFmtId="0" fontId="45" fillId="0" borderId="8" xfId="0" applyFont="1" applyBorder="1" applyAlignment="1">
      <alignment horizontal="center" vertical="center" wrapText="1"/>
    </xf>
    <xf numFmtId="0" fontId="45" fillId="0" borderId="6" xfId="0" applyFont="1" applyBorder="1" applyAlignment="1">
      <alignment horizontal="center" vertical="center" wrapText="1"/>
    </xf>
    <xf numFmtId="182" fontId="0" fillId="0" borderId="3" xfId="9" applyNumberFormat="1" applyFont="1" applyBorder="1" applyAlignment="1">
      <alignment horizontal="center" vertical="center"/>
    </xf>
    <xf numFmtId="182" fontId="0" fillId="0" borderId="1" xfId="9" applyNumberFormat="1" applyFont="1" applyBorder="1" applyAlignment="1">
      <alignment horizontal="center" vertical="center"/>
    </xf>
    <xf numFmtId="182" fontId="0" fillId="0" borderId="4" xfId="9" applyNumberFormat="1" applyFont="1" applyBorder="1" applyAlignment="1">
      <alignment horizontal="center" vertical="center"/>
    </xf>
    <xf numFmtId="0" fontId="0" fillId="20" borderId="65" xfId="0" applyFill="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0" borderId="35"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47" xfId="0" applyBorder="1" applyAlignment="1">
      <alignment horizontal="center" vertical="center"/>
    </xf>
    <xf numFmtId="0" fontId="45" fillId="16" borderId="8" xfId="0" applyFont="1" applyFill="1" applyBorder="1" applyAlignment="1">
      <alignment horizontal="center" vertical="center" wrapText="1"/>
    </xf>
    <xf numFmtId="0" fontId="45" fillId="16" borderId="6" xfId="0" applyFont="1" applyFill="1" applyBorder="1" applyAlignment="1">
      <alignment horizontal="center" vertical="center" wrapText="1"/>
    </xf>
    <xf numFmtId="0" fontId="0" fillId="4" borderId="35"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35" xfId="0" applyBorder="1" applyAlignment="1">
      <alignment horizontal="center" vertical="center" wrapText="1"/>
    </xf>
    <xf numFmtId="0" fontId="0" fillId="0" borderId="22" xfId="0" applyBorder="1" applyAlignment="1">
      <alignment horizontal="center" vertical="center" wrapText="1"/>
    </xf>
    <xf numFmtId="0" fontId="0" fillId="0" borderId="36" xfId="0" applyBorder="1" applyAlignment="1">
      <alignment horizontal="center" vertical="center" wrapText="1"/>
    </xf>
    <xf numFmtId="0" fontId="58" fillId="0" borderId="35" xfId="0" applyFont="1" applyBorder="1" applyAlignment="1">
      <alignment horizontal="center" wrapText="1"/>
    </xf>
    <xf numFmtId="0" fontId="58" fillId="0" borderId="22" xfId="0" applyFont="1" applyBorder="1" applyAlignment="1">
      <alignment horizontal="center" wrapText="1"/>
    </xf>
    <xf numFmtId="0" fontId="58" fillId="0" borderId="36" xfId="0" applyFont="1" applyBorder="1" applyAlignment="1">
      <alignment horizontal="center" wrapText="1"/>
    </xf>
    <xf numFmtId="0" fontId="58" fillId="0" borderId="35" xfId="0" applyFont="1" applyBorder="1" applyAlignment="1">
      <alignment horizontal="center" vertical="center"/>
    </xf>
    <xf numFmtId="0" fontId="58" fillId="0" borderId="22" xfId="0" applyFont="1" applyBorder="1" applyAlignment="1">
      <alignment horizontal="center" vertical="center"/>
    </xf>
    <xf numFmtId="0" fontId="58" fillId="0" borderId="36" xfId="0" applyFont="1" applyBorder="1" applyAlignment="1">
      <alignment horizontal="center" vertical="center"/>
    </xf>
    <xf numFmtId="0" fontId="56" fillId="18" borderId="23" xfId="0" applyFont="1" applyFill="1" applyBorder="1" applyAlignment="1">
      <alignment horizontal="center"/>
    </xf>
    <xf numFmtId="0" fontId="56" fillId="18" borderId="24" xfId="0" applyFont="1" applyFill="1" applyBorder="1" applyAlignment="1">
      <alignment horizontal="center"/>
    </xf>
    <xf numFmtId="0" fontId="56" fillId="18" borderId="38" xfId="0" applyFont="1" applyFill="1" applyBorder="1" applyAlignment="1">
      <alignment horizontal="center"/>
    </xf>
    <xf numFmtId="0" fontId="0" fillId="0" borderId="2" xfId="0" applyBorder="1" applyAlignment="1">
      <alignment horizontal="center" vertical="center" wrapText="1"/>
    </xf>
    <xf numFmtId="0" fontId="58" fillId="0" borderId="35" xfId="0" applyFont="1" applyBorder="1" applyAlignment="1">
      <alignment horizontal="center" vertical="top"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0" fontId="0" fillId="0" borderId="2" xfId="0" applyBorder="1" applyAlignment="1">
      <alignment horizontal="center" vertical="center"/>
    </xf>
    <xf numFmtId="0" fontId="0" fillId="0" borderId="54" xfId="0" applyBorder="1" applyAlignment="1">
      <alignment horizontal="center" vertical="center" wrapText="1"/>
    </xf>
    <xf numFmtId="0" fontId="0" fillId="0" borderId="60" xfId="0" applyBorder="1" applyAlignment="1">
      <alignment horizontal="center" vertical="center" wrapText="1"/>
    </xf>
    <xf numFmtId="0" fontId="0" fillId="0" borderId="64"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56" fillId="18" borderId="24" xfId="0" applyFont="1" applyFill="1" applyBorder="1" applyAlignment="1">
      <alignment horizontal="center" vertical="center"/>
    </xf>
    <xf numFmtId="0" fontId="56"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58" fillId="0" borderId="13" xfId="0" applyFont="1" applyBorder="1" applyAlignment="1">
      <alignment horizontal="center" vertical="center"/>
    </xf>
    <xf numFmtId="42" fontId="0" fillId="0" borderId="25" xfId="0" applyNumberFormat="1" applyBorder="1" applyAlignment="1">
      <alignment horizontal="center" vertical="center"/>
    </xf>
    <xf numFmtId="42" fontId="0" fillId="0" borderId="9" xfId="0" applyNumberFormat="1" applyBorder="1" applyAlignment="1">
      <alignment horizontal="center" vertical="center"/>
    </xf>
    <xf numFmtId="42" fontId="0" fillId="0" borderId="34" xfId="0" applyNumberFormat="1" applyBorder="1" applyAlignment="1">
      <alignment horizontal="center" vertical="center"/>
    </xf>
    <xf numFmtId="42" fontId="0" fillId="0" borderId="35" xfId="0" applyNumberFormat="1" applyBorder="1" applyAlignment="1">
      <alignment horizontal="center" vertical="center"/>
    </xf>
    <xf numFmtId="42" fontId="0" fillId="0" borderId="22" xfId="0" applyNumberFormat="1" applyBorder="1" applyAlignment="1">
      <alignment horizontal="center" vertical="center"/>
    </xf>
    <xf numFmtId="42" fontId="0" fillId="0" borderId="36" xfId="0" applyNumberFormat="1" applyBorder="1" applyAlignment="1">
      <alignment horizontal="center" vertical="center"/>
    </xf>
    <xf numFmtId="42" fontId="0" fillId="0" borderId="66" xfId="0" applyNumberFormat="1" applyBorder="1" applyAlignment="1">
      <alignment horizontal="center" vertical="center"/>
    </xf>
    <xf numFmtId="0" fontId="0" fillId="0" borderId="60" xfId="0" applyBorder="1" applyAlignment="1">
      <alignment horizontal="center" vertical="center"/>
    </xf>
    <xf numFmtId="0" fontId="0" fillId="0" borderId="64" xfId="0" applyBorder="1" applyAlignment="1">
      <alignment horizontal="center" vertical="center"/>
    </xf>
    <xf numFmtId="0" fontId="0" fillId="0" borderId="51" xfId="0" applyBorder="1" applyAlignment="1">
      <alignment horizontal="center"/>
    </xf>
    <xf numFmtId="0" fontId="0" fillId="0" borderId="59" xfId="0" applyBorder="1" applyAlignment="1">
      <alignment horizontal="center"/>
    </xf>
    <xf numFmtId="0" fontId="0" fillId="0" borderId="70" xfId="0" applyBorder="1" applyAlignment="1">
      <alignment horizontal="center"/>
    </xf>
    <xf numFmtId="42" fontId="0" fillId="0" borderId="35" xfId="2867" applyFont="1" applyFill="1" applyBorder="1" applyAlignment="1">
      <alignment horizontal="center" vertical="center"/>
    </xf>
    <xf numFmtId="42" fontId="0" fillId="0" borderId="22" xfId="2867" applyFont="1" applyFill="1" applyBorder="1" applyAlignment="1">
      <alignment horizontal="center" vertical="center"/>
    </xf>
    <xf numFmtId="0" fontId="0" fillId="0" borderId="35" xfId="0" applyBorder="1" applyAlignment="1">
      <alignment horizontal="center"/>
    </xf>
    <xf numFmtId="0" fontId="0" fillId="0" borderId="22" xfId="0" applyBorder="1" applyAlignment="1">
      <alignment horizontal="center"/>
    </xf>
    <xf numFmtId="0" fontId="0" fillId="0" borderId="61" xfId="0" applyBorder="1" applyAlignment="1">
      <alignment horizontal="center"/>
    </xf>
    <xf numFmtId="0" fontId="0" fillId="0" borderId="62" xfId="0" applyBorder="1" applyAlignment="1">
      <alignment horizontal="center"/>
    </xf>
    <xf numFmtId="0" fontId="0" fillId="0" borderId="36" xfId="0" applyBorder="1" applyAlignment="1">
      <alignment horizontal="center"/>
    </xf>
    <xf numFmtId="0" fontId="0" fillId="0" borderId="47" xfId="0" applyBorder="1" applyAlignment="1">
      <alignment horizontal="center"/>
    </xf>
    <xf numFmtId="42" fontId="0" fillId="0" borderId="35" xfId="2867" applyFont="1" applyBorder="1" applyAlignment="1">
      <alignment horizontal="center" vertical="center"/>
    </xf>
    <xf numFmtId="42" fontId="0" fillId="0" borderId="22" xfId="2867" applyFont="1" applyBorder="1" applyAlignment="1">
      <alignment horizontal="center" vertical="center"/>
    </xf>
    <xf numFmtId="42" fontId="0" fillId="0" borderId="36" xfId="2867" applyFont="1" applyBorder="1" applyAlignment="1">
      <alignment horizontal="center" vertical="center"/>
    </xf>
    <xf numFmtId="0" fontId="22" fillId="0" borderId="29" xfId="0" applyFont="1" applyBorder="1" applyAlignment="1">
      <alignment horizontal="left" vertical="center"/>
    </xf>
    <xf numFmtId="0" fontId="22" fillId="0" borderId="39" xfId="0" applyFont="1" applyBorder="1" applyAlignment="1">
      <alignment horizontal="left" vertical="center"/>
    </xf>
    <xf numFmtId="42" fontId="0" fillId="0" borderId="35" xfId="2867" applyFont="1" applyBorder="1" applyAlignment="1">
      <alignment horizontal="center" vertical="center" wrapText="1"/>
    </xf>
    <xf numFmtId="42" fontId="0" fillId="0" borderId="22" xfId="2867" applyFont="1" applyBorder="1" applyAlignment="1">
      <alignment horizontal="center" vertical="center" wrapText="1"/>
    </xf>
    <xf numFmtId="42" fontId="0" fillId="0" borderId="36" xfId="2867" applyFont="1" applyBorder="1" applyAlignment="1">
      <alignment horizontal="center" vertical="center" wrapText="1"/>
    </xf>
    <xf numFmtId="0" fontId="0" fillId="0" borderId="35" xfId="0" applyBorder="1" applyAlignment="1">
      <alignment horizontal="center" wrapText="1"/>
    </xf>
    <xf numFmtId="0" fontId="0" fillId="0" borderId="22" xfId="0" applyBorder="1" applyAlignment="1">
      <alignment horizontal="center" wrapText="1"/>
    </xf>
    <xf numFmtId="0" fontId="0" fillId="0" borderId="36" xfId="0" applyBorder="1" applyAlignment="1">
      <alignment horizontal="center" wrapText="1"/>
    </xf>
    <xf numFmtId="0" fontId="53" fillId="0" borderId="48" xfId="0" applyFont="1" applyBorder="1" applyAlignment="1">
      <alignment horizontal="center"/>
    </xf>
    <xf numFmtId="0" fontId="53" fillId="0" borderId="49" xfId="0" applyFont="1" applyBorder="1" applyAlignment="1">
      <alignment horizontal="center"/>
    </xf>
    <xf numFmtId="0" fontId="53" fillId="0" borderId="50" xfId="0" applyFont="1" applyBorder="1" applyAlignment="1">
      <alignment horizontal="center"/>
    </xf>
    <xf numFmtId="0" fontId="22" fillId="0" borderId="49" xfId="0" applyFont="1" applyBorder="1" applyAlignment="1">
      <alignment horizontal="left" vertical="center"/>
    </xf>
    <xf numFmtId="0" fontId="22" fillId="0" borderId="50" xfId="0" applyFont="1" applyBorder="1" applyAlignment="1">
      <alignment horizontal="left" vertical="center"/>
    </xf>
    <xf numFmtId="0" fontId="3" fillId="0" borderId="22" xfId="0" applyFont="1" applyBorder="1" applyAlignment="1">
      <alignment horizontal="center" vertical="center"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58" fillId="0" borderId="1" xfId="0" applyFont="1" applyBorder="1" applyAlignment="1">
      <alignment horizontal="center" vertical="center"/>
    </xf>
    <xf numFmtId="0" fontId="58" fillId="0" borderId="4" xfId="0" applyFont="1" applyBorder="1" applyAlignment="1">
      <alignment horizontal="center" vertical="center"/>
    </xf>
    <xf numFmtId="0" fontId="0" fillId="4" borderId="2" xfId="0" applyFill="1" applyBorder="1" applyAlignment="1">
      <alignment horizontal="center" vertical="center" wrapText="1"/>
    </xf>
    <xf numFmtId="0" fontId="58" fillId="0" borderId="2" xfId="0" applyFont="1" applyBorder="1" applyAlignment="1">
      <alignment horizontal="center" vertical="center"/>
    </xf>
    <xf numFmtId="0" fontId="58" fillId="0" borderId="1" xfId="0" applyFont="1" applyBorder="1" applyAlignment="1">
      <alignment horizontal="center" wrapText="1"/>
    </xf>
    <xf numFmtId="0" fontId="58" fillId="0" borderId="4" xfId="0" applyFont="1" applyBorder="1" applyAlignment="1">
      <alignment horizontal="center" wrapText="1"/>
    </xf>
  </cellXfs>
  <cellStyles count="3249">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6" xr:uid="{00000000-0005-0000-0000-000030000000}"/>
    <cellStyle name="Comma [0] 2 2 2 2 2" xfId="3008" xr:uid="{00000000-0005-0000-0000-000031000000}"/>
    <cellStyle name="Comma [0] 2 2 2 2 2 2" xfId="3206" xr:uid="{00000000-0005-0000-0000-000032000000}"/>
    <cellStyle name="Comma [0] 2 2 2 2 3" xfId="3108" xr:uid="{00000000-0005-0000-0000-000033000000}"/>
    <cellStyle name="Comma [0] 2 2 2 3" xfId="2953" xr:uid="{00000000-0005-0000-0000-000034000000}"/>
    <cellStyle name="Comma [0] 2 2 2 3 2" xfId="3155" xr:uid="{00000000-0005-0000-0000-000035000000}"/>
    <cellStyle name="Comma [0] 2 2 2 4" xfId="3059" xr:uid="{00000000-0005-0000-0000-000036000000}"/>
    <cellStyle name="Comma [0] 2 2 3" xfId="2875" xr:uid="{00000000-0005-0000-0000-000037000000}"/>
    <cellStyle name="Comma [0] 2 2 3 2" xfId="3007" xr:uid="{00000000-0005-0000-0000-000038000000}"/>
    <cellStyle name="Comma [0] 2 2 3 2 2" xfId="3205" xr:uid="{00000000-0005-0000-0000-000039000000}"/>
    <cellStyle name="Comma [0] 2 2 3 3" xfId="3107" xr:uid="{00000000-0005-0000-0000-00003A000000}"/>
    <cellStyle name="Comma [0] 2 2 4" xfId="2952" xr:uid="{00000000-0005-0000-0000-00003B000000}"/>
    <cellStyle name="Comma [0] 2 2 4 2" xfId="3154" xr:uid="{00000000-0005-0000-0000-00003C000000}"/>
    <cellStyle name="Comma [0] 2 2 5" xfId="3058" xr:uid="{00000000-0005-0000-0000-00003D000000}"/>
    <cellStyle name="Comma [0] 2 3" xfId="74" xr:uid="{00000000-0005-0000-0000-00003E000000}"/>
    <cellStyle name="Comma [0] 2 3 2" xfId="2877" xr:uid="{00000000-0005-0000-0000-00003F000000}"/>
    <cellStyle name="Comma [0] 2 3 2 2" xfId="3009" xr:uid="{00000000-0005-0000-0000-000040000000}"/>
    <cellStyle name="Comma [0] 2 3 2 2 2" xfId="3207" xr:uid="{00000000-0005-0000-0000-000041000000}"/>
    <cellStyle name="Comma [0] 2 3 2 3" xfId="3109" xr:uid="{00000000-0005-0000-0000-000042000000}"/>
    <cellStyle name="Comma [0] 2 3 3" xfId="2954" xr:uid="{00000000-0005-0000-0000-000043000000}"/>
    <cellStyle name="Comma [0] 2 3 3 2" xfId="3156" xr:uid="{00000000-0005-0000-0000-000044000000}"/>
    <cellStyle name="Comma [0] 2 3 4" xfId="3060" xr:uid="{00000000-0005-0000-0000-000045000000}"/>
    <cellStyle name="Comma [0] 2 4" xfId="2874" xr:uid="{00000000-0005-0000-0000-000046000000}"/>
    <cellStyle name="Comma [0] 2 4 2" xfId="3006" xr:uid="{00000000-0005-0000-0000-000047000000}"/>
    <cellStyle name="Comma [0] 2 4 2 2" xfId="3204" xr:uid="{00000000-0005-0000-0000-000048000000}"/>
    <cellStyle name="Comma [0] 2 4 3" xfId="3106" xr:uid="{00000000-0005-0000-0000-000049000000}"/>
    <cellStyle name="Comma [0] 2 5" xfId="2951" xr:uid="{00000000-0005-0000-0000-00004A000000}"/>
    <cellStyle name="Comma [0] 2 5 2" xfId="3153" xr:uid="{00000000-0005-0000-0000-00004B000000}"/>
    <cellStyle name="Comma [0] 2 6" xfId="3057" xr:uid="{00000000-0005-0000-0000-00004C000000}"/>
    <cellStyle name="Comma [0] 3" xfId="75" xr:uid="{00000000-0005-0000-0000-00004D000000}"/>
    <cellStyle name="Comma [0] 3 2" xfId="2878" xr:uid="{00000000-0005-0000-0000-00004E000000}"/>
    <cellStyle name="Comma [0] 3 2 2" xfId="3010" xr:uid="{00000000-0005-0000-0000-00004F000000}"/>
    <cellStyle name="Comma [0] 3 2 2 2" xfId="3208" xr:uid="{00000000-0005-0000-0000-000050000000}"/>
    <cellStyle name="Comma [0] 3 2 3" xfId="3110" xr:uid="{00000000-0005-0000-0000-000051000000}"/>
    <cellStyle name="Comma [0] 3 3" xfId="2955" xr:uid="{00000000-0005-0000-0000-000052000000}"/>
    <cellStyle name="Comma [0] 3 3 2" xfId="3157" xr:uid="{00000000-0005-0000-0000-000053000000}"/>
    <cellStyle name="Comma [0] 3 4" xfId="3061" xr:uid="{00000000-0005-0000-0000-000054000000}"/>
    <cellStyle name="Comma [0] 4" xfId="2873" xr:uid="{00000000-0005-0000-0000-000055000000}"/>
    <cellStyle name="Comma [0] 4 2" xfId="3005" xr:uid="{00000000-0005-0000-0000-000056000000}"/>
    <cellStyle name="Comma [0] 4 2 2" xfId="3203" xr:uid="{00000000-0005-0000-0000-000057000000}"/>
    <cellStyle name="Comma [0] 4 3" xfId="3105" xr:uid="{00000000-0005-0000-0000-000058000000}"/>
    <cellStyle name="Comma [0] 5" xfId="2950" xr:uid="{00000000-0005-0000-0000-000059000000}"/>
    <cellStyle name="Comma [0] 5 2" xfId="3152" xr:uid="{00000000-0005-0000-0000-00005A000000}"/>
    <cellStyle name="Comma [0] 6" xfId="3056" xr:uid="{00000000-0005-0000-0000-00005B000000}"/>
    <cellStyle name="Comma 10" xfId="2948" xr:uid="{00000000-0005-0000-0000-00005C000000}"/>
    <cellStyle name="Comma 10 2" xfId="3150" xr:uid="{00000000-0005-0000-0000-00005D000000}"/>
    <cellStyle name="Comma 11" xfId="2996" xr:uid="{00000000-0005-0000-0000-00005E000000}"/>
    <cellStyle name="Comma 11 2" xfId="3198" xr:uid="{00000000-0005-0000-0000-00005F000000}"/>
    <cellStyle name="Comma 12" xfId="3055" xr:uid="{00000000-0005-0000-0000-000060000000}"/>
    <cellStyle name="Comma 2" xfId="76" xr:uid="{00000000-0005-0000-0000-000061000000}"/>
    <cellStyle name="Comma 2 2" xfId="77" xr:uid="{00000000-0005-0000-0000-000062000000}"/>
    <cellStyle name="Comma 2 2 2" xfId="78" xr:uid="{00000000-0005-0000-0000-000063000000}"/>
    <cellStyle name="Comma 2 2 2 2" xfId="2881" xr:uid="{00000000-0005-0000-0000-000064000000}"/>
    <cellStyle name="Comma 2 2 2 2 2" xfId="3013" xr:uid="{00000000-0005-0000-0000-000065000000}"/>
    <cellStyle name="Comma 2 2 2 2 2 2" xfId="3211" xr:uid="{00000000-0005-0000-0000-000066000000}"/>
    <cellStyle name="Comma 2 2 2 2 3" xfId="3113" xr:uid="{00000000-0005-0000-0000-000067000000}"/>
    <cellStyle name="Comma 2 2 2 3" xfId="2958" xr:uid="{00000000-0005-0000-0000-000068000000}"/>
    <cellStyle name="Comma 2 2 2 3 2" xfId="3160" xr:uid="{00000000-0005-0000-0000-000069000000}"/>
    <cellStyle name="Comma 2 2 2 4" xfId="3064" xr:uid="{00000000-0005-0000-0000-00006A000000}"/>
    <cellStyle name="Comma 2 2 3" xfId="2880" xr:uid="{00000000-0005-0000-0000-00006B000000}"/>
    <cellStyle name="Comma 2 2 3 2" xfId="3012" xr:uid="{00000000-0005-0000-0000-00006C000000}"/>
    <cellStyle name="Comma 2 2 3 2 2" xfId="3210" xr:uid="{00000000-0005-0000-0000-00006D000000}"/>
    <cellStyle name="Comma 2 2 3 3" xfId="3112" xr:uid="{00000000-0005-0000-0000-00006E000000}"/>
    <cellStyle name="Comma 2 2 4" xfId="2957" xr:uid="{00000000-0005-0000-0000-00006F000000}"/>
    <cellStyle name="Comma 2 2 4 2" xfId="3159" xr:uid="{00000000-0005-0000-0000-000070000000}"/>
    <cellStyle name="Comma 2 2 5" xfId="3063" xr:uid="{00000000-0005-0000-0000-000071000000}"/>
    <cellStyle name="Comma 2 3" xfId="79" xr:uid="{00000000-0005-0000-0000-000072000000}"/>
    <cellStyle name="Comma 2 3 2" xfId="2882" xr:uid="{00000000-0005-0000-0000-000073000000}"/>
    <cellStyle name="Comma 2 3 2 2" xfId="3014" xr:uid="{00000000-0005-0000-0000-000074000000}"/>
    <cellStyle name="Comma 2 3 2 2 2" xfId="3212" xr:uid="{00000000-0005-0000-0000-000075000000}"/>
    <cellStyle name="Comma 2 3 2 3" xfId="3114" xr:uid="{00000000-0005-0000-0000-000076000000}"/>
    <cellStyle name="Comma 2 3 3" xfId="2959" xr:uid="{00000000-0005-0000-0000-000077000000}"/>
    <cellStyle name="Comma 2 3 3 2" xfId="3161" xr:uid="{00000000-0005-0000-0000-000078000000}"/>
    <cellStyle name="Comma 2 3 4" xfId="3065" xr:uid="{00000000-0005-0000-0000-000079000000}"/>
    <cellStyle name="Comma 2 4" xfId="2879" xr:uid="{00000000-0005-0000-0000-00007A000000}"/>
    <cellStyle name="Comma 2 4 2" xfId="3011" xr:uid="{00000000-0005-0000-0000-00007B000000}"/>
    <cellStyle name="Comma 2 4 2 2" xfId="3209" xr:uid="{00000000-0005-0000-0000-00007C000000}"/>
    <cellStyle name="Comma 2 4 3" xfId="3111" xr:uid="{00000000-0005-0000-0000-00007D000000}"/>
    <cellStyle name="Comma 2 5" xfId="2956" xr:uid="{00000000-0005-0000-0000-00007E000000}"/>
    <cellStyle name="Comma 2 5 2" xfId="3158" xr:uid="{00000000-0005-0000-0000-00007F000000}"/>
    <cellStyle name="Comma 2 6" xfId="3062" xr:uid="{00000000-0005-0000-0000-000080000000}"/>
    <cellStyle name="Comma 3" xfId="80" xr:uid="{00000000-0005-0000-0000-000081000000}"/>
    <cellStyle name="Comma 3 2" xfId="2883" xr:uid="{00000000-0005-0000-0000-000082000000}"/>
    <cellStyle name="Comma 3 2 2" xfId="3015" xr:uid="{00000000-0005-0000-0000-000083000000}"/>
    <cellStyle name="Comma 3 2 2 2" xfId="3213" xr:uid="{00000000-0005-0000-0000-000084000000}"/>
    <cellStyle name="Comma 3 2 3" xfId="3115" xr:uid="{00000000-0005-0000-0000-000085000000}"/>
    <cellStyle name="Comma 3 3" xfId="2960" xr:uid="{00000000-0005-0000-0000-000086000000}"/>
    <cellStyle name="Comma 3 3 2" xfId="3162" xr:uid="{00000000-0005-0000-0000-000087000000}"/>
    <cellStyle name="Comma 3 4" xfId="3066" xr:uid="{00000000-0005-0000-0000-000088000000}"/>
    <cellStyle name="Comma 4" xfId="81" xr:uid="{00000000-0005-0000-0000-000089000000}"/>
    <cellStyle name="Comma 4 2" xfId="2884" xr:uid="{00000000-0005-0000-0000-00008A000000}"/>
    <cellStyle name="Comma 4 2 2" xfId="3016" xr:uid="{00000000-0005-0000-0000-00008B000000}"/>
    <cellStyle name="Comma 4 2 2 2" xfId="3214" xr:uid="{00000000-0005-0000-0000-00008C000000}"/>
    <cellStyle name="Comma 4 2 3" xfId="3116" xr:uid="{00000000-0005-0000-0000-00008D000000}"/>
    <cellStyle name="Comma 4 3" xfId="2961" xr:uid="{00000000-0005-0000-0000-00008E000000}"/>
    <cellStyle name="Comma 4 3 2" xfId="3163" xr:uid="{00000000-0005-0000-0000-00008F000000}"/>
    <cellStyle name="Comma 4 4" xfId="3067" xr:uid="{00000000-0005-0000-0000-000090000000}"/>
    <cellStyle name="Comma 5" xfId="82" xr:uid="{00000000-0005-0000-0000-000091000000}"/>
    <cellStyle name="Comma 5 2" xfId="2885" xr:uid="{00000000-0005-0000-0000-000092000000}"/>
    <cellStyle name="Comma 5 2 2" xfId="3017" xr:uid="{00000000-0005-0000-0000-000093000000}"/>
    <cellStyle name="Comma 5 2 2 2" xfId="3215" xr:uid="{00000000-0005-0000-0000-000094000000}"/>
    <cellStyle name="Comma 5 2 3" xfId="3117" xr:uid="{00000000-0005-0000-0000-000095000000}"/>
    <cellStyle name="Comma 5 3" xfId="2962" xr:uid="{00000000-0005-0000-0000-000096000000}"/>
    <cellStyle name="Comma 5 3 2" xfId="3164" xr:uid="{00000000-0005-0000-0000-000097000000}"/>
    <cellStyle name="Comma 5 4" xfId="3068" xr:uid="{00000000-0005-0000-0000-000098000000}"/>
    <cellStyle name="Comma 6" xfId="2872" xr:uid="{00000000-0005-0000-0000-000099000000}"/>
    <cellStyle name="Comma 6 2" xfId="3004" xr:uid="{00000000-0005-0000-0000-00009A000000}"/>
    <cellStyle name="Comma 6 2 2" xfId="3202" xr:uid="{00000000-0005-0000-0000-00009B000000}"/>
    <cellStyle name="Comma 6 3" xfId="3104" xr:uid="{00000000-0005-0000-0000-00009C000000}"/>
    <cellStyle name="Comma 7" xfId="2942" xr:uid="{00000000-0005-0000-0000-00009D000000}"/>
    <cellStyle name="Comma 7 2" xfId="3048" xr:uid="{00000000-0005-0000-0000-00009E000000}"/>
    <cellStyle name="Comma 7 2 2" xfId="3246" xr:uid="{00000000-0005-0000-0000-00009F000000}"/>
    <cellStyle name="Comma 7 3" xfId="3148" xr:uid="{00000000-0005-0000-0000-0000A0000000}"/>
    <cellStyle name="Comma 8" xfId="2949" xr:uid="{00000000-0005-0000-0000-0000A1000000}"/>
    <cellStyle name="Comma 8 2" xfId="3151" xr:uid="{00000000-0005-0000-0000-0000A2000000}"/>
    <cellStyle name="Comma 9" xfId="2999" xr:uid="{00000000-0005-0000-0000-0000A3000000}"/>
    <cellStyle name="Comma 9 2" xfId="3199" xr:uid="{00000000-0005-0000-0000-0000A4000000}"/>
    <cellStyle name="Currency" xfId="83" xr:uid="{00000000-0005-0000-0000-0000A5000000}"/>
    <cellStyle name="Currency [0]" xfId="84" xr:uid="{00000000-0005-0000-0000-0000A6000000}"/>
    <cellStyle name="Currency [0] 2" xfId="85" xr:uid="{00000000-0005-0000-0000-0000A7000000}"/>
    <cellStyle name="Currency [0] 2 2" xfId="86" xr:uid="{00000000-0005-0000-0000-0000A8000000}"/>
    <cellStyle name="Currency [0] 2 2 2" xfId="87" xr:uid="{00000000-0005-0000-0000-0000A9000000}"/>
    <cellStyle name="Currency [0] 2 2 2 2" xfId="88" xr:uid="{00000000-0005-0000-0000-0000AA000000}"/>
    <cellStyle name="Currency [0] 2 2 3" xfId="89" xr:uid="{00000000-0005-0000-0000-0000AB000000}"/>
    <cellStyle name="Currency [0] 2 2 3 2" xfId="90" xr:uid="{00000000-0005-0000-0000-0000AC000000}"/>
    <cellStyle name="Currency [0] 2 2 4" xfId="91" xr:uid="{00000000-0005-0000-0000-0000AD000000}"/>
    <cellStyle name="Currency [0] 2 2 4 2" xfId="92" xr:uid="{00000000-0005-0000-0000-0000AE000000}"/>
    <cellStyle name="Currency [0] 2 2 5" xfId="93" xr:uid="{00000000-0005-0000-0000-0000AF000000}"/>
    <cellStyle name="Currency [0] 2 3" xfId="94" xr:uid="{00000000-0005-0000-0000-0000B0000000}"/>
    <cellStyle name="Currency [0] 2 3 2" xfId="95" xr:uid="{00000000-0005-0000-0000-0000B1000000}"/>
    <cellStyle name="Currency [0] 2 4" xfId="96" xr:uid="{00000000-0005-0000-0000-0000B2000000}"/>
    <cellStyle name="Currency [0] 2 4 2" xfId="97" xr:uid="{00000000-0005-0000-0000-0000B3000000}"/>
    <cellStyle name="Currency [0] 2 5" xfId="98" xr:uid="{00000000-0005-0000-0000-0000B4000000}"/>
    <cellStyle name="Currency [0] 2 5 2" xfId="99" xr:uid="{00000000-0005-0000-0000-0000B5000000}"/>
    <cellStyle name="Currency [0] 2 6" xfId="100" xr:uid="{00000000-0005-0000-0000-0000B6000000}"/>
    <cellStyle name="Currency [0] 3" xfId="101" xr:uid="{00000000-0005-0000-0000-0000B7000000}"/>
    <cellStyle name="Currency [0] 3 2" xfId="102" xr:uid="{00000000-0005-0000-0000-0000B8000000}"/>
    <cellStyle name="Currency [0] 3 2 2" xfId="103" xr:uid="{00000000-0005-0000-0000-0000B9000000}"/>
    <cellStyle name="Currency [0] 3 3" xfId="104" xr:uid="{00000000-0005-0000-0000-0000BA000000}"/>
    <cellStyle name="Currency [0] 3 3 2" xfId="105" xr:uid="{00000000-0005-0000-0000-0000BB000000}"/>
    <cellStyle name="Currency [0] 3 4" xfId="106" xr:uid="{00000000-0005-0000-0000-0000BC000000}"/>
    <cellStyle name="Currency [0] 3 4 2" xfId="107" xr:uid="{00000000-0005-0000-0000-0000BD000000}"/>
    <cellStyle name="Currency [0] 3 5" xfId="108" xr:uid="{00000000-0005-0000-0000-0000BE000000}"/>
    <cellStyle name="Currency [0] 4" xfId="109" xr:uid="{00000000-0005-0000-0000-0000BF000000}"/>
    <cellStyle name="Currency [0] 4 2" xfId="110" xr:uid="{00000000-0005-0000-0000-0000C0000000}"/>
    <cellStyle name="Currency [0] 5" xfId="111" xr:uid="{00000000-0005-0000-0000-0000C1000000}"/>
    <cellStyle name="Currency [0] 5 2" xfId="112" xr:uid="{00000000-0005-0000-0000-0000C2000000}"/>
    <cellStyle name="Currency [0] 6" xfId="113" xr:uid="{00000000-0005-0000-0000-0000C3000000}"/>
    <cellStyle name="Currency [0] 6 2" xfId="114" xr:uid="{00000000-0005-0000-0000-0000C4000000}"/>
    <cellStyle name="Currency [0] 7" xfId="115" xr:uid="{00000000-0005-0000-0000-0000C5000000}"/>
    <cellStyle name="Currency 10" xfId="116" xr:uid="{00000000-0005-0000-0000-0000C6000000}"/>
    <cellStyle name="Currency 10 2" xfId="117" xr:uid="{00000000-0005-0000-0000-0000C7000000}"/>
    <cellStyle name="Currency 11" xfId="118" xr:uid="{00000000-0005-0000-0000-0000C8000000}"/>
    <cellStyle name="Currency 11 2" xfId="119" xr:uid="{00000000-0005-0000-0000-0000C9000000}"/>
    <cellStyle name="Currency 12" xfId="120" xr:uid="{00000000-0005-0000-0000-0000CA000000}"/>
    <cellStyle name="Currency 12 2" xfId="121" xr:uid="{00000000-0005-0000-0000-0000CB000000}"/>
    <cellStyle name="Currency 13" xfId="122" xr:uid="{00000000-0005-0000-0000-0000CC000000}"/>
    <cellStyle name="Currency 13 2" xfId="123" xr:uid="{00000000-0005-0000-0000-0000CD000000}"/>
    <cellStyle name="Currency 14" xfId="124" xr:uid="{00000000-0005-0000-0000-0000CE000000}"/>
    <cellStyle name="Currency 15" xfId="125" xr:uid="{00000000-0005-0000-0000-0000CF000000}"/>
    <cellStyle name="Currency 2" xfId="126" xr:uid="{00000000-0005-0000-0000-0000D0000000}"/>
    <cellStyle name="Currency 2 2" xfId="127" xr:uid="{00000000-0005-0000-0000-0000D1000000}"/>
    <cellStyle name="Currency 2 2 2" xfId="128" xr:uid="{00000000-0005-0000-0000-0000D2000000}"/>
    <cellStyle name="Currency 2 2 2 2" xfId="129" xr:uid="{00000000-0005-0000-0000-0000D3000000}"/>
    <cellStyle name="Currency 2 2 3" xfId="130" xr:uid="{00000000-0005-0000-0000-0000D4000000}"/>
    <cellStyle name="Currency 2 2 3 2" xfId="131" xr:uid="{00000000-0005-0000-0000-0000D5000000}"/>
    <cellStyle name="Currency 2 2 4" xfId="132" xr:uid="{00000000-0005-0000-0000-0000D6000000}"/>
    <cellStyle name="Currency 2 2 4 2" xfId="133" xr:uid="{00000000-0005-0000-0000-0000D7000000}"/>
    <cellStyle name="Currency 2 2 5" xfId="134" xr:uid="{00000000-0005-0000-0000-0000D8000000}"/>
    <cellStyle name="Currency 2 3" xfId="135" xr:uid="{00000000-0005-0000-0000-0000D9000000}"/>
    <cellStyle name="Currency 2 3 2" xfId="136" xr:uid="{00000000-0005-0000-0000-0000DA000000}"/>
    <cellStyle name="Currency 2 4" xfId="137" xr:uid="{00000000-0005-0000-0000-0000DB000000}"/>
    <cellStyle name="Currency 2 4 2" xfId="138" xr:uid="{00000000-0005-0000-0000-0000DC000000}"/>
    <cellStyle name="Currency 2 5" xfId="139" xr:uid="{00000000-0005-0000-0000-0000DD000000}"/>
    <cellStyle name="Currency 2 5 2" xfId="140" xr:uid="{00000000-0005-0000-0000-0000DE000000}"/>
    <cellStyle name="Currency 2 6" xfId="141" xr:uid="{00000000-0005-0000-0000-0000DF000000}"/>
    <cellStyle name="Currency 3" xfId="142" xr:uid="{00000000-0005-0000-0000-0000E0000000}"/>
    <cellStyle name="Currency 3 2" xfId="143" xr:uid="{00000000-0005-0000-0000-0000E1000000}"/>
    <cellStyle name="Currency 3 2 2" xfId="144" xr:uid="{00000000-0005-0000-0000-0000E2000000}"/>
    <cellStyle name="Currency 3 3" xfId="145" xr:uid="{00000000-0005-0000-0000-0000E3000000}"/>
    <cellStyle name="Currency 3 3 2" xfId="146" xr:uid="{00000000-0005-0000-0000-0000E4000000}"/>
    <cellStyle name="Currency 3 4" xfId="147" xr:uid="{00000000-0005-0000-0000-0000E5000000}"/>
    <cellStyle name="Currency 3 4 2" xfId="148" xr:uid="{00000000-0005-0000-0000-0000E6000000}"/>
    <cellStyle name="Currency 3 5" xfId="149" xr:uid="{00000000-0005-0000-0000-0000E7000000}"/>
    <cellStyle name="Currency 4" xfId="150" xr:uid="{00000000-0005-0000-0000-0000E8000000}"/>
    <cellStyle name="Currency 4 2" xfId="151" xr:uid="{00000000-0005-0000-0000-0000E9000000}"/>
    <cellStyle name="Currency 4 2 2" xfId="152" xr:uid="{00000000-0005-0000-0000-0000EA000000}"/>
    <cellStyle name="Currency 4 3" xfId="153" xr:uid="{00000000-0005-0000-0000-0000EB000000}"/>
    <cellStyle name="Currency 4 3 2" xfId="154" xr:uid="{00000000-0005-0000-0000-0000EC000000}"/>
    <cellStyle name="Currency 4 4" xfId="155" xr:uid="{00000000-0005-0000-0000-0000ED000000}"/>
    <cellStyle name="Currency 4 4 2" xfId="156" xr:uid="{00000000-0005-0000-0000-0000EE000000}"/>
    <cellStyle name="Currency 4 5" xfId="157" xr:uid="{00000000-0005-0000-0000-0000EF000000}"/>
    <cellStyle name="Currency 5" xfId="158" xr:uid="{00000000-0005-0000-0000-0000F0000000}"/>
    <cellStyle name="Currency 5 2" xfId="159" xr:uid="{00000000-0005-0000-0000-0000F1000000}"/>
    <cellStyle name="Currency 5 2 2" xfId="160" xr:uid="{00000000-0005-0000-0000-0000F2000000}"/>
    <cellStyle name="Currency 5 3" xfId="161" xr:uid="{00000000-0005-0000-0000-0000F3000000}"/>
    <cellStyle name="Currency 5 3 2" xfId="162" xr:uid="{00000000-0005-0000-0000-0000F4000000}"/>
    <cellStyle name="Currency 5 4" xfId="163" xr:uid="{00000000-0005-0000-0000-0000F5000000}"/>
    <cellStyle name="Currency 5 4 2" xfId="164" xr:uid="{00000000-0005-0000-0000-0000F6000000}"/>
    <cellStyle name="Currency 5 5" xfId="165" xr:uid="{00000000-0005-0000-0000-0000F7000000}"/>
    <cellStyle name="Currency 6" xfId="166" xr:uid="{00000000-0005-0000-0000-0000F8000000}"/>
    <cellStyle name="Currency 6 2" xfId="167" xr:uid="{00000000-0005-0000-0000-0000F9000000}"/>
    <cellStyle name="Currency 7" xfId="168" xr:uid="{00000000-0005-0000-0000-0000FA000000}"/>
    <cellStyle name="Currency 7 2" xfId="169" xr:uid="{00000000-0005-0000-0000-0000FB000000}"/>
    <cellStyle name="Currency 8" xfId="170" xr:uid="{00000000-0005-0000-0000-0000FC000000}"/>
    <cellStyle name="Currency 8 2" xfId="171" xr:uid="{00000000-0005-0000-0000-0000FD000000}"/>
    <cellStyle name="Currency 9" xfId="172" xr:uid="{00000000-0005-0000-0000-0000FE000000}"/>
    <cellStyle name="Currency 9 2" xfId="173" xr:uid="{00000000-0005-0000-0000-0000FF000000}"/>
    <cellStyle name="DateStyle" xfId="174" xr:uid="{00000000-0005-0000-0000-000000010000}"/>
    <cellStyle name="DateTimeStyle" xfId="175" xr:uid="{00000000-0005-0000-0000-000001010000}"/>
    <cellStyle name="Decimal" xfId="176" xr:uid="{00000000-0005-0000-0000-000002010000}"/>
    <cellStyle name="DecimalWithBorder" xfId="177" xr:uid="{00000000-0005-0000-0000-000003010000}"/>
    <cellStyle name="DecimalWithBorder 2" xfId="178" xr:uid="{00000000-0005-0000-0000-000004010000}"/>
    <cellStyle name="DecimalWithBorder 2 2" xfId="179" xr:uid="{00000000-0005-0000-0000-000005010000}"/>
    <cellStyle name="DecimalWithBorder 2 3" xfId="180" xr:uid="{00000000-0005-0000-0000-000006010000}"/>
    <cellStyle name="DecimalWithBorder 2 4" xfId="181" xr:uid="{00000000-0005-0000-0000-000007010000}"/>
    <cellStyle name="DecimalWithBorder 3" xfId="182" xr:uid="{00000000-0005-0000-0000-000008010000}"/>
    <cellStyle name="DecimalWithBorder 4" xfId="183" xr:uid="{00000000-0005-0000-0000-000009010000}"/>
    <cellStyle name="DecimalWithBorder 5" xfId="184" xr:uid="{00000000-0005-0000-0000-00000A010000}"/>
    <cellStyle name="Énfasis1 2" xfId="185" xr:uid="{00000000-0005-0000-0000-00000B010000}"/>
    <cellStyle name="Énfasis1 2 2" xfId="186" xr:uid="{00000000-0005-0000-0000-00000C010000}"/>
    <cellStyle name="EuroCurrency" xfId="187" xr:uid="{00000000-0005-0000-0000-00000D010000}"/>
    <cellStyle name="EuroCurrencyWithBorder" xfId="188" xr:uid="{00000000-0005-0000-0000-00000E010000}"/>
    <cellStyle name="EuroCurrencyWithBorder 2" xfId="189" xr:uid="{00000000-0005-0000-0000-00000F010000}"/>
    <cellStyle name="EuroCurrencyWithBorder 2 2" xfId="190" xr:uid="{00000000-0005-0000-0000-000010010000}"/>
    <cellStyle name="EuroCurrencyWithBorder 2 3" xfId="191" xr:uid="{00000000-0005-0000-0000-000011010000}"/>
    <cellStyle name="EuroCurrencyWithBorder 2 4" xfId="192" xr:uid="{00000000-0005-0000-0000-000012010000}"/>
    <cellStyle name="EuroCurrencyWithBorder 3" xfId="193" xr:uid="{00000000-0005-0000-0000-000013010000}"/>
    <cellStyle name="EuroCurrencyWithBorder 4" xfId="194" xr:uid="{00000000-0005-0000-0000-000014010000}"/>
    <cellStyle name="EuroCurrencyWithBorder 5" xfId="195" xr:uid="{00000000-0005-0000-0000-000015010000}"/>
    <cellStyle name="HeaderStyle" xfId="196" xr:uid="{00000000-0005-0000-0000-000016010000}"/>
    <cellStyle name="HeaderSubTop" xfId="197" xr:uid="{00000000-0005-0000-0000-000017010000}"/>
    <cellStyle name="HeaderSubTopNoBold" xfId="198" xr:uid="{00000000-0005-0000-0000-000018010000}"/>
    <cellStyle name="HeaderTopBuyer" xfId="199" xr:uid="{00000000-0005-0000-0000-000019010000}"/>
    <cellStyle name="HeaderTopStyle" xfId="200" xr:uid="{00000000-0005-0000-0000-00001A010000}"/>
    <cellStyle name="HeaderTopStyleAlignRight" xfId="201" xr:uid="{00000000-0005-0000-0000-00001B010000}"/>
    <cellStyle name="MainTitle" xfId="202" xr:uid="{00000000-0005-0000-0000-00001C010000}"/>
    <cellStyle name="MainTitle 2" xfId="203" xr:uid="{00000000-0005-0000-0000-00001D010000}"/>
    <cellStyle name="MainTitle 2 2" xfId="204" xr:uid="{00000000-0005-0000-0000-00001E010000}"/>
    <cellStyle name="MainTitle 2 3" xfId="205" xr:uid="{00000000-0005-0000-0000-00001F010000}"/>
    <cellStyle name="MainTitle 2 4" xfId="206" xr:uid="{00000000-0005-0000-0000-000020010000}"/>
    <cellStyle name="MainTitle 3" xfId="207" xr:uid="{00000000-0005-0000-0000-000021010000}"/>
    <cellStyle name="MainTitle 4" xfId="208" xr:uid="{00000000-0005-0000-0000-000022010000}"/>
    <cellStyle name="MainTitle 5" xfId="209" xr:uid="{00000000-0005-0000-0000-000023010000}"/>
    <cellStyle name="Millares" xfId="3" builtinId="3"/>
    <cellStyle name="Millares [0]" xfId="2866" builtinId="6"/>
    <cellStyle name="Millares [0] 2" xfId="2945" xr:uid="{00000000-0005-0000-0000-000026010000}"/>
    <cellStyle name="Millares [0] 2 2" xfId="3049" xr:uid="{00000000-0005-0000-0000-000027010000}"/>
    <cellStyle name="Millares [0] 2 2 2" xfId="3247" xr:uid="{00000000-0005-0000-0000-000028010000}"/>
    <cellStyle name="Millares [0] 2 3" xfId="3052" xr:uid="{00000000-0005-0000-0000-000029010000}"/>
    <cellStyle name="Millares [0] 2 3 2" xfId="3248" xr:uid="{00000000-0005-0000-0000-00002A010000}"/>
    <cellStyle name="Millares [0] 2 4" xfId="3149" xr:uid="{00000000-0005-0000-0000-00002B010000}"/>
    <cellStyle name="Millares [0] 3" xfId="3002" xr:uid="{00000000-0005-0000-0000-00002C010000}"/>
    <cellStyle name="Millares [0] 3 2" xfId="3200" xr:uid="{00000000-0005-0000-0000-00002D010000}"/>
    <cellStyle name="Millares [0] 4" xfId="3102" xr:uid="{00000000-0005-0000-0000-00002E010000}"/>
    <cellStyle name="Millares 10" xfId="210" xr:uid="{00000000-0005-0000-0000-00002F010000}"/>
    <cellStyle name="Millares 10 2" xfId="211" xr:uid="{00000000-0005-0000-0000-000030010000}"/>
    <cellStyle name="Millares 10 2 2" xfId="2887" xr:uid="{00000000-0005-0000-0000-000031010000}"/>
    <cellStyle name="Millares 10 2 2 2" xfId="3019" xr:uid="{00000000-0005-0000-0000-000032010000}"/>
    <cellStyle name="Millares 10 2 2 2 2" xfId="3217" xr:uid="{00000000-0005-0000-0000-000033010000}"/>
    <cellStyle name="Millares 10 2 2 3" xfId="3119" xr:uid="{00000000-0005-0000-0000-000034010000}"/>
    <cellStyle name="Millares 10 2 3" xfId="2964" xr:uid="{00000000-0005-0000-0000-000035010000}"/>
    <cellStyle name="Millares 10 2 3 2" xfId="3166" xr:uid="{00000000-0005-0000-0000-000036010000}"/>
    <cellStyle name="Millares 10 2 4" xfId="3070" xr:uid="{00000000-0005-0000-0000-000037010000}"/>
    <cellStyle name="Millares 10 3" xfId="2886" xr:uid="{00000000-0005-0000-0000-000038010000}"/>
    <cellStyle name="Millares 10 3 2" xfId="3018" xr:uid="{00000000-0005-0000-0000-000039010000}"/>
    <cellStyle name="Millares 10 3 2 2" xfId="3216" xr:uid="{00000000-0005-0000-0000-00003A010000}"/>
    <cellStyle name="Millares 10 3 3" xfId="3118" xr:uid="{00000000-0005-0000-0000-00003B010000}"/>
    <cellStyle name="Millares 10 4" xfId="2963" xr:uid="{00000000-0005-0000-0000-00003C010000}"/>
    <cellStyle name="Millares 10 4 2" xfId="3165" xr:uid="{00000000-0005-0000-0000-00003D010000}"/>
    <cellStyle name="Millares 10 5" xfId="3069" xr:uid="{00000000-0005-0000-0000-00003E010000}"/>
    <cellStyle name="Millares 11" xfId="2869" xr:uid="{00000000-0005-0000-0000-00003F010000}"/>
    <cellStyle name="Millares 12" xfId="2944" xr:uid="{00000000-0005-0000-0000-000040010000}"/>
    <cellStyle name="Millares 13" xfId="2946" xr:uid="{00000000-0005-0000-0000-000041010000}"/>
    <cellStyle name="Millares 14" xfId="3001" xr:uid="{00000000-0005-0000-0000-000042010000}"/>
    <cellStyle name="Millares 15" xfId="3051" xr:uid="{00000000-0005-0000-0000-000043010000}"/>
    <cellStyle name="Millares 16" xfId="2998" xr:uid="{00000000-0005-0000-0000-000044010000}"/>
    <cellStyle name="Millares 17" xfId="3053" xr:uid="{00000000-0005-0000-0000-000045010000}"/>
    <cellStyle name="Millares 2" xfId="4" xr:uid="{00000000-0005-0000-0000-000046010000}"/>
    <cellStyle name="Millares 2 2" xfId="5" xr:uid="{00000000-0005-0000-0000-000047010000}"/>
    <cellStyle name="Millares 2 2 2" xfId="212" xr:uid="{00000000-0005-0000-0000-000048010000}"/>
    <cellStyle name="Millares 2 3" xfId="213" xr:uid="{00000000-0005-0000-0000-000049010000}"/>
    <cellStyle name="Millares 2 3 2" xfId="214" xr:uid="{00000000-0005-0000-0000-00004A010000}"/>
    <cellStyle name="Millares 2 3 2 2" xfId="215" xr:uid="{00000000-0005-0000-0000-00004B010000}"/>
    <cellStyle name="Millares 2 3 2 2 2" xfId="2890" xr:uid="{00000000-0005-0000-0000-00004C010000}"/>
    <cellStyle name="Millares 2 3 2 2 2 2" xfId="3022" xr:uid="{00000000-0005-0000-0000-00004D010000}"/>
    <cellStyle name="Millares 2 3 2 2 2 2 2" xfId="3220" xr:uid="{00000000-0005-0000-0000-00004E010000}"/>
    <cellStyle name="Millares 2 3 2 2 2 3" xfId="3122" xr:uid="{00000000-0005-0000-0000-00004F010000}"/>
    <cellStyle name="Millares 2 3 2 2 3" xfId="2967" xr:uid="{00000000-0005-0000-0000-000050010000}"/>
    <cellStyle name="Millares 2 3 2 2 3 2" xfId="3169" xr:uid="{00000000-0005-0000-0000-000051010000}"/>
    <cellStyle name="Millares 2 3 2 2 4" xfId="3073" xr:uid="{00000000-0005-0000-0000-000052010000}"/>
    <cellStyle name="Millares 2 3 2 3" xfId="2889" xr:uid="{00000000-0005-0000-0000-000053010000}"/>
    <cellStyle name="Millares 2 3 2 3 2" xfId="3021" xr:uid="{00000000-0005-0000-0000-000054010000}"/>
    <cellStyle name="Millares 2 3 2 3 2 2" xfId="3219" xr:uid="{00000000-0005-0000-0000-000055010000}"/>
    <cellStyle name="Millares 2 3 2 3 3" xfId="3121" xr:uid="{00000000-0005-0000-0000-000056010000}"/>
    <cellStyle name="Millares 2 3 2 4" xfId="2966" xr:uid="{00000000-0005-0000-0000-000057010000}"/>
    <cellStyle name="Millares 2 3 2 4 2" xfId="3168" xr:uid="{00000000-0005-0000-0000-000058010000}"/>
    <cellStyle name="Millares 2 3 2 5" xfId="3072" xr:uid="{00000000-0005-0000-0000-000059010000}"/>
    <cellStyle name="Millares 2 3 3" xfId="216" xr:uid="{00000000-0005-0000-0000-00005A010000}"/>
    <cellStyle name="Millares 2 3 3 2" xfId="2891" xr:uid="{00000000-0005-0000-0000-00005B010000}"/>
    <cellStyle name="Millares 2 3 3 2 2" xfId="3023" xr:uid="{00000000-0005-0000-0000-00005C010000}"/>
    <cellStyle name="Millares 2 3 3 2 2 2" xfId="3221" xr:uid="{00000000-0005-0000-0000-00005D010000}"/>
    <cellStyle name="Millares 2 3 3 2 3" xfId="3123" xr:uid="{00000000-0005-0000-0000-00005E010000}"/>
    <cellStyle name="Millares 2 3 3 3" xfId="2968" xr:uid="{00000000-0005-0000-0000-00005F010000}"/>
    <cellStyle name="Millares 2 3 3 3 2" xfId="3170" xr:uid="{00000000-0005-0000-0000-000060010000}"/>
    <cellStyle name="Millares 2 3 3 4" xfId="3074" xr:uid="{00000000-0005-0000-0000-000061010000}"/>
    <cellStyle name="Millares 2 3 4" xfId="217" xr:uid="{00000000-0005-0000-0000-000062010000}"/>
    <cellStyle name="Millares 2 3 4 2" xfId="2892" xr:uid="{00000000-0005-0000-0000-000063010000}"/>
    <cellStyle name="Millares 2 3 4 2 2" xfId="3024" xr:uid="{00000000-0005-0000-0000-000064010000}"/>
    <cellStyle name="Millares 2 3 4 2 2 2" xfId="3222" xr:uid="{00000000-0005-0000-0000-000065010000}"/>
    <cellStyle name="Millares 2 3 4 2 3" xfId="3124" xr:uid="{00000000-0005-0000-0000-000066010000}"/>
    <cellStyle name="Millares 2 3 4 3" xfId="2969" xr:uid="{00000000-0005-0000-0000-000067010000}"/>
    <cellStyle name="Millares 2 3 4 3 2" xfId="3171" xr:uid="{00000000-0005-0000-0000-000068010000}"/>
    <cellStyle name="Millares 2 3 4 4" xfId="3075" xr:uid="{00000000-0005-0000-0000-000069010000}"/>
    <cellStyle name="Millares 2 3 5" xfId="2888" xr:uid="{00000000-0005-0000-0000-00006A010000}"/>
    <cellStyle name="Millares 2 3 5 2" xfId="3020" xr:uid="{00000000-0005-0000-0000-00006B010000}"/>
    <cellStyle name="Millares 2 3 5 2 2" xfId="3218" xr:uid="{00000000-0005-0000-0000-00006C010000}"/>
    <cellStyle name="Millares 2 3 5 3" xfId="3120" xr:uid="{00000000-0005-0000-0000-00006D010000}"/>
    <cellStyle name="Millares 2 3 6" xfId="2965" xr:uid="{00000000-0005-0000-0000-00006E010000}"/>
    <cellStyle name="Millares 2 3 6 2" xfId="3167" xr:uid="{00000000-0005-0000-0000-00006F010000}"/>
    <cellStyle name="Millares 2 3 7" xfId="3071" xr:uid="{00000000-0005-0000-0000-000070010000}"/>
    <cellStyle name="Millares 2 4" xfId="218" xr:uid="{00000000-0005-0000-0000-000071010000}"/>
    <cellStyle name="Millares 2 4 2" xfId="219" xr:uid="{00000000-0005-0000-0000-000072010000}"/>
    <cellStyle name="Millares 2 4 2 2" xfId="2894" xr:uid="{00000000-0005-0000-0000-000073010000}"/>
    <cellStyle name="Millares 2 4 2 2 2" xfId="3026" xr:uid="{00000000-0005-0000-0000-000074010000}"/>
    <cellStyle name="Millares 2 4 2 2 2 2" xfId="3224" xr:uid="{00000000-0005-0000-0000-000075010000}"/>
    <cellStyle name="Millares 2 4 2 2 3" xfId="3126" xr:uid="{00000000-0005-0000-0000-000076010000}"/>
    <cellStyle name="Millares 2 4 2 3" xfId="2971" xr:uid="{00000000-0005-0000-0000-000077010000}"/>
    <cellStyle name="Millares 2 4 2 3 2" xfId="3173" xr:uid="{00000000-0005-0000-0000-000078010000}"/>
    <cellStyle name="Millares 2 4 2 4" xfId="3077" xr:uid="{00000000-0005-0000-0000-000079010000}"/>
    <cellStyle name="Millares 2 4 3" xfId="220" xr:uid="{00000000-0005-0000-0000-00007A010000}"/>
    <cellStyle name="Millares 2 4 3 2" xfId="2895" xr:uid="{00000000-0005-0000-0000-00007B010000}"/>
    <cellStyle name="Millares 2 4 3 2 2" xfId="3027" xr:uid="{00000000-0005-0000-0000-00007C010000}"/>
    <cellStyle name="Millares 2 4 3 2 2 2" xfId="3225" xr:uid="{00000000-0005-0000-0000-00007D010000}"/>
    <cellStyle name="Millares 2 4 3 2 3" xfId="3127" xr:uid="{00000000-0005-0000-0000-00007E010000}"/>
    <cellStyle name="Millares 2 4 3 3" xfId="2972" xr:uid="{00000000-0005-0000-0000-00007F010000}"/>
    <cellStyle name="Millares 2 4 3 3 2" xfId="3174" xr:uid="{00000000-0005-0000-0000-000080010000}"/>
    <cellStyle name="Millares 2 4 3 4" xfId="3078" xr:uid="{00000000-0005-0000-0000-000081010000}"/>
    <cellStyle name="Millares 2 4 4" xfId="2893" xr:uid="{00000000-0005-0000-0000-000082010000}"/>
    <cellStyle name="Millares 2 4 4 2" xfId="3025" xr:uid="{00000000-0005-0000-0000-000083010000}"/>
    <cellStyle name="Millares 2 4 4 2 2" xfId="3223" xr:uid="{00000000-0005-0000-0000-000084010000}"/>
    <cellStyle name="Millares 2 4 4 3" xfId="3125" xr:uid="{00000000-0005-0000-0000-000085010000}"/>
    <cellStyle name="Millares 2 4 5" xfId="2970" xr:uid="{00000000-0005-0000-0000-000086010000}"/>
    <cellStyle name="Millares 2 4 5 2" xfId="3172" xr:uid="{00000000-0005-0000-0000-000087010000}"/>
    <cellStyle name="Millares 2 4 6" xfId="3076" xr:uid="{00000000-0005-0000-0000-000088010000}"/>
    <cellStyle name="Millares 2 5" xfId="221" xr:uid="{00000000-0005-0000-0000-000089010000}"/>
    <cellStyle name="Millares 2 5 2" xfId="222" xr:uid="{00000000-0005-0000-0000-00008A010000}"/>
    <cellStyle name="Millares 2 5 2 2" xfId="2897" xr:uid="{00000000-0005-0000-0000-00008B010000}"/>
    <cellStyle name="Millares 2 5 2 2 2" xfId="3029" xr:uid="{00000000-0005-0000-0000-00008C010000}"/>
    <cellStyle name="Millares 2 5 2 2 2 2" xfId="3227" xr:uid="{00000000-0005-0000-0000-00008D010000}"/>
    <cellStyle name="Millares 2 5 2 2 3" xfId="3129" xr:uid="{00000000-0005-0000-0000-00008E010000}"/>
    <cellStyle name="Millares 2 5 2 3" xfId="2974" xr:uid="{00000000-0005-0000-0000-00008F010000}"/>
    <cellStyle name="Millares 2 5 2 3 2" xfId="3176" xr:uid="{00000000-0005-0000-0000-000090010000}"/>
    <cellStyle name="Millares 2 5 2 4" xfId="3080" xr:uid="{00000000-0005-0000-0000-000091010000}"/>
    <cellStyle name="Millares 2 5 3" xfId="2896" xr:uid="{00000000-0005-0000-0000-000092010000}"/>
    <cellStyle name="Millares 2 5 3 2" xfId="3028" xr:uid="{00000000-0005-0000-0000-000093010000}"/>
    <cellStyle name="Millares 2 5 3 2 2" xfId="3226" xr:uid="{00000000-0005-0000-0000-000094010000}"/>
    <cellStyle name="Millares 2 5 3 3" xfId="3128" xr:uid="{00000000-0005-0000-0000-000095010000}"/>
    <cellStyle name="Millares 2 5 4" xfId="2973" xr:uid="{00000000-0005-0000-0000-000096010000}"/>
    <cellStyle name="Millares 2 5 4 2" xfId="3175" xr:uid="{00000000-0005-0000-0000-000097010000}"/>
    <cellStyle name="Millares 2 5 5" xfId="3079" xr:uid="{00000000-0005-0000-0000-000098010000}"/>
    <cellStyle name="Millares 2 6" xfId="223" xr:uid="{00000000-0005-0000-0000-000099010000}"/>
    <cellStyle name="Millares 2 6 2" xfId="224" xr:uid="{00000000-0005-0000-0000-00009A010000}"/>
    <cellStyle name="Millares 2 6 2 2" xfId="2899" xr:uid="{00000000-0005-0000-0000-00009B010000}"/>
    <cellStyle name="Millares 2 6 2 2 2" xfId="3031" xr:uid="{00000000-0005-0000-0000-00009C010000}"/>
    <cellStyle name="Millares 2 6 2 2 2 2" xfId="3229" xr:uid="{00000000-0005-0000-0000-00009D010000}"/>
    <cellStyle name="Millares 2 6 2 2 3" xfId="3131" xr:uid="{00000000-0005-0000-0000-00009E010000}"/>
    <cellStyle name="Millares 2 6 2 3" xfId="2976" xr:uid="{00000000-0005-0000-0000-00009F010000}"/>
    <cellStyle name="Millares 2 6 2 3 2" xfId="3178" xr:uid="{00000000-0005-0000-0000-0000A0010000}"/>
    <cellStyle name="Millares 2 6 2 4" xfId="3082" xr:uid="{00000000-0005-0000-0000-0000A1010000}"/>
    <cellStyle name="Millares 2 6 3" xfId="2898" xr:uid="{00000000-0005-0000-0000-0000A2010000}"/>
    <cellStyle name="Millares 2 6 3 2" xfId="3030" xr:uid="{00000000-0005-0000-0000-0000A3010000}"/>
    <cellStyle name="Millares 2 6 3 2 2" xfId="3228" xr:uid="{00000000-0005-0000-0000-0000A4010000}"/>
    <cellStyle name="Millares 2 6 3 3" xfId="3130" xr:uid="{00000000-0005-0000-0000-0000A5010000}"/>
    <cellStyle name="Millares 2 6 4" xfId="2975" xr:uid="{00000000-0005-0000-0000-0000A6010000}"/>
    <cellStyle name="Millares 2 6 4 2" xfId="3177" xr:uid="{00000000-0005-0000-0000-0000A7010000}"/>
    <cellStyle name="Millares 2 6 5" xfId="3081" xr:uid="{00000000-0005-0000-0000-0000A8010000}"/>
    <cellStyle name="Millares 3" xfId="6" xr:uid="{00000000-0005-0000-0000-0000A9010000}"/>
    <cellStyle name="Millares 3 2" xfId="7" xr:uid="{00000000-0005-0000-0000-0000AA010000}"/>
    <cellStyle name="Millares 3 3" xfId="225" xr:uid="{00000000-0005-0000-0000-0000AB010000}"/>
    <cellStyle name="Millares 3 3 2" xfId="226" xr:uid="{00000000-0005-0000-0000-0000AC010000}"/>
    <cellStyle name="Millares 3 3 2 2" xfId="2901" xr:uid="{00000000-0005-0000-0000-0000AD010000}"/>
    <cellStyle name="Millares 3 3 2 2 2" xfId="3033" xr:uid="{00000000-0005-0000-0000-0000AE010000}"/>
    <cellStyle name="Millares 3 3 2 2 2 2" xfId="3231" xr:uid="{00000000-0005-0000-0000-0000AF010000}"/>
    <cellStyle name="Millares 3 3 2 2 3" xfId="3133" xr:uid="{00000000-0005-0000-0000-0000B0010000}"/>
    <cellStyle name="Millares 3 3 2 3" xfId="2978" xr:uid="{00000000-0005-0000-0000-0000B1010000}"/>
    <cellStyle name="Millares 3 3 2 3 2" xfId="3180" xr:uid="{00000000-0005-0000-0000-0000B2010000}"/>
    <cellStyle name="Millares 3 3 2 4" xfId="3084" xr:uid="{00000000-0005-0000-0000-0000B3010000}"/>
    <cellStyle name="Millares 3 3 3" xfId="2900" xr:uid="{00000000-0005-0000-0000-0000B4010000}"/>
    <cellStyle name="Millares 3 3 3 2" xfId="3032" xr:uid="{00000000-0005-0000-0000-0000B5010000}"/>
    <cellStyle name="Millares 3 3 3 2 2" xfId="3230" xr:uid="{00000000-0005-0000-0000-0000B6010000}"/>
    <cellStyle name="Millares 3 3 3 3" xfId="3132" xr:uid="{00000000-0005-0000-0000-0000B7010000}"/>
    <cellStyle name="Millares 3 3 4" xfId="2977" xr:uid="{00000000-0005-0000-0000-0000B8010000}"/>
    <cellStyle name="Millares 3 3 4 2" xfId="3179" xr:uid="{00000000-0005-0000-0000-0000B9010000}"/>
    <cellStyle name="Millares 3 3 5" xfId="3083" xr:uid="{00000000-0005-0000-0000-0000BA010000}"/>
    <cellStyle name="Millares 3 4" xfId="227" xr:uid="{00000000-0005-0000-0000-0000BB010000}"/>
    <cellStyle name="Millares 3 4 2" xfId="2902" xr:uid="{00000000-0005-0000-0000-0000BC010000}"/>
    <cellStyle name="Millares 3 4 2 2" xfId="3034" xr:uid="{00000000-0005-0000-0000-0000BD010000}"/>
    <cellStyle name="Millares 3 4 2 2 2" xfId="3232" xr:uid="{00000000-0005-0000-0000-0000BE010000}"/>
    <cellStyle name="Millares 3 4 2 3" xfId="3134" xr:uid="{00000000-0005-0000-0000-0000BF010000}"/>
    <cellStyle name="Millares 3 4 3" xfId="2979" xr:uid="{00000000-0005-0000-0000-0000C0010000}"/>
    <cellStyle name="Millares 3 4 3 2" xfId="3181" xr:uid="{00000000-0005-0000-0000-0000C1010000}"/>
    <cellStyle name="Millares 3 4 4" xfId="3085" xr:uid="{00000000-0005-0000-0000-0000C2010000}"/>
    <cellStyle name="Millares 4" xfId="8" xr:uid="{00000000-0005-0000-0000-0000C3010000}"/>
    <cellStyle name="Millares 4 2" xfId="228" xr:uid="{00000000-0005-0000-0000-0000C4010000}"/>
    <cellStyle name="Millares 5" xfId="229" xr:uid="{00000000-0005-0000-0000-0000C5010000}"/>
    <cellStyle name="Millares 5 2" xfId="230" xr:uid="{00000000-0005-0000-0000-0000C6010000}"/>
    <cellStyle name="Millares 5 3" xfId="231" xr:uid="{00000000-0005-0000-0000-0000C7010000}"/>
    <cellStyle name="Millares 5 4" xfId="232" xr:uid="{00000000-0005-0000-0000-0000C8010000}"/>
    <cellStyle name="Millares 5 4 2" xfId="2903" xr:uid="{00000000-0005-0000-0000-0000C9010000}"/>
    <cellStyle name="Millares 5 4 2 2" xfId="3035" xr:uid="{00000000-0005-0000-0000-0000CA010000}"/>
    <cellStyle name="Millares 5 4 2 2 2" xfId="3233" xr:uid="{00000000-0005-0000-0000-0000CB010000}"/>
    <cellStyle name="Millares 5 4 2 3" xfId="3135" xr:uid="{00000000-0005-0000-0000-0000CC010000}"/>
    <cellStyle name="Millares 5 4 3" xfId="2980" xr:uid="{00000000-0005-0000-0000-0000CD010000}"/>
    <cellStyle name="Millares 5 4 3 2" xfId="3182" xr:uid="{00000000-0005-0000-0000-0000CE010000}"/>
    <cellStyle name="Millares 5 4 4" xfId="3086" xr:uid="{00000000-0005-0000-0000-0000CF010000}"/>
    <cellStyle name="Millares 5 5" xfId="233" xr:uid="{00000000-0005-0000-0000-0000D0010000}"/>
    <cellStyle name="Millares 5 5 2" xfId="2904" xr:uid="{00000000-0005-0000-0000-0000D1010000}"/>
    <cellStyle name="Millares 5 5 2 2" xfId="3036" xr:uid="{00000000-0005-0000-0000-0000D2010000}"/>
    <cellStyle name="Millares 5 5 2 2 2" xfId="3234" xr:uid="{00000000-0005-0000-0000-0000D3010000}"/>
    <cellStyle name="Millares 5 5 2 3" xfId="3136" xr:uid="{00000000-0005-0000-0000-0000D4010000}"/>
    <cellStyle name="Millares 5 5 3" xfId="2981" xr:uid="{00000000-0005-0000-0000-0000D5010000}"/>
    <cellStyle name="Millares 5 5 3 2" xfId="3183" xr:uid="{00000000-0005-0000-0000-0000D6010000}"/>
    <cellStyle name="Millares 5 5 4" xfId="3087" xr:uid="{00000000-0005-0000-0000-0000D7010000}"/>
    <cellStyle name="Millares 6" xfId="234" xr:uid="{00000000-0005-0000-0000-0000D8010000}"/>
    <cellStyle name="Millares 6 2" xfId="235" xr:uid="{00000000-0005-0000-0000-0000D9010000}"/>
    <cellStyle name="Millares 6 2 2" xfId="236" xr:uid="{00000000-0005-0000-0000-0000DA010000}"/>
    <cellStyle name="Millares 6 2 2 2" xfId="2907" xr:uid="{00000000-0005-0000-0000-0000DB010000}"/>
    <cellStyle name="Millares 6 2 2 2 2" xfId="3039" xr:uid="{00000000-0005-0000-0000-0000DC010000}"/>
    <cellStyle name="Millares 6 2 2 2 2 2" xfId="3237" xr:uid="{00000000-0005-0000-0000-0000DD010000}"/>
    <cellStyle name="Millares 6 2 2 2 3" xfId="3139" xr:uid="{00000000-0005-0000-0000-0000DE010000}"/>
    <cellStyle name="Millares 6 2 2 3" xfId="2984" xr:uid="{00000000-0005-0000-0000-0000DF010000}"/>
    <cellStyle name="Millares 6 2 2 3 2" xfId="3186" xr:uid="{00000000-0005-0000-0000-0000E0010000}"/>
    <cellStyle name="Millares 6 2 2 4" xfId="3090" xr:uid="{00000000-0005-0000-0000-0000E1010000}"/>
    <cellStyle name="Millares 6 2 3" xfId="2906" xr:uid="{00000000-0005-0000-0000-0000E2010000}"/>
    <cellStyle name="Millares 6 2 3 2" xfId="3038" xr:uid="{00000000-0005-0000-0000-0000E3010000}"/>
    <cellStyle name="Millares 6 2 3 2 2" xfId="3236" xr:uid="{00000000-0005-0000-0000-0000E4010000}"/>
    <cellStyle name="Millares 6 2 3 3" xfId="3138" xr:uid="{00000000-0005-0000-0000-0000E5010000}"/>
    <cellStyle name="Millares 6 2 4" xfId="2983" xr:uid="{00000000-0005-0000-0000-0000E6010000}"/>
    <cellStyle name="Millares 6 2 4 2" xfId="3185" xr:uid="{00000000-0005-0000-0000-0000E7010000}"/>
    <cellStyle name="Millares 6 2 5" xfId="3089" xr:uid="{00000000-0005-0000-0000-0000E8010000}"/>
    <cellStyle name="Millares 6 3" xfId="237" xr:uid="{00000000-0005-0000-0000-0000E9010000}"/>
    <cellStyle name="Millares 6 3 2" xfId="238" xr:uid="{00000000-0005-0000-0000-0000EA010000}"/>
    <cellStyle name="Millares 6 3 2 2" xfId="2909" xr:uid="{00000000-0005-0000-0000-0000EB010000}"/>
    <cellStyle name="Millares 6 3 2 2 2" xfId="3041" xr:uid="{00000000-0005-0000-0000-0000EC010000}"/>
    <cellStyle name="Millares 6 3 2 2 2 2" xfId="3239" xr:uid="{00000000-0005-0000-0000-0000ED010000}"/>
    <cellStyle name="Millares 6 3 2 2 3" xfId="3141" xr:uid="{00000000-0005-0000-0000-0000EE010000}"/>
    <cellStyle name="Millares 6 3 2 3" xfId="2986" xr:uid="{00000000-0005-0000-0000-0000EF010000}"/>
    <cellStyle name="Millares 6 3 2 3 2" xfId="3188" xr:uid="{00000000-0005-0000-0000-0000F0010000}"/>
    <cellStyle name="Millares 6 3 2 4" xfId="3092" xr:uid="{00000000-0005-0000-0000-0000F1010000}"/>
    <cellStyle name="Millares 6 3 3" xfId="2908" xr:uid="{00000000-0005-0000-0000-0000F2010000}"/>
    <cellStyle name="Millares 6 3 3 2" xfId="3040" xr:uid="{00000000-0005-0000-0000-0000F3010000}"/>
    <cellStyle name="Millares 6 3 3 2 2" xfId="3238" xr:uid="{00000000-0005-0000-0000-0000F4010000}"/>
    <cellStyle name="Millares 6 3 3 3" xfId="3140" xr:uid="{00000000-0005-0000-0000-0000F5010000}"/>
    <cellStyle name="Millares 6 3 4" xfId="2985" xr:uid="{00000000-0005-0000-0000-0000F6010000}"/>
    <cellStyle name="Millares 6 3 4 2" xfId="3187" xr:uid="{00000000-0005-0000-0000-0000F7010000}"/>
    <cellStyle name="Millares 6 3 5" xfId="3091" xr:uid="{00000000-0005-0000-0000-0000F8010000}"/>
    <cellStyle name="Millares 6 4" xfId="239" xr:uid="{00000000-0005-0000-0000-0000F9010000}"/>
    <cellStyle name="Millares 6 5" xfId="2905" xr:uid="{00000000-0005-0000-0000-0000FA010000}"/>
    <cellStyle name="Millares 6 5 2" xfId="3037" xr:uid="{00000000-0005-0000-0000-0000FB010000}"/>
    <cellStyle name="Millares 6 5 2 2" xfId="3235" xr:uid="{00000000-0005-0000-0000-0000FC010000}"/>
    <cellStyle name="Millares 6 5 3" xfId="3137" xr:uid="{00000000-0005-0000-0000-0000FD010000}"/>
    <cellStyle name="Millares 6 6" xfId="2982" xr:uid="{00000000-0005-0000-0000-0000FE010000}"/>
    <cellStyle name="Millares 6 6 2" xfId="3184" xr:uid="{00000000-0005-0000-0000-0000FF010000}"/>
    <cellStyle name="Millares 6 7" xfId="3088" xr:uid="{00000000-0005-0000-0000-000000020000}"/>
    <cellStyle name="Millares 7" xfId="240" xr:uid="{00000000-0005-0000-0000-000001020000}"/>
    <cellStyle name="Millares 7 2" xfId="241" xr:uid="{00000000-0005-0000-0000-000002020000}"/>
    <cellStyle name="Millares 7 2 2" xfId="2911" xr:uid="{00000000-0005-0000-0000-000003020000}"/>
    <cellStyle name="Millares 7 2 2 2" xfId="3043" xr:uid="{00000000-0005-0000-0000-000004020000}"/>
    <cellStyle name="Millares 7 2 2 2 2" xfId="3241" xr:uid="{00000000-0005-0000-0000-000005020000}"/>
    <cellStyle name="Millares 7 2 2 3" xfId="3143" xr:uid="{00000000-0005-0000-0000-000006020000}"/>
    <cellStyle name="Millares 7 2 3" xfId="2988" xr:uid="{00000000-0005-0000-0000-000007020000}"/>
    <cellStyle name="Millares 7 2 3 2" xfId="3190" xr:uid="{00000000-0005-0000-0000-000008020000}"/>
    <cellStyle name="Millares 7 2 4" xfId="3094" xr:uid="{00000000-0005-0000-0000-000009020000}"/>
    <cellStyle name="Millares 7 3" xfId="2910" xr:uid="{00000000-0005-0000-0000-00000A020000}"/>
    <cellStyle name="Millares 7 3 2" xfId="3042" xr:uid="{00000000-0005-0000-0000-00000B020000}"/>
    <cellStyle name="Millares 7 3 2 2" xfId="3240" xr:uid="{00000000-0005-0000-0000-00000C020000}"/>
    <cellStyle name="Millares 7 3 3" xfId="3142" xr:uid="{00000000-0005-0000-0000-00000D020000}"/>
    <cellStyle name="Millares 7 4" xfId="2987" xr:uid="{00000000-0005-0000-0000-00000E020000}"/>
    <cellStyle name="Millares 7 4 2" xfId="3189" xr:uid="{00000000-0005-0000-0000-00000F020000}"/>
    <cellStyle name="Millares 7 5" xfId="3093" xr:uid="{00000000-0005-0000-0000-000010020000}"/>
    <cellStyle name="Millares 8" xfId="242" xr:uid="{00000000-0005-0000-0000-000011020000}"/>
    <cellStyle name="Millares 8 2" xfId="243" xr:uid="{00000000-0005-0000-0000-000012020000}"/>
    <cellStyle name="Millares 8 2 2" xfId="2913" xr:uid="{00000000-0005-0000-0000-000013020000}"/>
    <cellStyle name="Millares 8 2 2 2" xfId="3045" xr:uid="{00000000-0005-0000-0000-000014020000}"/>
    <cellStyle name="Millares 8 2 2 2 2" xfId="3243" xr:uid="{00000000-0005-0000-0000-000015020000}"/>
    <cellStyle name="Millares 8 2 2 3" xfId="3145" xr:uid="{00000000-0005-0000-0000-000016020000}"/>
    <cellStyle name="Millares 8 2 3" xfId="2990" xr:uid="{00000000-0005-0000-0000-000017020000}"/>
    <cellStyle name="Millares 8 2 3 2" xfId="3192" xr:uid="{00000000-0005-0000-0000-000018020000}"/>
    <cellStyle name="Millares 8 2 4" xfId="3096" xr:uid="{00000000-0005-0000-0000-000019020000}"/>
    <cellStyle name="Millares 8 3" xfId="2912" xr:uid="{00000000-0005-0000-0000-00001A020000}"/>
    <cellStyle name="Millares 8 3 2" xfId="3044" xr:uid="{00000000-0005-0000-0000-00001B020000}"/>
    <cellStyle name="Millares 8 3 2 2" xfId="3242" xr:uid="{00000000-0005-0000-0000-00001C020000}"/>
    <cellStyle name="Millares 8 3 3" xfId="3144" xr:uid="{00000000-0005-0000-0000-00001D020000}"/>
    <cellStyle name="Millares 8 4" xfId="2989" xr:uid="{00000000-0005-0000-0000-00001E020000}"/>
    <cellStyle name="Millares 8 4 2" xfId="3191" xr:uid="{00000000-0005-0000-0000-00001F020000}"/>
    <cellStyle name="Millares 8 5" xfId="3095" xr:uid="{00000000-0005-0000-0000-000020020000}"/>
    <cellStyle name="Millares 9" xfId="244" xr:uid="{00000000-0005-0000-0000-000021020000}"/>
    <cellStyle name="Millares 9 2" xfId="245" xr:uid="{00000000-0005-0000-0000-000022020000}"/>
    <cellStyle name="Millares 9 2 2" xfId="2915" xr:uid="{00000000-0005-0000-0000-000023020000}"/>
    <cellStyle name="Millares 9 2 2 2" xfId="3047" xr:uid="{00000000-0005-0000-0000-000024020000}"/>
    <cellStyle name="Millares 9 2 2 2 2" xfId="3245" xr:uid="{00000000-0005-0000-0000-000025020000}"/>
    <cellStyle name="Millares 9 2 2 3" xfId="3147" xr:uid="{00000000-0005-0000-0000-000026020000}"/>
    <cellStyle name="Millares 9 2 3" xfId="2992" xr:uid="{00000000-0005-0000-0000-000027020000}"/>
    <cellStyle name="Millares 9 2 3 2" xfId="3194" xr:uid="{00000000-0005-0000-0000-000028020000}"/>
    <cellStyle name="Millares 9 2 4" xfId="3098" xr:uid="{00000000-0005-0000-0000-000029020000}"/>
    <cellStyle name="Millares 9 3" xfId="2914" xr:uid="{00000000-0005-0000-0000-00002A020000}"/>
    <cellStyle name="Millares 9 3 2" xfId="3046" xr:uid="{00000000-0005-0000-0000-00002B020000}"/>
    <cellStyle name="Millares 9 3 2 2" xfId="3244" xr:uid="{00000000-0005-0000-0000-00002C020000}"/>
    <cellStyle name="Millares 9 3 3" xfId="3146" xr:uid="{00000000-0005-0000-0000-00002D020000}"/>
    <cellStyle name="Millares 9 4" xfId="2991" xr:uid="{00000000-0005-0000-0000-00002E020000}"/>
    <cellStyle name="Millares 9 4 2" xfId="3193" xr:uid="{00000000-0005-0000-0000-00002F020000}"/>
    <cellStyle name="Millares 9 5" xfId="3097" xr:uid="{00000000-0005-0000-0000-000030020000}"/>
    <cellStyle name="Moneda" xfId="9" builtinId="4"/>
    <cellStyle name="Moneda [0]" xfId="2867" builtinId="7"/>
    <cellStyle name="Moneda [0] 10" xfId="3003" xr:uid="{00000000-0005-0000-0000-000033020000}"/>
    <cellStyle name="Moneda [0] 10 2" xfId="3201" xr:uid="{00000000-0005-0000-0000-000034020000}"/>
    <cellStyle name="Moneda [0] 11" xfId="3103" xr:uid="{00000000-0005-0000-0000-000035020000}"/>
    <cellStyle name="Moneda [0] 2" xfId="247" xr:uid="{00000000-0005-0000-0000-000036020000}"/>
    <cellStyle name="Moneda [0] 2 2" xfId="248" xr:uid="{00000000-0005-0000-0000-000037020000}"/>
    <cellStyle name="Moneda [0] 2 2 2" xfId="249" xr:uid="{00000000-0005-0000-0000-000038020000}"/>
    <cellStyle name="Moneda [0] 2 2 2 2" xfId="250" xr:uid="{00000000-0005-0000-0000-000039020000}"/>
    <cellStyle name="Moneda [0] 2 2 2 2 2" xfId="2917" xr:uid="{00000000-0005-0000-0000-00003A020000}"/>
    <cellStyle name="Moneda [0] 2 2 2 3" xfId="2916" xr:uid="{00000000-0005-0000-0000-00003B020000}"/>
    <cellStyle name="Moneda [0] 2 2 3" xfId="251" xr:uid="{00000000-0005-0000-0000-00003C020000}"/>
    <cellStyle name="Moneda [0] 2 2 3 2" xfId="2918" xr:uid="{00000000-0005-0000-0000-00003D020000}"/>
    <cellStyle name="Moneda [0] 2 2 4" xfId="252" xr:uid="{00000000-0005-0000-0000-00003E020000}"/>
    <cellStyle name="Moneda [0] 2 2 4 2" xfId="2919" xr:uid="{00000000-0005-0000-0000-00003F020000}"/>
    <cellStyle name="Moneda [0] 2 3" xfId="253" xr:uid="{00000000-0005-0000-0000-000040020000}"/>
    <cellStyle name="Moneda [0] 2 3 2" xfId="254" xr:uid="{00000000-0005-0000-0000-000041020000}"/>
    <cellStyle name="Moneda [0] 2 3 2 2" xfId="2921" xr:uid="{00000000-0005-0000-0000-000042020000}"/>
    <cellStyle name="Moneda [0] 2 3 3" xfId="2920" xr:uid="{00000000-0005-0000-0000-000043020000}"/>
    <cellStyle name="Moneda [0] 2 4" xfId="255" xr:uid="{00000000-0005-0000-0000-000044020000}"/>
    <cellStyle name="Moneda [0] 2 4 2" xfId="2922" xr:uid="{00000000-0005-0000-0000-000045020000}"/>
    <cellStyle name="Moneda [0] 2 5" xfId="256" xr:uid="{00000000-0005-0000-0000-000046020000}"/>
    <cellStyle name="Moneda [0] 2 5 2" xfId="2923" xr:uid="{00000000-0005-0000-0000-000047020000}"/>
    <cellStyle name="Moneda [0] 3" xfId="257" xr:uid="{00000000-0005-0000-0000-000048020000}"/>
    <cellStyle name="Moneda [0] 3 2" xfId="258" xr:uid="{00000000-0005-0000-0000-000049020000}"/>
    <cellStyle name="Moneda [0] 3 2 2" xfId="259" xr:uid="{00000000-0005-0000-0000-00004A020000}"/>
    <cellStyle name="Moneda [0] 3 2 2 2" xfId="260" xr:uid="{00000000-0005-0000-0000-00004B020000}"/>
    <cellStyle name="Moneda [0] 3 2 3" xfId="261" xr:uid="{00000000-0005-0000-0000-00004C020000}"/>
    <cellStyle name="Moneda [0] 3 2 3 2" xfId="262" xr:uid="{00000000-0005-0000-0000-00004D020000}"/>
    <cellStyle name="Moneda [0] 3 2 4" xfId="263" xr:uid="{00000000-0005-0000-0000-00004E020000}"/>
    <cellStyle name="Moneda [0] 3 2 4 2" xfId="264" xr:uid="{00000000-0005-0000-0000-00004F020000}"/>
    <cellStyle name="Moneda [0] 3 2 5" xfId="265" xr:uid="{00000000-0005-0000-0000-000050020000}"/>
    <cellStyle name="Moneda [0] 3 3" xfId="266" xr:uid="{00000000-0005-0000-0000-000051020000}"/>
    <cellStyle name="Moneda [0] 3 3 2" xfId="267" xr:uid="{00000000-0005-0000-0000-000052020000}"/>
    <cellStyle name="Moneda [0] 3 4" xfId="268" xr:uid="{00000000-0005-0000-0000-000053020000}"/>
    <cellStyle name="Moneda [0] 3 4 2" xfId="269" xr:uid="{00000000-0005-0000-0000-000054020000}"/>
    <cellStyle name="Moneda [0] 3 5" xfId="270" xr:uid="{00000000-0005-0000-0000-000055020000}"/>
    <cellStyle name="Moneda [0] 3 5 2" xfId="271" xr:uid="{00000000-0005-0000-0000-000056020000}"/>
    <cellStyle name="Moneda [0] 3 6" xfId="272" xr:uid="{00000000-0005-0000-0000-000057020000}"/>
    <cellStyle name="Moneda [0] 3 7" xfId="273" xr:uid="{00000000-0005-0000-0000-000058020000}"/>
    <cellStyle name="Moneda [0] 3 8" xfId="2993" xr:uid="{00000000-0005-0000-0000-000059020000}"/>
    <cellStyle name="Moneda [0] 3 8 2" xfId="3195" xr:uid="{00000000-0005-0000-0000-00005A020000}"/>
    <cellStyle name="Moneda [0] 3 9" xfId="3099" xr:uid="{00000000-0005-0000-0000-00005B020000}"/>
    <cellStyle name="Moneda [0] 4" xfId="274" xr:uid="{00000000-0005-0000-0000-00005C020000}"/>
    <cellStyle name="Moneda [0] 4 2" xfId="275" xr:uid="{00000000-0005-0000-0000-00005D020000}"/>
    <cellStyle name="Moneda [0] 4 2 2" xfId="276" xr:uid="{00000000-0005-0000-0000-00005E020000}"/>
    <cellStyle name="Moneda [0] 4 3" xfId="277" xr:uid="{00000000-0005-0000-0000-00005F020000}"/>
    <cellStyle name="Moneda [0] 4 3 2" xfId="278" xr:uid="{00000000-0005-0000-0000-000060020000}"/>
    <cellStyle name="Moneda [0] 4 4" xfId="279" xr:uid="{00000000-0005-0000-0000-000061020000}"/>
    <cellStyle name="Moneda [0] 4 4 2" xfId="280" xr:uid="{00000000-0005-0000-0000-000062020000}"/>
    <cellStyle name="Moneda [0] 4 5" xfId="281" xr:uid="{00000000-0005-0000-0000-000063020000}"/>
    <cellStyle name="Moneda [0] 5" xfId="282" xr:uid="{00000000-0005-0000-0000-000064020000}"/>
    <cellStyle name="Moneda [0] 5 2" xfId="283" xr:uid="{00000000-0005-0000-0000-000065020000}"/>
    <cellStyle name="Moneda [0] 5 2 2" xfId="284" xr:uid="{00000000-0005-0000-0000-000066020000}"/>
    <cellStyle name="Moneda [0] 5 3" xfId="285" xr:uid="{00000000-0005-0000-0000-000067020000}"/>
    <cellStyle name="Moneda [0] 5 3 2" xfId="286" xr:uid="{00000000-0005-0000-0000-000068020000}"/>
    <cellStyle name="Moneda [0] 5 4" xfId="287" xr:uid="{00000000-0005-0000-0000-000069020000}"/>
    <cellStyle name="Moneda [0] 5 4 2" xfId="288" xr:uid="{00000000-0005-0000-0000-00006A020000}"/>
    <cellStyle name="Moneda [0] 5 5" xfId="289" xr:uid="{00000000-0005-0000-0000-00006B020000}"/>
    <cellStyle name="Moneda [0] 6" xfId="290" xr:uid="{00000000-0005-0000-0000-00006C020000}"/>
    <cellStyle name="Moneda [0] 6 2" xfId="291" xr:uid="{00000000-0005-0000-0000-00006D020000}"/>
    <cellStyle name="Moneda [0] 7" xfId="292" xr:uid="{00000000-0005-0000-0000-00006E020000}"/>
    <cellStyle name="Moneda [0] 7 2" xfId="293" xr:uid="{00000000-0005-0000-0000-00006F020000}"/>
    <cellStyle name="Moneda [0] 8" xfId="294" xr:uid="{00000000-0005-0000-0000-000070020000}"/>
    <cellStyle name="Moneda [0] 8 2" xfId="295" xr:uid="{00000000-0005-0000-0000-000071020000}"/>
    <cellStyle name="Moneda [0] 9" xfId="296" xr:uid="{00000000-0005-0000-0000-000072020000}"/>
    <cellStyle name="Moneda [0] 9 2" xfId="297" xr:uid="{00000000-0005-0000-0000-000073020000}"/>
    <cellStyle name="Moneda 10" xfId="298" xr:uid="{00000000-0005-0000-0000-000074020000}"/>
    <cellStyle name="Moneda 10 10" xfId="299" xr:uid="{00000000-0005-0000-0000-000075020000}"/>
    <cellStyle name="Moneda 10 11" xfId="300" xr:uid="{00000000-0005-0000-0000-000076020000}"/>
    <cellStyle name="Moneda 10 2" xfId="301" xr:uid="{00000000-0005-0000-0000-000077020000}"/>
    <cellStyle name="Moneda 10 2 2" xfId="302" xr:uid="{00000000-0005-0000-0000-000078020000}"/>
    <cellStyle name="Moneda 10 2 2 2" xfId="303" xr:uid="{00000000-0005-0000-0000-000079020000}"/>
    <cellStyle name="Moneda 10 2 2 2 2" xfId="304" xr:uid="{00000000-0005-0000-0000-00007A020000}"/>
    <cellStyle name="Moneda 10 2 2 2 2 2" xfId="305" xr:uid="{00000000-0005-0000-0000-00007B020000}"/>
    <cellStyle name="Moneda 10 2 2 2 3" xfId="306" xr:uid="{00000000-0005-0000-0000-00007C020000}"/>
    <cellStyle name="Moneda 10 2 2 2 3 2" xfId="307" xr:uid="{00000000-0005-0000-0000-00007D020000}"/>
    <cellStyle name="Moneda 10 2 2 2 4" xfId="308" xr:uid="{00000000-0005-0000-0000-00007E020000}"/>
    <cellStyle name="Moneda 10 2 2 2 4 2" xfId="309" xr:uid="{00000000-0005-0000-0000-00007F020000}"/>
    <cellStyle name="Moneda 10 2 2 2 5" xfId="310" xr:uid="{00000000-0005-0000-0000-000080020000}"/>
    <cellStyle name="Moneda 10 2 2 3" xfId="311" xr:uid="{00000000-0005-0000-0000-000081020000}"/>
    <cellStyle name="Moneda 10 2 2 3 2" xfId="312" xr:uid="{00000000-0005-0000-0000-000082020000}"/>
    <cellStyle name="Moneda 10 2 2 4" xfId="313" xr:uid="{00000000-0005-0000-0000-000083020000}"/>
    <cellStyle name="Moneda 10 2 2 4 2" xfId="314" xr:uid="{00000000-0005-0000-0000-000084020000}"/>
    <cellStyle name="Moneda 10 2 2 5" xfId="315" xr:uid="{00000000-0005-0000-0000-000085020000}"/>
    <cellStyle name="Moneda 10 2 2 5 2" xfId="316" xr:uid="{00000000-0005-0000-0000-000086020000}"/>
    <cellStyle name="Moneda 10 2 2 6" xfId="317" xr:uid="{00000000-0005-0000-0000-000087020000}"/>
    <cellStyle name="Moneda 10 2 3" xfId="318" xr:uid="{00000000-0005-0000-0000-000088020000}"/>
    <cellStyle name="Moneda 10 2 3 2" xfId="319" xr:uid="{00000000-0005-0000-0000-000089020000}"/>
    <cellStyle name="Moneda 10 2 3 2 2" xfId="320" xr:uid="{00000000-0005-0000-0000-00008A020000}"/>
    <cellStyle name="Moneda 10 2 3 3" xfId="321" xr:uid="{00000000-0005-0000-0000-00008B020000}"/>
    <cellStyle name="Moneda 10 2 3 3 2" xfId="322" xr:uid="{00000000-0005-0000-0000-00008C020000}"/>
    <cellStyle name="Moneda 10 2 3 4" xfId="323" xr:uid="{00000000-0005-0000-0000-00008D020000}"/>
    <cellStyle name="Moneda 10 2 3 4 2" xfId="324" xr:uid="{00000000-0005-0000-0000-00008E020000}"/>
    <cellStyle name="Moneda 10 2 3 5" xfId="325" xr:uid="{00000000-0005-0000-0000-00008F020000}"/>
    <cellStyle name="Moneda 10 2 4" xfId="326" xr:uid="{00000000-0005-0000-0000-000090020000}"/>
    <cellStyle name="Moneda 10 2 4 2" xfId="327" xr:uid="{00000000-0005-0000-0000-000091020000}"/>
    <cellStyle name="Moneda 10 2 5" xfId="328" xr:uid="{00000000-0005-0000-0000-000092020000}"/>
    <cellStyle name="Moneda 10 2 5 2" xfId="329" xr:uid="{00000000-0005-0000-0000-000093020000}"/>
    <cellStyle name="Moneda 10 2 6" xfId="330" xr:uid="{00000000-0005-0000-0000-000094020000}"/>
    <cellStyle name="Moneda 10 2 6 2" xfId="331" xr:uid="{00000000-0005-0000-0000-000095020000}"/>
    <cellStyle name="Moneda 10 2 7" xfId="332" xr:uid="{00000000-0005-0000-0000-000096020000}"/>
    <cellStyle name="Moneda 10 2 8" xfId="333" xr:uid="{00000000-0005-0000-0000-000097020000}"/>
    <cellStyle name="Moneda 10 3" xfId="334" xr:uid="{00000000-0005-0000-0000-000098020000}"/>
    <cellStyle name="Moneda 10 3 2" xfId="335" xr:uid="{00000000-0005-0000-0000-000099020000}"/>
    <cellStyle name="Moneda 10 3 2 2" xfId="336" xr:uid="{00000000-0005-0000-0000-00009A020000}"/>
    <cellStyle name="Moneda 10 3 2 2 2" xfId="337" xr:uid="{00000000-0005-0000-0000-00009B020000}"/>
    <cellStyle name="Moneda 10 3 2 2 2 2" xfId="338" xr:uid="{00000000-0005-0000-0000-00009C020000}"/>
    <cellStyle name="Moneda 10 3 2 2 3" xfId="339" xr:uid="{00000000-0005-0000-0000-00009D020000}"/>
    <cellStyle name="Moneda 10 3 2 2 3 2" xfId="340" xr:uid="{00000000-0005-0000-0000-00009E020000}"/>
    <cellStyle name="Moneda 10 3 2 2 4" xfId="341" xr:uid="{00000000-0005-0000-0000-00009F020000}"/>
    <cellStyle name="Moneda 10 3 2 2 4 2" xfId="342" xr:uid="{00000000-0005-0000-0000-0000A0020000}"/>
    <cellStyle name="Moneda 10 3 2 2 5" xfId="343" xr:uid="{00000000-0005-0000-0000-0000A1020000}"/>
    <cellStyle name="Moneda 10 3 2 3" xfId="344" xr:uid="{00000000-0005-0000-0000-0000A2020000}"/>
    <cellStyle name="Moneda 10 3 2 3 2" xfId="345" xr:uid="{00000000-0005-0000-0000-0000A3020000}"/>
    <cellStyle name="Moneda 10 3 2 4" xfId="346" xr:uid="{00000000-0005-0000-0000-0000A4020000}"/>
    <cellStyle name="Moneda 10 3 2 4 2" xfId="347" xr:uid="{00000000-0005-0000-0000-0000A5020000}"/>
    <cellStyle name="Moneda 10 3 2 5" xfId="348" xr:uid="{00000000-0005-0000-0000-0000A6020000}"/>
    <cellStyle name="Moneda 10 3 2 5 2" xfId="349" xr:uid="{00000000-0005-0000-0000-0000A7020000}"/>
    <cellStyle name="Moneda 10 3 2 6" xfId="350" xr:uid="{00000000-0005-0000-0000-0000A8020000}"/>
    <cellStyle name="Moneda 10 3 3" xfId="351" xr:uid="{00000000-0005-0000-0000-0000A9020000}"/>
    <cellStyle name="Moneda 10 3 3 2" xfId="352" xr:uid="{00000000-0005-0000-0000-0000AA020000}"/>
    <cellStyle name="Moneda 10 3 3 2 2" xfId="353" xr:uid="{00000000-0005-0000-0000-0000AB020000}"/>
    <cellStyle name="Moneda 10 3 3 3" xfId="354" xr:uid="{00000000-0005-0000-0000-0000AC020000}"/>
    <cellStyle name="Moneda 10 3 3 3 2" xfId="355" xr:uid="{00000000-0005-0000-0000-0000AD020000}"/>
    <cellStyle name="Moneda 10 3 3 4" xfId="356" xr:uid="{00000000-0005-0000-0000-0000AE020000}"/>
    <cellStyle name="Moneda 10 3 3 4 2" xfId="357" xr:uid="{00000000-0005-0000-0000-0000AF020000}"/>
    <cellStyle name="Moneda 10 3 3 5" xfId="358" xr:uid="{00000000-0005-0000-0000-0000B0020000}"/>
    <cellStyle name="Moneda 10 3 4" xfId="359" xr:uid="{00000000-0005-0000-0000-0000B1020000}"/>
    <cellStyle name="Moneda 10 3 4 2" xfId="360" xr:uid="{00000000-0005-0000-0000-0000B2020000}"/>
    <cellStyle name="Moneda 10 3 5" xfId="361" xr:uid="{00000000-0005-0000-0000-0000B3020000}"/>
    <cellStyle name="Moneda 10 3 5 2" xfId="362" xr:uid="{00000000-0005-0000-0000-0000B4020000}"/>
    <cellStyle name="Moneda 10 3 6" xfId="363" xr:uid="{00000000-0005-0000-0000-0000B5020000}"/>
    <cellStyle name="Moneda 10 3 6 2" xfId="364" xr:uid="{00000000-0005-0000-0000-0000B6020000}"/>
    <cellStyle name="Moneda 10 3 7" xfId="365" xr:uid="{00000000-0005-0000-0000-0000B7020000}"/>
    <cellStyle name="Moneda 10 4" xfId="366" xr:uid="{00000000-0005-0000-0000-0000B8020000}"/>
    <cellStyle name="Moneda 10 4 2" xfId="367" xr:uid="{00000000-0005-0000-0000-0000B9020000}"/>
    <cellStyle name="Moneda 10 4 2 2" xfId="368" xr:uid="{00000000-0005-0000-0000-0000BA020000}"/>
    <cellStyle name="Moneda 10 4 2 2 2" xfId="369" xr:uid="{00000000-0005-0000-0000-0000BB020000}"/>
    <cellStyle name="Moneda 10 4 2 2 2 2" xfId="370" xr:uid="{00000000-0005-0000-0000-0000BC020000}"/>
    <cellStyle name="Moneda 10 4 2 2 3" xfId="371" xr:uid="{00000000-0005-0000-0000-0000BD020000}"/>
    <cellStyle name="Moneda 10 4 2 2 3 2" xfId="372" xr:uid="{00000000-0005-0000-0000-0000BE020000}"/>
    <cellStyle name="Moneda 10 4 2 2 4" xfId="373" xr:uid="{00000000-0005-0000-0000-0000BF020000}"/>
    <cellStyle name="Moneda 10 4 2 2 4 2" xfId="374" xr:uid="{00000000-0005-0000-0000-0000C0020000}"/>
    <cellStyle name="Moneda 10 4 2 2 5" xfId="375" xr:uid="{00000000-0005-0000-0000-0000C1020000}"/>
    <cellStyle name="Moneda 10 4 2 3" xfId="376" xr:uid="{00000000-0005-0000-0000-0000C2020000}"/>
    <cellStyle name="Moneda 10 4 2 3 2" xfId="377" xr:uid="{00000000-0005-0000-0000-0000C3020000}"/>
    <cellStyle name="Moneda 10 4 2 4" xfId="378" xr:uid="{00000000-0005-0000-0000-0000C4020000}"/>
    <cellStyle name="Moneda 10 4 2 4 2" xfId="379" xr:uid="{00000000-0005-0000-0000-0000C5020000}"/>
    <cellStyle name="Moneda 10 4 2 5" xfId="380" xr:uid="{00000000-0005-0000-0000-0000C6020000}"/>
    <cellStyle name="Moneda 10 4 2 5 2" xfId="381" xr:uid="{00000000-0005-0000-0000-0000C7020000}"/>
    <cellStyle name="Moneda 10 4 2 6" xfId="382" xr:uid="{00000000-0005-0000-0000-0000C8020000}"/>
    <cellStyle name="Moneda 10 4 3" xfId="383" xr:uid="{00000000-0005-0000-0000-0000C9020000}"/>
    <cellStyle name="Moneda 10 4 3 2" xfId="384" xr:uid="{00000000-0005-0000-0000-0000CA020000}"/>
    <cellStyle name="Moneda 10 4 3 2 2" xfId="385" xr:uid="{00000000-0005-0000-0000-0000CB020000}"/>
    <cellStyle name="Moneda 10 4 3 3" xfId="386" xr:uid="{00000000-0005-0000-0000-0000CC020000}"/>
    <cellStyle name="Moneda 10 4 3 3 2" xfId="387" xr:uid="{00000000-0005-0000-0000-0000CD020000}"/>
    <cellStyle name="Moneda 10 4 3 4" xfId="388" xr:uid="{00000000-0005-0000-0000-0000CE020000}"/>
    <cellStyle name="Moneda 10 4 3 4 2" xfId="389" xr:uid="{00000000-0005-0000-0000-0000CF020000}"/>
    <cellStyle name="Moneda 10 4 3 5" xfId="390" xr:uid="{00000000-0005-0000-0000-0000D0020000}"/>
    <cellStyle name="Moneda 10 4 4" xfId="391" xr:uid="{00000000-0005-0000-0000-0000D1020000}"/>
    <cellStyle name="Moneda 10 4 4 2" xfId="392" xr:uid="{00000000-0005-0000-0000-0000D2020000}"/>
    <cellStyle name="Moneda 10 4 5" xfId="393" xr:uid="{00000000-0005-0000-0000-0000D3020000}"/>
    <cellStyle name="Moneda 10 4 5 2" xfId="394" xr:uid="{00000000-0005-0000-0000-0000D4020000}"/>
    <cellStyle name="Moneda 10 4 6" xfId="395" xr:uid="{00000000-0005-0000-0000-0000D5020000}"/>
    <cellStyle name="Moneda 10 4 6 2" xfId="396" xr:uid="{00000000-0005-0000-0000-0000D6020000}"/>
    <cellStyle name="Moneda 10 4 7" xfId="397" xr:uid="{00000000-0005-0000-0000-0000D7020000}"/>
    <cellStyle name="Moneda 10 5" xfId="398" xr:uid="{00000000-0005-0000-0000-0000D8020000}"/>
    <cellStyle name="Moneda 10 5 2" xfId="399" xr:uid="{00000000-0005-0000-0000-0000D9020000}"/>
    <cellStyle name="Moneda 10 5 2 2" xfId="400" xr:uid="{00000000-0005-0000-0000-0000DA020000}"/>
    <cellStyle name="Moneda 10 5 2 2 2" xfId="401" xr:uid="{00000000-0005-0000-0000-0000DB020000}"/>
    <cellStyle name="Moneda 10 5 2 3" xfId="402" xr:uid="{00000000-0005-0000-0000-0000DC020000}"/>
    <cellStyle name="Moneda 10 5 2 3 2" xfId="403" xr:uid="{00000000-0005-0000-0000-0000DD020000}"/>
    <cellStyle name="Moneda 10 5 2 4" xfId="404" xr:uid="{00000000-0005-0000-0000-0000DE020000}"/>
    <cellStyle name="Moneda 10 5 2 4 2" xfId="405" xr:uid="{00000000-0005-0000-0000-0000DF020000}"/>
    <cellStyle name="Moneda 10 5 2 5" xfId="406" xr:uid="{00000000-0005-0000-0000-0000E0020000}"/>
    <cellStyle name="Moneda 10 5 3" xfId="407" xr:uid="{00000000-0005-0000-0000-0000E1020000}"/>
    <cellStyle name="Moneda 10 5 3 2" xfId="408" xr:uid="{00000000-0005-0000-0000-0000E2020000}"/>
    <cellStyle name="Moneda 10 5 4" xfId="409" xr:uid="{00000000-0005-0000-0000-0000E3020000}"/>
    <cellStyle name="Moneda 10 5 4 2" xfId="410" xr:uid="{00000000-0005-0000-0000-0000E4020000}"/>
    <cellStyle name="Moneda 10 5 5" xfId="411" xr:uid="{00000000-0005-0000-0000-0000E5020000}"/>
    <cellStyle name="Moneda 10 5 5 2" xfId="412" xr:uid="{00000000-0005-0000-0000-0000E6020000}"/>
    <cellStyle name="Moneda 10 5 6" xfId="413" xr:uid="{00000000-0005-0000-0000-0000E7020000}"/>
    <cellStyle name="Moneda 10 6" xfId="414" xr:uid="{00000000-0005-0000-0000-0000E8020000}"/>
    <cellStyle name="Moneda 10 6 2" xfId="415" xr:uid="{00000000-0005-0000-0000-0000E9020000}"/>
    <cellStyle name="Moneda 10 6 2 2" xfId="416" xr:uid="{00000000-0005-0000-0000-0000EA020000}"/>
    <cellStyle name="Moneda 10 6 3" xfId="417" xr:uid="{00000000-0005-0000-0000-0000EB020000}"/>
    <cellStyle name="Moneda 10 6 3 2" xfId="418" xr:uid="{00000000-0005-0000-0000-0000EC020000}"/>
    <cellStyle name="Moneda 10 6 4" xfId="419" xr:uid="{00000000-0005-0000-0000-0000ED020000}"/>
    <cellStyle name="Moneda 10 6 4 2" xfId="420" xr:uid="{00000000-0005-0000-0000-0000EE020000}"/>
    <cellStyle name="Moneda 10 6 5" xfId="421" xr:uid="{00000000-0005-0000-0000-0000EF020000}"/>
    <cellStyle name="Moneda 10 7" xfId="422" xr:uid="{00000000-0005-0000-0000-0000F0020000}"/>
    <cellStyle name="Moneda 10 7 2" xfId="423" xr:uid="{00000000-0005-0000-0000-0000F1020000}"/>
    <cellStyle name="Moneda 10 8" xfId="424" xr:uid="{00000000-0005-0000-0000-0000F2020000}"/>
    <cellStyle name="Moneda 10 8 2" xfId="425" xr:uid="{00000000-0005-0000-0000-0000F3020000}"/>
    <cellStyle name="Moneda 10 9" xfId="426" xr:uid="{00000000-0005-0000-0000-0000F4020000}"/>
    <cellStyle name="Moneda 10 9 2" xfId="427" xr:uid="{00000000-0005-0000-0000-0000F5020000}"/>
    <cellStyle name="Moneda 11" xfId="428" xr:uid="{00000000-0005-0000-0000-0000F6020000}"/>
    <cellStyle name="Moneda 11 10" xfId="429" xr:uid="{00000000-0005-0000-0000-0000F7020000}"/>
    <cellStyle name="Moneda 11 11" xfId="430" xr:uid="{00000000-0005-0000-0000-0000F8020000}"/>
    <cellStyle name="Moneda 11 2" xfId="431" xr:uid="{00000000-0005-0000-0000-0000F9020000}"/>
    <cellStyle name="Moneda 11 2 2" xfId="432" xr:uid="{00000000-0005-0000-0000-0000FA020000}"/>
    <cellStyle name="Moneda 11 2 2 2" xfId="433" xr:uid="{00000000-0005-0000-0000-0000FB020000}"/>
    <cellStyle name="Moneda 11 2 2 2 2" xfId="434" xr:uid="{00000000-0005-0000-0000-0000FC020000}"/>
    <cellStyle name="Moneda 11 2 2 2 2 2" xfId="435" xr:uid="{00000000-0005-0000-0000-0000FD020000}"/>
    <cellStyle name="Moneda 11 2 2 2 3" xfId="436" xr:uid="{00000000-0005-0000-0000-0000FE020000}"/>
    <cellStyle name="Moneda 11 2 2 2 3 2" xfId="437" xr:uid="{00000000-0005-0000-0000-0000FF020000}"/>
    <cellStyle name="Moneda 11 2 2 2 4" xfId="438" xr:uid="{00000000-0005-0000-0000-000000030000}"/>
    <cellStyle name="Moneda 11 2 2 2 4 2" xfId="439" xr:uid="{00000000-0005-0000-0000-000001030000}"/>
    <cellStyle name="Moneda 11 2 2 2 5" xfId="440" xr:uid="{00000000-0005-0000-0000-000002030000}"/>
    <cellStyle name="Moneda 11 2 2 3" xfId="441" xr:uid="{00000000-0005-0000-0000-000003030000}"/>
    <cellStyle name="Moneda 11 2 2 3 2" xfId="442" xr:uid="{00000000-0005-0000-0000-000004030000}"/>
    <cellStyle name="Moneda 11 2 2 4" xfId="443" xr:uid="{00000000-0005-0000-0000-000005030000}"/>
    <cellStyle name="Moneda 11 2 2 4 2" xfId="444" xr:uid="{00000000-0005-0000-0000-000006030000}"/>
    <cellStyle name="Moneda 11 2 2 5" xfId="445" xr:uid="{00000000-0005-0000-0000-000007030000}"/>
    <cellStyle name="Moneda 11 2 2 5 2" xfId="446" xr:uid="{00000000-0005-0000-0000-000008030000}"/>
    <cellStyle name="Moneda 11 2 2 6" xfId="447" xr:uid="{00000000-0005-0000-0000-000009030000}"/>
    <cellStyle name="Moneda 11 2 3" xfId="448" xr:uid="{00000000-0005-0000-0000-00000A030000}"/>
    <cellStyle name="Moneda 11 2 3 2" xfId="449" xr:uid="{00000000-0005-0000-0000-00000B030000}"/>
    <cellStyle name="Moneda 11 2 3 2 2" xfId="450" xr:uid="{00000000-0005-0000-0000-00000C030000}"/>
    <cellStyle name="Moneda 11 2 3 3" xfId="451" xr:uid="{00000000-0005-0000-0000-00000D030000}"/>
    <cellStyle name="Moneda 11 2 3 3 2" xfId="452" xr:uid="{00000000-0005-0000-0000-00000E030000}"/>
    <cellStyle name="Moneda 11 2 3 4" xfId="453" xr:uid="{00000000-0005-0000-0000-00000F030000}"/>
    <cellStyle name="Moneda 11 2 3 4 2" xfId="454" xr:uid="{00000000-0005-0000-0000-000010030000}"/>
    <cellStyle name="Moneda 11 2 3 5" xfId="455" xr:uid="{00000000-0005-0000-0000-000011030000}"/>
    <cellStyle name="Moneda 11 2 4" xfId="456" xr:uid="{00000000-0005-0000-0000-000012030000}"/>
    <cellStyle name="Moneda 11 2 4 2" xfId="457" xr:uid="{00000000-0005-0000-0000-000013030000}"/>
    <cellStyle name="Moneda 11 2 5" xfId="458" xr:uid="{00000000-0005-0000-0000-000014030000}"/>
    <cellStyle name="Moneda 11 2 5 2" xfId="459" xr:uid="{00000000-0005-0000-0000-000015030000}"/>
    <cellStyle name="Moneda 11 2 6" xfId="460" xr:uid="{00000000-0005-0000-0000-000016030000}"/>
    <cellStyle name="Moneda 11 2 6 2" xfId="461" xr:uid="{00000000-0005-0000-0000-000017030000}"/>
    <cellStyle name="Moneda 11 2 7" xfId="462" xr:uid="{00000000-0005-0000-0000-000018030000}"/>
    <cellStyle name="Moneda 11 2 8" xfId="463" xr:uid="{00000000-0005-0000-0000-000019030000}"/>
    <cellStyle name="Moneda 11 3" xfId="464" xr:uid="{00000000-0005-0000-0000-00001A030000}"/>
    <cellStyle name="Moneda 11 3 2" xfId="465" xr:uid="{00000000-0005-0000-0000-00001B030000}"/>
    <cellStyle name="Moneda 11 3 2 2" xfId="466" xr:uid="{00000000-0005-0000-0000-00001C030000}"/>
    <cellStyle name="Moneda 11 3 2 2 2" xfId="467" xr:uid="{00000000-0005-0000-0000-00001D030000}"/>
    <cellStyle name="Moneda 11 3 2 2 2 2" xfId="468" xr:uid="{00000000-0005-0000-0000-00001E030000}"/>
    <cellStyle name="Moneda 11 3 2 2 3" xfId="469" xr:uid="{00000000-0005-0000-0000-00001F030000}"/>
    <cellStyle name="Moneda 11 3 2 2 3 2" xfId="470" xr:uid="{00000000-0005-0000-0000-000020030000}"/>
    <cellStyle name="Moneda 11 3 2 2 4" xfId="471" xr:uid="{00000000-0005-0000-0000-000021030000}"/>
    <cellStyle name="Moneda 11 3 2 2 4 2" xfId="472" xr:uid="{00000000-0005-0000-0000-000022030000}"/>
    <cellStyle name="Moneda 11 3 2 2 5" xfId="473" xr:uid="{00000000-0005-0000-0000-000023030000}"/>
    <cellStyle name="Moneda 11 3 2 3" xfId="474" xr:uid="{00000000-0005-0000-0000-000024030000}"/>
    <cellStyle name="Moneda 11 3 2 3 2" xfId="475" xr:uid="{00000000-0005-0000-0000-000025030000}"/>
    <cellStyle name="Moneda 11 3 2 4" xfId="476" xr:uid="{00000000-0005-0000-0000-000026030000}"/>
    <cellStyle name="Moneda 11 3 2 4 2" xfId="477" xr:uid="{00000000-0005-0000-0000-000027030000}"/>
    <cellStyle name="Moneda 11 3 2 5" xfId="478" xr:uid="{00000000-0005-0000-0000-000028030000}"/>
    <cellStyle name="Moneda 11 3 2 5 2" xfId="479" xr:uid="{00000000-0005-0000-0000-000029030000}"/>
    <cellStyle name="Moneda 11 3 2 6" xfId="480" xr:uid="{00000000-0005-0000-0000-00002A030000}"/>
    <cellStyle name="Moneda 11 3 3" xfId="481" xr:uid="{00000000-0005-0000-0000-00002B030000}"/>
    <cellStyle name="Moneda 11 3 3 2" xfId="482" xr:uid="{00000000-0005-0000-0000-00002C030000}"/>
    <cellStyle name="Moneda 11 3 3 2 2" xfId="483" xr:uid="{00000000-0005-0000-0000-00002D030000}"/>
    <cellStyle name="Moneda 11 3 3 3" xfId="484" xr:uid="{00000000-0005-0000-0000-00002E030000}"/>
    <cellStyle name="Moneda 11 3 3 3 2" xfId="485" xr:uid="{00000000-0005-0000-0000-00002F030000}"/>
    <cellStyle name="Moneda 11 3 3 4" xfId="486" xr:uid="{00000000-0005-0000-0000-000030030000}"/>
    <cellStyle name="Moneda 11 3 3 4 2" xfId="487" xr:uid="{00000000-0005-0000-0000-000031030000}"/>
    <cellStyle name="Moneda 11 3 3 5" xfId="488" xr:uid="{00000000-0005-0000-0000-000032030000}"/>
    <cellStyle name="Moneda 11 3 4" xfId="489" xr:uid="{00000000-0005-0000-0000-000033030000}"/>
    <cellStyle name="Moneda 11 3 4 2" xfId="490" xr:uid="{00000000-0005-0000-0000-000034030000}"/>
    <cellStyle name="Moneda 11 3 5" xfId="491" xr:uid="{00000000-0005-0000-0000-000035030000}"/>
    <cellStyle name="Moneda 11 3 5 2" xfId="492" xr:uid="{00000000-0005-0000-0000-000036030000}"/>
    <cellStyle name="Moneda 11 3 6" xfId="493" xr:uid="{00000000-0005-0000-0000-000037030000}"/>
    <cellStyle name="Moneda 11 3 6 2" xfId="494" xr:uid="{00000000-0005-0000-0000-000038030000}"/>
    <cellStyle name="Moneda 11 3 7" xfId="495" xr:uid="{00000000-0005-0000-0000-000039030000}"/>
    <cellStyle name="Moneda 11 4" xfId="496" xr:uid="{00000000-0005-0000-0000-00003A030000}"/>
    <cellStyle name="Moneda 11 4 2" xfId="497" xr:uid="{00000000-0005-0000-0000-00003B030000}"/>
    <cellStyle name="Moneda 11 4 2 2" xfId="498" xr:uid="{00000000-0005-0000-0000-00003C030000}"/>
    <cellStyle name="Moneda 11 4 2 2 2" xfId="499" xr:uid="{00000000-0005-0000-0000-00003D030000}"/>
    <cellStyle name="Moneda 11 4 2 2 2 2" xfId="500" xr:uid="{00000000-0005-0000-0000-00003E030000}"/>
    <cellStyle name="Moneda 11 4 2 2 3" xfId="501" xr:uid="{00000000-0005-0000-0000-00003F030000}"/>
    <cellStyle name="Moneda 11 4 2 2 3 2" xfId="502" xr:uid="{00000000-0005-0000-0000-000040030000}"/>
    <cellStyle name="Moneda 11 4 2 2 4" xfId="503" xr:uid="{00000000-0005-0000-0000-000041030000}"/>
    <cellStyle name="Moneda 11 4 2 2 4 2" xfId="504" xr:uid="{00000000-0005-0000-0000-000042030000}"/>
    <cellStyle name="Moneda 11 4 2 2 5" xfId="505" xr:uid="{00000000-0005-0000-0000-000043030000}"/>
    <cellStyle name="Moneda 11 4 2 3" xfId="506" xr:uid="{00000000-0005-0000-0000-000044030000}"/>
    <cellStyle name="Moneda 11 4 2 3 2" xfId="507" xr:uid="{00000000-0005-0000-0000-000045030000}"/>
    <cellStyle name="Moneda 11 4 2 4" xfId="508" xr:uid="{00000000-0005-0000-0000-000046030000}"/>
    <cellStyle name="Moneda 11 4 2 4 2" xfId="509" xr:uid="{00000000-0005-0000-0000-000047030000}"/>
    <cellStyle name="Moneda 11 4 2 5" xfId="510" xr:uid="{00000000-0005-0000-0000-000048030000}"/>
    <cellStyle name="Moneda 11 4 2 5 2" xfId="511" xr:uid="{00000000-0005-0000-0000-000049030000}"/>
    <cellStyle name="Moneda 11 4 2 6" xfId="512" xr:uid="{00000000-0005-0000-0000-00004A030000}"/>
    <cellStyle name="Moneda 11 4 3" xfId="513" xr:uid="{00000000-0005-0000-0000-00004B030000}"/>
    <cellStyle name="Moneda 11 4 3 2" xfId="514" xr:uid="{00000000-0005-0000-0000-00004C030000}"/>
    <cellStyle name="Moneda 11 4 3 2 2" xfId="515" xr:uid="{00000000-0005-0000-0000-00004D030000}"/>
    <cellStyle name="Moneda 11 4 3 3" xfId="516" xr:uid="{00000000-0005-0000-0000-00004E030000}"/>
    <cellStyle name="Moneda 11 4 3 3 2" xfId="517" xr:uid="{00000000-0005-0000-0000-00004F030000}"/>
    <cellStyle name="Moneda 11 4 3 4" xfId="518" xr:uid="{00000000-0005-0000-0000-000050030000}"/>
    <cellStyle name="Moneda 11 4 3 4 2" xfId="519" xr:uid="{00000000-0005-0000-0000-000051030000}"/>
    <cellStyle name="Moneda 11 4 3 5" xfId="520" xr:uid="{00000000-0005-0000-0000-000052030000}"/>
    <cellStyle name="Moneda 11 4 4" xfId="521" xr:uid="{00000000-0005-0000-0000-000053030000}"/>
    <cellStyle name="Moneda 11 4 4 2" xfId="522" xr:uid="{00000000-0005-0000-0000-000054030000}"/>
    <cellStyle name="Moneda 11 4 5" xfId="523" xr:uid="{00000000-0005-0000-0000-000055030000}"/>
    <cellStyle name="Moneda 11 4 5 2" xfId="524" xr:uid="{00000000-0005-0000-0000-000056030000}"/>
    <cellStyle name="Moneda 11 4 6" xfId="525" xr:uid="{00000000-0005-0000-0000-000057030000}"/>
    <cellStyle name="Moneda 11 4 6 2" xfId="526" xr:uid="{00000000-0005-0000-0000-000058030000}"/>
    <cellStyle name="Moneda 11 4 7" xfId="527" xr:uid="{00000000-0005-0000-0000-000059030000}"/>
    <cellStyle name="Moneda 11 5" xfId="528" xr:uid="{00000000-0005-0000-0000-00005A030000}"/>
    <cellStyle name="Moneda 11 5 2" xfId="529" xr:uid="{00000000-0005-0000-0000-00005B030000}"/>
    <cellStyle name="Moneda 11 5 2 2" xfId="530" xr:uid="{00000000-0005-0000-0000-00005C030000}"/>
    <cellStyle name="Moneda 11 5 2 2 2" xfId="531" xr:uid="{00000000-0005-0000-0000-00005D030000}"/>
    <cellStyle name="Moneda 11 5 2 3" xfId="532" xr:uid="{00000000-0005-0000-0000-00005E030000}"/>
    <cellStyle name="Moneda 11 5 2 3 2" xfId="533" xr:uid="{00000000-0005-0000-0000-00005F030000}"/>
    <cellStyle name="Moneda 11 5 2 4" xfId="534" xr:uid="{00000000-0005-0000-0000-000060030000}"/>
    <cellStyle name="Moneda 11 5 2 4 2" xfId="535" xr:uid="{00000000-0005-0000-0000-000061030000}"/>
    <cellStyle name="Moneda 11 5 2 5" xfId="536" xr:uid="{00000000-0005-0000-0000-000062030000}"/>
    <cellStyle name="Moneda 11 5 3" xfId="537" xr:uid="{00000000-0005-0000-0000-000063030000}"/>
    <cellStyle name="Moneda 11 5 3 2" xfId="538" xr:uid="{00000000-0005-0000-0000-000064030000}"/>
    <cellStyle name="Moneda 11 5 4" xfId="539" xr:uid="{00000000-0005-0000-0000-000065030000}"/>
    <cellStyle name="Moneda 11 5 4 2" xfId="540" xr:uid="{00000000-0005-0000-0000-000066030000}"/>
    <cellStyle name="Moneda 11 5 5" xfId="541" xr:uid="{00000000-0005-0000-0000-000067030000}"/>
    <cellStyle name="Moneda 11 5 5 2" xfId="542" xr:uid="{00000000-0005-0000-0000-000068030000}"/>
    <cellStyle name="Moneda 11 5 6" xfId="543" xr:uid="{00000000-0005-0000-0000-000069030000}"/>
    <cellStyle name="Moneda 11 6" xfId="544" xr:uid="{00000000-0005-0000-0000-00006A030000}"/>
    <cellStyle name="Moneda 11 6 2" xfId="545" xr:uid="{00000000-0005-0000-0000-00006B030000}"/>
    <cellStyle name="Moneda 11 6 2 2" xfId="546" xr:uid="{00000000-0005-0000-0000-00006C030000}"/>
    <cellStyle name="Moneda 11 6 3" xfId="547" xr:uid="{00000000-0005-0000-0000-00006D030000}"/>
    <cellStyle name="Moneda 11 6 3 2" xfId="548" xr:uid="{00000000-0005-0000-0000-00006E030000}"/>
    <cellStyle name="Moneda 11 6 4" xfId="549" xr:uid="{00000000-0005-0000-0000-00006F030000}"/>
    <cellStyle name="Moneda 11 6 4 2" xfId="550" xr:uid="{00000000-0005-0000-0000-000070030000}"/>
    <cellStyle name="Moneda 11 6 5" xfId="551" xr:uid="{00000000-0005-0000-0000-000071030000}"/>
    <cellStyle name="Moneda 11 7" xfId="552" xr:uid="{00000000-0005-0000-0000-000072030000}"/>
    <cellStyle name="Moneda 11 7 2" xfId="553" xr:uid="{00000000-0005-0000-0000-000073030000}"/>
    <cellStyle name="Moneda 11 8" xfId="554" xr:uid="{00000000-0005-0000-0000-000074030000}"/>
    <cellStyle name="Moneda 11 8 2" xfId="555" xr:uid="{00000000-0005-0000-0000-000075030000}"/>
    <cellStyle name="Moneda 11 9" xfId="556" xr:uid="{00000000-0005-0000-0000-000076030000}"/>
    <cellStyle name="Moneda 11 9 2" xfId="557" xr:uid="{00000000-0005-0000-0000-000077030000}"/>
    <cellStyle name="Moneda 12" xfId="558" xr:uid="{00000000-0005-0000-0000-000078030000}"/>
    <cellStyle name="Moneda 12 2" xfId="559" xr:uid="{00000000-0005-0000-0000-000079030000}"/>
    <cellStyle name="Moneda 12 2 2" xfId="560" xr:uid="{00000000-0005-0000-0000-00007A030000}"/>
    <cellStyle name="Moneda 12 2 2 2" xfId="561" xr:uid="{00000000-0005-0000-0000-00007B030000}"/>
    <cellStyle name="Moneda 12 2 2 2 2" xfId="562" xr:uid="{00000000-0005-0000-0000-00007C030000}"/>
    <cellStyle name="Moneda 12 2 2 2 2 2" xfId="563" xr:uid="{00000000-0005-0000-0000-00007D030000}"/>
    <cellStyle name="Moneda 12 2 2 2 3" xfId="564" xr:uid="{00000000-0005-0000-0000-00007E030000}"/>
    <cellStyle name="Moneda 12 2 2 2 3 2" xfId="565" xr:uid="{00000000-0005-0000-0000-00007F030000}"/>
    <cellStyle name="Moneda 12 2 2 2 4" xfId="566" xr:uid="{00000000-0005-0000-0000-000080030000}"/>
    <cellStyle name="Moneda 12 2 2 2 4 2" xfId="567" xr:uid="{00000000-0005-0000-0000-000081030000}"/>
    <cellStyle name="Moneda 12 2 2 2 5" xfId="568" xr:uid="{00000000-0005-0000-0000-000082030000}"/>
    <cellStyle name="Moneda 12 2 2 3" xfId="569" xr:uid="{00000000-0005-0000-0000-000083030000}"/>
    <cellStyle name="Moneda 12 2 2 3 2" xfId="570" xr:uid="{00000000-0005-0000-0000-000084030000}"/>
    <cellStyle name="Moneda 12 2 2 4" xfId="571" xr:uid="{00000000-0005-0000-0000-000085030000}"/>
    <cellStyle name="Moneda 12 2 2 4 2" xfId="572" xr:uid="{00000000-0005-0000-0000-000086030000}"/>
    <cellStyle name="Moneda 12 2 2 5" xfId="573" xr:uid="{00000000-0005-0000-0000-000087030000}"/>
    <cellStyle name="Moneda 12 2 2 5 2" xfId="574" xr:uid="{00000000-0005-0000-0000-000088030000}"/>
    <cellStyle name="Moneda 12 2 2 6" xfId="575" xr:uid="{00000000-0005-0000-0000-000089030000}"/>
    <cellStyle name="Moneda 12 2 3" xfId="576" xr:uid="{00000000-0005-0000-0000-00008A030000}"/>
    <cellStyle name="Moneda 12 2 3 2" xfId="577" xr:uid="{00000000-0005-0000-0000-00008B030000}"/>
    <cellStyle name="Moneda 12 2 3 2 2" xfId="578" xr:uid="{00000000-0005-0000-0000-00008C030000}"/>
    <cellStyle name="Moneda 12 2 3 3" xfId="579" xr:uid="{00000000-0005-0000-0000-00008D030000}"/>
    <cellStyle name="Moneda 12 2 3 3 2" xfId="580" xr:uid="{00000000-0005-0000-0000-00008E030000}"/>
    <cellStyle name="Moneda 12 2 3 4" xfId="581" xr:uid="{00000000-0005-0000-0000-00008F030000}"/>
    <cellStyle name="Moneda 12 2 3 4 2" xfId="582" xr:uid="{00000000-0005-0000-0000-000090030000}"/>
    <cellStyle name="Moneda 12 2 3 5" xfId="583" xr:uid="{00000000-0005-0000-0000-000091030000}"/>
    <cellStyle name="Moneda 12 2 4" xfId="584" xr:uid="{00000000-0005-0000-0000-000092030000}"/>
    <cellStyle name="Moneda 12 2 4 2" xfId="585" xr:uid="{00000000-0005-0000-0000-000093030000}"/>
    <cellStyle name="Moneda 12 2 5" xfId="586" xr:uid="{00000000-0005-0000-0000-000094030000}"/>
    <cellStyle name="Moneda 12 2 5 2" xfId="587" xr:uid="{00000000-0005-0000-0000-000095030000}"/>
    <cellStyle name="Moneda 12 2 6" xfId="588" xr:uid="{00000000-0005-0000-0000-000096030000}"/>
    <cellStyle name="Moneda 12 2 6 2" xfId="589" xr:uid="{00000000-0005-0000-0000-000097030000}"/>
    <cellStyle name="Moneda 12 2 7" xfId="590" xr:uid="{00000000-0005-0000-0000-000098030000}"/>
    <cellStyle name="Moneda 12 2 8" xfId="591" xr:uid="{00000000-0005-0000-0000-000099030000}"/>
    <cellStyle name="Moneda 12 3" xfId="592" xr:uid="{00000000-0005-0000-0000-00009A030000}"/>
    <cellStyle name="Moneda 12 3 2" xfId="593" xr:uid="{00000000-0005-0000-0000-00009B030000}"/>
    <cellStyle name="Moneda 12 3 2 2" xfId="594" xr:uid="{00000000-0005-0000-0000-00009C030000}"/>
    <cellStyle name="Moneda 12 3 2 2 2" xfId="595" xr:uid="{00000000-0005-0000-0000-00009D030000}"/>
    <cellStyle name="Moneda 12 3 2 3" xfId="596" xr:uid="{00000000-0005-0000-0000-00009E030000}"/>
    <cellStyle name="Moneda 12 3 2 3 2" xfId="597" xr:uid="{00000000-0005-0000-0000-00009F030000}"/>
    <cellStyle name="Moneda 12 3 2 4" xfId="598" xr:uid="{00000000-0005-0000-0000-0000A0030000}"/>
    <cellStyle name="Moneda 12 3 2 4 2" xfId="599" xr:uid="{00000000-0005-0000-0000-0000A1030000}"/>
    <cellStyle name="Moneda 12 3 2 5" xfId="600" xr:uid="{00000000-0005-0000-0000-0000A2030000}"/>
    <cellStyle name="Moneda 12 3 3" xfId="601" xr:uid="{00000000-0005-0000-0000-0000A3030000}"/>
    <cellStyle name="Moneda 12 3 3 2" xfId="602" xr:uid="{00000000-0005-0000-0000-0000A4030000}"/>
    <cellStyle name="Moneda 12 3 4" xfId="603" xr:uid="{00000000-0005-0000-0000-0000A5030000}"/>
    <cellStyle name="Moneda 12 3 4 2" xfId="604" xr:uid="{00000000-0005-0000-0000-0000A6030000}"/>
    <cellStyle name="Moneda 12 3 5" xfId="605" xr:uid="{00000000-0005-0000-0000-0000A7030000}"/>
    <cellStyle name="Moneda 12 3 5 2" xfId="606" xr:uid="{00000000-0005-0000-0000-0000A8030000}"/>
    <cellStyle name="Moneda 12 3 6" xfId="607" xr:uid="{00000000-0005-0000-0000-0000A9030000}"/>
    <cellStyle name="Moneda 12 4" xfId="608" xr:uid="{00000000-0005-0000-0000-0000AA030000}"/>
    <cellStyle name="Moneda 12 4 2" xfId="609" xr:uid="{00000000-0005-0000-0000-0000AB030000}"/>
    <cellStyle name="Moneda 12 4 2 2" xfId="610" xr:uid="{00000000-0005-0000-0000-0000AC030000}"/>
    <cellStyle name="Moneda 12 4 3" xfId="611" xr:uid="{00000000-0005-0000-0000-0000AD030000}"/>
    <cellStyle name="Moneda 12 4 3 2" xfId="612" xr:uid="{00000000-0005-0000-0000-0000AE030000}"/>
    <cellStyle name="Moneda 12 4 4" xfId="613" xr:uid="{00000000-0005-0000-0000-0000AF030000}"/>
    <cellStyle name="Moneda 12 4 4 2" xfId="614" xr:uid="{00000000-0005-0000-0000-0000B0030000}"/>
    <cellStyle name="Moneda 12 4 5" xfId="615" xr:uid="{00000000-0005-0000-0000-0000B1030000}"/>
    <cellStyle name="Moneda 12 5" xfId="616" xr:uid="{00000000-0005-0000-0000-0000B2030000}"/>
    <cellStyle name="Moneda 12 5 2" xfId="617" xr:uid="{00000000-0005-0000-0000-0000B3030000}"/>
    <cellStyle name="Moneda 12 6" xfId="618" xr:uid="{00000000-0005-0000-0000-0000B4030000}"/>
    <cellStyle name="Moneda 12 6 2" xfId="619" xr:uid="{00000000-0005-0000-0000-0000B5030000}"/>
    <cellStyle name="Moneda 12 7" xfId="620" xr:uid="{00000000-0005-0000-0000-0000B6030000}"/>
    <cellStyle name="Moneda 12 7 2" xfId="621" xr:uid="{00000000-0005-0000-0000-0000B7030000}"/>
    <cellStyle name="Moneda 12 8" xfId="622" xr:uid="{00000000-0005-0000-0000-0000B8030000}"/>
    <cellStyle name="Moneda 12 9" xfId="623" xr:uid="{00000000-0005-0000-0000-0000B9030000}"/>
    <cellStyle name="Moneda 13" xfId="624" xr:uid="{00000000-0005-0000-0000-0000BA030000}"/>
    <cellStyle name="Moneda 13 10" xfId="625" xr:uid="{00000000-0005-0000-0000-0000BB030000}"/>
    <cellStyle name="Moneda 13 2" xfId="626" xr:uid="{00000000-0005-0000-0000-0000BC030000}"/>
    <cellStyle name="Moneda 13 2 2" xfId="627" xr:uid="{00000000-0005-0000-0000-0000BD030000}"/>
    <cellStyle name="Moneda 13 2 2 2" xfId="628" xr:uid="{00000000-0005-0000-0000-0000BE030000}"/>
    <cellStyle name="Moneda 13 2 2 2 2" xfId="629" xr:uid="{00000000-0005-0000-0000-0000BF030000}"/>
    <cellStyle name="Moneda 13 2 2 2 2 2" xfId="630" xr:uid="{00000000-0005-0000-0000-0000C0030000}"/>
    <cellStyle name="Moneda 13 2 2 2 3" xfId="631" xr:uid="{00000000-0005-0000-0000-0000C1030000}"/>
    <cellStyle name="Moneda 13 2 2 2 3 2" xfId="632" xr:uid="{00000000-0005-0000-0000-0000C2030000}"/>
    <cellStyle name="Moneda 13 2 2 2 4" xfId="633" xr:uid="{00000000-0005-0000-0000-0000C3030000}"/>
    <cellStyle name="Moneda 13 2 2 2 4 2" xfId="634" xr:uid="{00000000-0005-0000-0000-0000C4030000}"/>
    <cellStyle name="Moneda 13 2 2 2 5" xfId="635" xr:uid="{00000000-0005-0000-0000-0000C5030000}"/>
    <cellStyle name="Moneda 13 2 2 3" xfId="636" xr:uid="{00000000-0005-0000-0000-0000C6030000}"/>
    <cellStyle name="Moneda 13 2 2 3 2" xfId="637" xr:uid="{00000000-0005-0000-0000-0000C7030000}"/>
    <cellStyle name="Moneda 13 2 2 4" xfId="638" xr:uid="{00000000-0005-0000-0000-0000C8030000}"/>
    <cellStyle name="Moneda 13 2 2 4 2" xfId="639" xr:uid="{00000000-0005-0000-0000-0000C9030000}"/>
    <cellStyle name="Moneda 13 2 2 5" xfId="640" xr:uid="{00000000-0005-0000-0000-0000CA030000}"/>
    <cellStyle name="Moneda 13 2 2 5 2" xfId="641" xr:uid="{00000000-0005-0000-0000-0000CB030000}"/>
    <cellStyle name="Moneda 13 2 2 6" xfId="642" xr:uid="{00000000-0005-0000-0000-0000CC030000}"/>
    <cellStyle name="Moneda 13 2 3" xfId="643" xr:uid="{00000000-0005-0000-0000-0000CD030000}"/>
    <cellStyle name="Moneda 13 2 3 2" xfId="644" xr:uid="{00000000-0005-0000-0000-0000CE030000}"/>
    <cellStyle name="Moneda 13 2 3 2 2" xfId="645" xr:uid="{00000000-0005-0000-0000-0000CF030000}"/>
    <cellStyle name="Moneda 13 2 3 3" xfId="646" xr:uid="{00000000-0005-0000-0000-0000D0030000}"/>
    <cellStyle name="Moneda 13 2 3 3 2" xfId="647" xr:uid="{00000000-0005-0000-0000-0000D1030000}"/>
    <cellStyle name="Moneda 13 2 3 4" xfId="648" xr:uid="{00000000-0005-0000-0000-0000D2030000}"/>
    <cellStyle name="Moneda 13 2 3 4 2" xfId="649" xr:uid="{00000000-0005-0000-0000-0000D3030000}"/>
    <cellStyle name="Moneda 13 2 3 5" xfId="650" xr:uid="{00000000-0005-0000-0000-0000D4030000}"/>
    <cellStyle name="Moneda 13 2 4" xfId="651" xr:uid="{00000000-0005-0000-0000-0000D5030000}"/>
    <cellStyle name="Moneda 13 2 4 2" xfId="652" xr:uid="{00000000-0005-0000-0000-0000D6030000}"/>
    <cellStyle name="Moneda 13 2 5" xfId="653" xr:uid="{00000000-0005-0000-0000-0000D7030000}"/>
    <cellStyle name="Moneda 13 2 5 2" xfId="654" xr:uid="{00000000-0005-0000-0000-0000D8030000}"/>
    <cellStyle name="Moneda 13 2 6" xfId="655" xr:uid="{00000000-0005-0000-0000-0000D9030000}"/>
    <cellStyle name="Moneda 13 2 6 2" xfId="656" xr:uid="{00000000-0005-0000-0000-0000DA030000}"/>
    <cellStyle name="Moneda 13 2 7" xfId="657" xr:uid="{00000000-0005-0000-0000-0000DB030000}"/>
    <cellStyle name="Moneda 13 2 8" xfId="658" xr:uid="{00000000-0005-0000-0000-0000DC030000}"/>
    <cellStyle name="Moneda 13 3" xfId="659" xr:uid="{00000000-0005-0000-0000-0000DD030000}"/>
    <cellStyle name="Moneda 13 3 2" xfId="660" xr:uid="{00000000-0005-0000-0000-0000DE030000}"/>
    <cellStyle name="Moneda 13 3 2 2" xfId="661" xr:uid="{00000000-0005-0000-0000-0000DF030000}"/>
    <cellStyle name="Moneda 13 3 2 2 2" xfId="662" xr:uid="{00000000-0005-0000-0000-0000E0030000}"/>
    <cellStyle name="Moneda 13 3 2 3" xfId="663" xr:uid="{00000000-0005-0000-0000-0000E1030000}"/>
    <cellStyle name="Moneda 13 3 2 3 2" xfId="664" xr:uid="{00000000-0005-0000-0000-0000E2030000}"/>
    <cellStyle name="Moneda 13 3 2 4" xfId="665" xr:uid="{00000000-0005-0000-0000-0000E3030000}"/>
    <cellStyle name="Moneda 13 3 2 4 2" xfId="666" xr:uid="{00000000-0005-0000-0000-0000E4030000}"/>
    <cellStyle name="Moneda 13 3 2 5" xfId="667" xr:uid="{00000000-0005-0000-0000-0000E5030000}"/>
    <cellStyle name="Moneda 13 3 3" xfId="668" xr:uid="{00000000-0005-0000-0000-0000E6030000}"/>
    <cellStyle name="Moneda 13 3 3 2" xfId="669" xr:uid="{00000000-0005-0000-0000-0000E7030000}"/>
    <cellStyle name="Moneda 13 3 4" xfId="670" xr:uid="{00000000-0005-0000-0000-0000E8030000}"/>
    <cellStyle name="Moneda 13 3 4 2" xfId="671" xr:uid="{00000000-0005-0000-0000-0000E9030000}"/>
    <cellStyle name="Moneda 13 3 5" xfId="672" xr:uid="{00000000-0005-0000-0000-0000EA030000}"/>
    <cellStyle name="Moneda 13 3 5 2" xfId="673" xr:uid="{00000000-0005-0000-0000-0000EB030000}"/>
    <cellStyle name="Moneda 13 3 6" xfId="674" xr:uid="{00000000-0005-0000-0000-0000EC030000}"/>
    <cellStyle name="Moneda 13 4" xfId="675" xr:uid="{00000000-0005-0000-0000-0000ED030000}"/>
    <cellStyle name="Moneda 13 4 2" xfId="676" xr:uid="{00000000-0005-0000-0000-0000EE030000}"/>
    <cellStyle name="Moneda 13 4 2 2" xfId="677" xr:uid="{00000000-0005-0000-0000-0000EF030000}"/>
    <cellStyle name="Moneda 13 4 3" xfId="678" xr:uid="{00000000-0005-0000-0000-0000F0030000}"/>
    <cellStyle name="Moneda 13 4 3 2" xfId="679" xr:uid="{00000000-0005-0000-0000-0000F1030000}"/>
    <cellStyle name="Moneda 13 4 4" xfId="680" xr:uid="{00000000-0005-0000-0000-0000F2030000}"/>
    <cellStyle name="Moneda 13 4 4 2" xfId="681" xr:uid="{00000000-0005-0000-0000-0000F3030000}"/>
    <cellStyle name="Moneda 13 4 5" xfId="682" xr:uid="{00000000-0005-0000-0000-0000F4030000}"/>
    <cellStyle name="Moneda 13 5" xfId="683" xr:uid="{00000000-0005-0000-0000-0000F5030000}"/>
    <cellStyle name="Moneda 13 5 2" xfId="684" xr:uid="{00000000-0005-0000-0000-0000F6030000}"/>
    <cellStyle name="Moneda 13 5 2 2" xfId="685" xr:uid="{00000000-0005-0000-0000-0000F7030000}"/>
    <cellStyle name="Moneda 13 5 3" xfId="686" xr:uid="{00000000-0005-0000-0000-0000F8030000}"/>
    <cellStyle name="Moneda 13 5 3 2" xfId="687" xr:uid="{00000000-0005-0000-0000-0000F9030000}"/>
    <cellStyle name="Moneda 13 5 4" xfId="688" xr:uid="{00000000-0005-0000-0000-0000FA030000}"/>
    <cellStyle name="Moneda 13 5 4 2" xfId="689" xr:uid="{00000000-0005-0000-0000-0000FB030000}"/>
    <cellStyle name="Moneda 13 5 5" xfId="690" xr:uid="{00000000-0005-0000-0000-0000FC030000}"/>
    <cellStyle name="Moneda 13 6" xfId="691" xr:uid="{00000000-0005-0000-0000-0000FD030000}"/>
    <cellStyle name="Moneda 13 6 2" xfId="692" xr:uid="{00000000-0005-0000-0000-0000FE030000}"/>
    <cellStyle name="Moneda 13 7" xfId="693" xr:uid="{00000000-0005-0000-0000-0000FF030000}"/>
    <cellStyle name="Moneda 13 7 2" xfId="694" xr:uid="{00000000-0005-0000-0000-000000040000}"/>
    <cellStyle name="Moneda 13 8" xfId="695" xr:uid="{00000000-0005-0000-0000-000001040000}"/>
    <cellStyle name="Moneda 13 8 2" xfId="696" xr:uid="{00000000-0005-0000-0000-000002040000}"/>
    <cellStyle name="Moneda 13 9" xfId="697" xr:uid="{00000000-0005-0000-0000-000003040000}"/>
    <cellStyle name="Moneda 14" xfId="698" xr:uid="{00000000-0005-0000-0000-000004040000}"/>
    <cellStyle name="Moneda 14 2" xfId="699" xr:uid="{00000000-0005-0000-0000-000005040000}"/>
    <cellStyle name="Moneda 14 2 2" xfId="700" xr:uid="{00000000-0005-0000-0000-000006040000}"/>
    <cellStyle name="Moneda 14 2 2 2" xfId="701" xr:uid="{00000000-0005-0000-0000-000007040000}"/>
    <cellStyle name="Moneda 14 2 2 2 2" xfId="702" xr:uid="{00000000-0005-0000-0000-000008040000}"/>
    <cellStyle name="Moneda 14 2 2 2 2 2" xfId="703" xr:uid="{00000000-0005-0000-0000-000009040000}"/>
    <cellStyle name="Moneda 14 2 2 2 3" xfId="704" xr:uid="{00000000-0005-0000-0000-00000A040000}"/>
    <cellStyle name="Moneda 14 2 2 2 3 2" xfId="705" xr:uid="{00000000-0005-0000-0000-00000B040000}"/>
    <cellStyle name="Moneda 14 2 2 2 4" xfId="706" xr:uid="{00000000-0005-0000-0000-00000C040000}"/>
    <cellStyle name="Moneda 14 2 2 2 4 2" xfId="707" xr:uid="{00000000-0005-0000-0000-00000D040000}"/>
    <cellStyle name="Moneda 14 2 2 2 5" xfId="708" xr:uid="{00000000-0005-0000-0000-00000E040000}"/>
    <cellStyle name="Moneda 14 2 2 3" xfId="709" xr:uid="{00000000-0005-0000-0000-00000F040000}"/>
    <cellStyle name="Moneda 14 2 2 3 2" xfId="710" xr:uid="{00000000-0005-0000-0000-000010040000}"/>
    <cellStyle name="Moneda 14 2 2 4" xfId="711" xr:uid="{00000000-0005-0000-0000-000011040000}"/>
    <cellStyle name="Moneda 14 2 2 4 2" xfId="712" xr:uid="{00000000-0005-0000-0000-000012040000}"/>
    <cellStyle name="Moneda 14 2 2 5" xfId="713" xr:uid="{00000000-0005-0000-0000-000013040000}"/>
    <cellStyle name="Moneda 14 2 2 5 2" xfId="714" xr:uid="{00000000-0005-0000-0000-000014040000}"/>
    <cellStyle name="Moneda 14 2 2 6" xfId="715" xr:uid="{00000000-0005-0000-0000-000015040000}"/>
    <cellStyle name="Moneda 14 2 3" xfId="716" xr:uid="{00000000-0005-0000-0000-000016040000}"/>
    <cellStyle name="Moneda 14 2 3 2" xfId="717" xr:uid="{00000000-0005-0000-0000-000017040000}"/>
    <cellStyle name="Moneda 14 2 3 2 2" xfId="718" xr:uid="{00000000-0005-0000-0000-000018040000}"/>
    <cellStyle name="Moneda 14 2 3 3" xfId="719" xr:uid="{00000000-0005-0000-0000-000019040000}"/>
    <cellStyle name="Moneda 14 2 3 3 2" xfId="720" xr:uid="{00000000-0005-0000-0000-00001A040000}"/>
    <cellStyle name="Moneda 14 2 3 4" xfId="721" xr:uid="{00000000-0005-0000-0000-00001B040000}"/>
    <cellStyle name="Moneda 14 2 3 4 2" xfId="722" xr:uid="{00000000-0005-0000-0000-00001C040000}"/>
    <cellStyle name="Moneda 14 2 3 5" xfId="723" xr:uid="{00000000-0005-0000-0000-00001D040000}"/>
    <cellStyle name="Moneda 14 2 4" xfId="724" xr:uid="{00000000-0005-0000-0000-00001E040000}"/>
    <cellStyle name="Moneda 14 2 4 2" xfId="725" xr:uid="{00000000-0005-0000-0000-00001F040000}"/>
    <cellStyle name="Moneda 14 2 5" xfId="726" xr:uid="{00000000-0005-0000-0000-000020040000}"/>
    <cellStyle name="Moneda 14 2 5 2" xfId="727" xr:uid="{00000000-0005-0000-0000-000021040000}"/>
    <cellStyle name="Moneda 14 2 6" xfId="728" xr:uid="{00000000-0005-0000-0000-000022040000}"/>
    <cellStyle name="Moneda 14 2 6 2" xfId="729" xr:uid="{00000000-0005-0000-0000-000023040000}"/>
    <cellStyle name="Moneda 14 2 7" xfId="730" xr:uid="{00000000-0005-0000-0000-000024040000}"/>
    <cellStyle name="Moneda 14 2 8" xfId="731" xr:uid="{00000000-0005-0000-0000-000025040000}"/>
    <cellStyle name="Moneda 14 3" xfId="732" xr:uid="{00000000-0005-0000-0000-000026040000}"/>
    <cellStyle name="Moneda 14 3 2" xfId="733" xr:uid="{00000000-0005-0000-0000-000027040000}"/>
    <cellStyle name="Moneda 14 3 2 2" xfId="734" xr:uid="{00000000-0005-0000-0000-000028040000}"/>
    <cellStyle name="Moneda 14 3 2 2 2" xfId="735" xr:uid="{00000000-0005-0000-0000-000029040000}"/>
    <cellStyle name="Moneda 14 3 2 3" xfId="736" xr:uid="{00000000-0005-0000-0000-00002A040000}"/>
    <cellStyle name="Moneda 14 3 2 3 2" xfId="737" xr:uid="{00000000-0005-0000-0000-00002B040000}"/>
    <cellStyle name="Moneda 14 3 2 4" xfId="738" xr:uid="{00000000-0005-0000-0000-00002C040000}"/>
    <cellStyle name="Moneda 14 3 2 4 2" xfId="739" xr:uid="{00000000-0005-0000-0000-00002D040000}"/>
    <cellStyle name="Moneda 14 3 2 5" xfId="740" xr:uid="{00000000-0005-0000-0000-00002E040000}"/>
    <cellStyle name="Moneda 14 3 3" xfId="741" xr:uid="{00000000-0005-0000-0000-00002F040000}"/>
    <cellStyle name="Moneda 14 3 3 2" xfId="742" xr:uid="{00000000-0005-0000-0000-000030040000}"/>
    <cellStyle name="Moneda 14 3 4" xfId="743" xr:uid="{00000000-0005-0000-0000-000031040000}"/>
    <cellStyle name="Moneda 14 3 4 2" xfId="744" xr:uid="{00000000-0005-0000-0000-000032040000}"/>
    <cellStyle name="Moneda 14 3 5" xfId="745" xr:uid="{00000000-0005-0000-0000-000033040000}"/>
    <cellStyle name="Moneda 14 3 5 2" xfId="746" xr:uid="{00000000-0005-0000-0000-000034040000}"/>
    <cellStyle name="Moneda 14 3 6" xfId="747" xr:uid="{00000000-0005-0000-0000-000035040000}"/>
    <cellStyle name="Moneda 14 4" xfId="748" xr:uid="{00000000-0005-0000-0000-000036040000}"/>
    <cellStyle name="Moneda 14 4 2" xfId="749" xr:uid="{00000000-0005-0000-0000-000037040000}"/>
    <cellStyle name="Moneda 14 4 2 2" xfId="750" xr:uid="{00000000-0005-0000-0000-000038040000}"/>
    <cellStyle name="Moneda 14 4 3" xfId="751" xr:uid="{00000000-0005-0000-0000-000039040000}"/>
    <cellStyle name="Moneda 14 4 3 2" xfId="752" xr:uid="{00000000-0005-0000-0000-00003A040000}"/>
    <cellStyle name="Moneda 14 4 4" xfId="753" xr:uid="{00000000-0005-0000-0000-00003B040000}"/>
    <cellStyle name="Moneda 14 4 4 2" xfId="754" xr:uid="{00000000-0005-0000-0000-00003C040000}"/>
    <cellStyle name="Moneda 14 4 5" xfId="755" xr:uid="{00000000-0005-0000-0000-00003D040000}"/>
    <cellStyle name="Moneda 14 5" xfId="756" xr:uid="{00000000-0005-0000-0000-00003E040000}"/>
    <cellStyle name="Moneda 14 5 2" xfId="757" xr:uid="{00000000-0005-0000-0000-00003F040000}"/>
    <cellStyle name="Moneda 14 6" xfId="758" xr:uid="{00000000-0005-0000-0000-000040040000}"/>
    <cellStyle name="Moneda 14 6 2" xfId="759" xr:uid="{00000000-0005-0000-0000-000041040000}"/>
    <cellStyle name="Moneda 14 7" xfId="760" xr:uid="{00000000-0005-0000-0000-000042040000}"/>
    <cellStyle name="Moneda 14 7 2" xfId="761" xr:uid="{00000000-0005-0000-0000-000043040000}"/>
    <cellStyle name="Moneda 14 8" xfId="762" xr:uid="{00000000-0005-0000-0000-000044040000}"/>
    <cellStyle name="Moneda 14 9" xfId="763" xr:uid="{00000000-0005-0000-0000-000045040000}"/>
    <cellStyle name="Moneda 15" xfId="764" xr:uid="{00000000-0005-0000-0000-000046040000}"/>
    <cellStyle name="Moneda 15 2" xfId="765" xr:uid="{00000000-0005-0000-0000-000047040000}"/>
    <cellStyle name="Moneda 15 2 2" xfId="766" xr:uid="{00000000-0005-0000-0000-000048040000}"/>
    <cellStyle name="Moneda 15 2 2 2" xfId="767" xr:uid="{00000000-0005-0000-0000-000049040000}"/>
    <cellStyle name="Moneda 15 2 2 2 2" xfId="768" xr:uid="{00000000-0005-0000-0000-00004A040000}"/>
    <cellStyle name="Moneda 15 2 2 2 2 2" xfId="769" xr:uid="{00000000-0005-0000-0000-00004B040000}"/>
    <cellStyle name="Moneda 15 2 2 2 3" xfId="770" xr:uid="{00000000-0005-0000-0000-00004C040000}"/>
    <cellStyle name="Moneda 15 2 2 2 3 2" xfId="771" xr:uid="{00000000-0005-0000-0000-00004D040000}"/>
    <cellStyle name="Moneda 15 2 2 2 4" xfId="772" xr:uid="{00000000-0005-0000-0000-00004E040000}"/>
    <cellStyle name="Moneda 15 2 2 2 4 2" xfId="773" xr:uid="{00000000-0005-0000-0000-00004F040000}"/>
    <cellStyle name="Moneda 15 2 2 2 5" xfId="774" xr:uid="{00000000-0005-0000-0000-000050040000}"/>
    <cellStyle name="Moneda 15 2 2 3" xfId="775" xr:uid="{00000000-0005-0000-0000-000051040000}"/>
    <cellStyle name="Moneda 15 2 2 3 2" xfId="776" xr:uid="{00000000-0005-0000-0000-000052040000}"/>
    <cellStyle name="Moneda 15 2 2 4" xfId="777" xr:uid="{00000000-0005-0000-0000-000053040000}"/>
    <cellStyle name="Moneda 15 2 2 4 2" xfId="778" xr:uid="{00000000-0005-0000-0000-000054040000}"/>
    <cellStyle name="Moneda 15 2 2 5" xfId="779" xr:uid="{00000000-0005-0000-0000-000055040000}"/>
    <cellStyle name="Moneda 15 2 2 5 2" xfId="780" xr:uid="{00000000-0005-0000-0000-000056040000}"/>
    <cellStyle name="Moneda 15 2 2 6" xfId="781" xr:uid="{00000000-0005-0000-0000-000057040000}"/>
    <cellStyle name="Moneda 15 2 3" xfId="782" xr:uid="{00000000-0005-0000-0000-000058040000}"/>
    <cellStyle name="Moneda 15 2 3 2" xfId="783" xr:uid="{00000000-0005-0000-0000-000059040000}"/>
    <cellStyle name="Moneda 15 2 3 2 2" xfId="784" xr:uid="{00000000-0005-0000-0000-00005A040000}"/>
    <cellStyle name="Moneda 15 2 3 3" xfId="785" xr:uid="{00000000-0005-0000-0000-00005B040000}"/>
    <cellStyle name="Moneda 15 2 3 3 2" xfId="786" xr:uid="{00000000-0005-0000-0000-00005C040000}"/>
    <cellStyle name="Moneda 15 2 3 4" xfId="787" xr:uid="{00000000-0005-0000-0000-00005D040000}"/>
    <cellStyle name="Moneda 15 2 3 4 2" xfId="788" xr:uid="{00000000-0005-0000-0000-00005E040000}"/>
    <cellStyle name="Moneda 15 2 3 5" xfId="789" xr:uid="{00000000-0005-0000-0000-00005F040000}"/>
    <cellStyle name="Moneda 15 2 4" xfId="790" xr:uid="{00000000-0005-0000-0000-000060040000}"/>
    <cellStyle name="Moneda 15 2 4 2" xfId="791" xr:uid="{00000000-0005-0000-0000-000061040000}"/>
    <cellStyle name="Moneda 15 2 5" xfId="792" xr:uid="{00000000-0005-0000-0000-000062040000}"/>
    <cellStyle name="Moneda 15 2 5 2" xfId="793" xr:uid="{00000000-0005-0000-0000-000063040000}"/>
    <cellStyle name="Moneda 15 2 6" xfId="794" xr:uid="{00000000-0005-0000-0000-000064040000}"/>
    <cellStyle name="Moneda 15 2 6 2" xfId="795" xr:uid="{00000000-0005-0000-0000-000065040000}"/>
    <cellStyle name="Moneda 15 2 7" xfId="796" xr:uid="{00000000-0005-0000-0000-000066040000}"/>
    <cellStyle name="Moneda 15 2 8" xfId="797" xr:uid="{00000000-0005-0000-0000-000067040000}"/>
    <cellStyle name="Moneda 15 3" xfId="798" xr:uid="{00000000-0005-0000-0000-000068040000}"/>
    <cellStyle name="Moneda 15 3 2" xfId="799" xr:uid="{00000000-0005-0000-0000-000069040000}"/>
    <cellStyle name="Moneda 15 3 2 2" xfId="800" xr:uid="{00000000-0005-0000-0000-00006A040000}"/>
    <cellStyle name="Moneda 15 3 2 2 2" xfId="801" xr:uid="{00000000-0005-0000-0000-00006B040000}"/>
    <cellStyle name="Moneda 15 3 2 3" xfId="802" xr:uid="{00000000-0005-0000-0000-00006C040000}"/>
    <cellStyle name="Moneda 15 3 2 3 2" xfId="803" xr:uid="{00000000-0005-0000-0000-00006D040000}"/>
    <cellStyle name="Moneda 15 3 2 4" xfId="804" xr:uid="{00000000-0005-0000-0000-00006E040000}"/>
    <cellStyle name="Moneda 15 3 2 4 2" xfId="805" xr:uid="{00000000-0005-0000-0000-00006F040000}"/>
    <cellStyle name="Moneda 15 3 2 5" xfId="806" xr:uid="{00000000-0005-0000-0000-000070040000}"/>
    <cellStyle name="Moneda 15 3 3" xfId="807" xr:uid="{00000000-0005-0000-0000-000071040000}"/>
    <cellStyle name="Moneda 15 3 3 2" xfId="808" xr:uid="{00000000-0005-0000-0000-000072040000}"/>
    <cellStyle name="Moneda 15 3 4" xfId="809" xr:uid="{00000000-0005-0000-0000-000073040000}"/>
    <cellStyle name="Moneda 15 3 4 2" xfId="810" xr:uid="{00000000-0005-0000-0000-000074040000}"/>
    <cellStyle name="Moneda 15 3 5" xfId="811" xr:uid="{00000000-0005-0000-0000-000075040000}"/>
    <cellStyle name="Moneda 15 3 5 2" xfId="812" xr:uid="{00000000-0005-0000-0000-000076040000}"/>
    <cellStyle name="Moneda 15 3 6" xfId="813" xr:uid="{00000000-0005-0000-0000-000077040000}"/>
    <cellStyle name="Moneda 15 4" xfId="814" xr:uid="{00000000-0005-0000-0000-000078040000}"/>
    <cellStyle name="Moneda 15 4 2" xfId="815" xr:uid="{00000000-0005-0000-0000-000079040000}"/>
    <cellStyle name="Moneda 15 4 2 2" xfId="816" xr:uid="{00000000-0005-0000-0000-00007A040000}"/>
    <cellStyle name="Moneda 15 4 3" xfId="817" xr:uid="{00000000-0005-0000-0000-00007B040000}"/>
    <cellStyle name="Moneda 15 4 3 2" xfId="818" xr:uid="{00000000-0005-0000-0000-00007C040000}"/>
    <cellStyle name="Moneda 15 4 4" xfId="819" xr:uid="{00000000-0005-0000-0000-00007D040000}"/>
    <cellStyle name="Moneda 15 4 4 2" xfId="820" xr:uid="{00000000-0005-0000-0000-00007E040000}"/>
    <cellStyle name="Moneda 15 4 5" xfId="821" xr:uid="{00000000-0005-0000-0000-00007F040000}"/>
    <cellStyle name="Moneda 15 5" xfId="822" xr:uid="{00000000-0005-0000-0000-000080040000}"/>
    <cellStyle name="Moneda 15 5 2" xfId="823" xr:uid="{00000000-0005-0000-0000-000081040000}"/>
    <cellStyle name="Moneda 15 6" xfId="824" xr:uid="{00000000-0005-0000-0000-000082040000}"/>
    <cellStyle name="Moneda 15 6 2" xfId="825" xr:uid="{00000000-0005-0000-0000-000083040000}"/>
    <cellStyle name="Moneda 15 7" xfId="826" xr:uid="{00000000-0005-0000-0000-000084040000}"/>
    <cellStyle name="Moneda 15 7 2" xfId="827" xr:uid="{00000000-0005-0000-0000-000085040000}"/>
    <cellStyle name="Moneda 15 8" xfId="828" xr:uid="{00000000-0005-0000-0000-000086040000}"/>
    <cellStyle name="Moneda 15 9" xfId="829" xr:uid="{00000000-0005-0000-0000-000087040000}"/>
    <cellStyle name="Moneda 16" xfId="830" xr:uid="{00000000-0005-0000-0000-000088040000}"/>
    <cellStyle name="Moneda 16 2" xfId="831" xr:uid="{00000000-0005-0000-0000-000089040000}"/>
    <cellStyle name="Moneda 16 2 2" xfId="832" xr:uid="{00000000-0005-0000-0000-00008A040000}"/>
    <cellStyle name="Moneda 16 2 2 2" xfId="833" xr:uid="{00000000-0005-0000-0000-00008B040000}"/>
    <cellStyle name="Moneda 16 2 2 2 2" xfId="834" xr:uid="{00000000-0005-0000-0000-00008C040000}"/>
    <cellStyle name="Moneda 16 2 2 3" xfId="835" xr:uid="{00000000-0005-0000-0000-00008D040000}"/>
    <cellStyle name="Moneda 16 2 2 3 2" xfId="836" xr:uid="{00000000-0005-0000-0000-00008E040000}"/>
    <cellStyle name="Moneda 16 2 2 4" xfId="837" xr:uid="{00000000-0005-0000-0000-00008F040000}"/>
    <cellStyle name="Moneda 16 2 2 4 2" xfId="838" xr:uid="{00000000-0005-0000-0000-000090040000}"/>
    <cellStyle name="Moneda 16 2 2 5" xfId="839" xr:uid="{00000000-0005-0000-0000-000091040000}"/>
    <cellStyle name="Moneda 16 2 3" xfId="840" xr:uid="{00000000-0005-0000-0000-000092040000}"/>
    <cellStyle name="Moneda 16 2 3 2" xfId="841" xr:uid="{00000000-0005-0000-0000-000093040000}"/>
    <cellStyle name="Moneda 16 2 4" xfId="842" xr:uid="{00000000-0005-0000-0000-000094040000}"/>
    <cellStyle name="Moneda 16 2 4 2" xfId="843" xr:uid="{00000000-0005-0000-0000-000095040000}"/>
    <cellStyle name="Moneda 16 2 5" xfId="844" xr:uid="{00000000-0005-0000-0000-000096040000}"/>
    <cellStyle name="Moneda 16 2 5 2" xfId="845" xr:uid="{00000000-0005-0000-0000-000097040000}"/>
    <cellStyle name="Moneda 16 2 6" xfId="846" xr:uid="{00000000-0005-0000-0000-000098040000}"/>
    <cellStyle name="Moneda 16 2 7" xfId="847" xr:uid="{00000000-0005-0000-0000-000099040000}"/>
    <cellStyle name="Moneda 16 3" xfId="848" xr:uid="{00000000-0005-0000-0000-00009A040000}"/>
    <cellStyle name="Moneda 16 3 2" xfId="849" xr:uid="{00000000-0005-0000-0000-00009B040000}"/>
    <cellStyle name="Moneda 16 3 2 2" xfId="850" xr:uid="{00000000-0005-0000-0000-00009C040000}"/>
    <cellStyle name="Moneda 16 3 3" xfId="851" xr:uid="{00000000-0005-0000-0000-00009D040000}"/>
    <cellStyle name="Moneda 16 3 3 2" xfId="852" xr:uid="{00000000-0005-0000-0000-00009E040000}"/>
    <cellStyle name="Moneda 16 3 4" xfId="853" xr:uid="{00000000-0005-0000-0000-00009F040000}"/>
    <cellStyle name="Moneda 16 3 4 2" xfId="854" xr:uid="{00000000-0005-0000-0000-0000A0040000}"/>
    <cellStyle name="Moneda 16 3 5" xfId="855" xr:uid="{00000000-0005-0000-0000-0000A1040000}"/>
    <cellStyle name="Moneda 16 4" xfId="856" xr:uid="{00000000-0005-0000-0000-0000A2040000}"/>
    <cellStyle name="Moneda 16 4 2" xfId="857" xr:uid="{00000000-0005-0000-0000-0000A3040000}"/>
    <cellStyle name="Moneda 16 5" xfId="858" xr:uid="{00000000-0005-0000-0000-0000A4040000}"/>
    <cellStyle name="Moneda 16 5 2" xfId="859" xr:uid="{00000000-0005-0000-0000-0000A5040000}"/>
    <cellStyle name="Moneda 16 6" xfId="860" xr:uid="{00000000-0005-0000-0000-0000A6040000}"/>
    <cellStyle name="Moneda 16 6 2" xfId="861" xr:uid="{00000000-0005-0000-0000-0000A7040000}"/>
    <cellStyle name="Moneda 16 7" xfId="862" xr:uid="{00000000-0005-0000-0000-0000A8040000}"/>
    <cellStyle name="Moneda 16 8" xfId="863" xr:uid="{00000000-0005-0000-0000-0000A9040000}"/>
    <cellStyle name="Moneda 17" xfId="864" xr:uid="{00000000-0005-0000-0000-0000AA040000}"/>
    <cellStyle name="Moneda 17 2" xfId="865" xr:uid="{00000000-0005-0000-0000-0000AB040000}"/>
    <cellStyle name="Moneda 17 2 2" xfId="866" xr:uid="{00000000-0005-0000-0000-0000AC040000}"/>
    <cellStyle name="Moneda 17 2 2 2" xfId="867" xr:uid="{00000000-0005-0000-0000-0000AD040000}"/>
    <cellStyle name="Moneda 17 2 2 2 2" xfId="868" xr:uid="{00000000-0005-0000-0000-0000AE040000}"/>
    <cellStyle name="Moneda 17 2 2 3" xfId="869" xr:uid="{00000000-0005-0000-0000-0000AF040000}"/>
    <cellStyle name="Moneda 17 2 2 3 2" xfId="870" xr:uid="{00000000-0005-0000-0000-0000B0040000}"/>
    <cellStyle name="Moneda 17 2 2 4" xfId="871" xr:uid="{00000000-0005-0000-0000-0000B1040000}"/>
    <cellStyle name="Moneda 17 2 2 4 2" xfId="872" xr:uid="{00000000-0005-0000-0000-0000B2040000}"/>
    <cellStyle name="Moneda 17 2 2 5" xfId="873" xr:uid="{00000000-0005-0000-0000-0000B3040000}"/>
    <cellStyle name="Moneda 17 2 3" xfId="874" xr:uid="{00000000-0005-0000-0000-0000B4040000}"/>
    <cellStyle name="Moneda 17 2 3 2" xfId="875" xr:uid="{00000000-0005-0000-0000-0000B5040000}"/>
    <cellStyle name="Moneda 17 2 4" xfId="876" xr:uid="{00000000-0005-0000-0000-0000B6040000}"/>
    <cellStyle name="Moneda 17 2 4 2" xfId="877" xr:uid="{00000000-0005-0000-0000-0000B7040000}"/>
    <cellStyle name="Moneda 17 2 5" xfId="878" xr:uid="{00000000-0005-0000-0000-0000B8040000}"/>
    <cellStyle name="Moneda 17 2 5 2" xfId="879" xr:uid="{00000000-0005-0000-0000-0000B9040000}"/>
    <cellStyle name="Moneda 17 2 6" xfId="880" xr:uid="{00000000-0005-0000-0000-0000BA040000}"/>
    <cellStyle name="Moneda 17 2 7" xfId="881" xr:uid="{00000000-0005-0000-0000-0000BB040000}"/>
    <cellStyle name="Moneda 17 3" xfId="882" xr:uid="{00000000-0005-0000-0000-0000BC040000}"/>
    <cellStyle name="Moneda 17 3 2" xfId="883" xr:uid="{00000000-0005-0000-0000-0000BD040000}"/>
    <cellStyle name="Moneda 17 3 2 2" xfId="884" xr:uid="{00000000-0005-0000-0000-0000BE040000}"/>
    <cellStyle name="Moneda 17 3 3" xfId="885" xr:uid="{00000000-0005-0000-0000-0000BF040000}"/>
    <cellStyle name="Moneda 17 3 3 2" xfId="886" xr:uid="{00000000-0005-0000-0000-0000C0040000}"/>
    <cellStyle name="Moneda 17 3 4" xfId="887" xr:uid="{00000000-0005-0000-0000-0000C1040000}"/>
    <cellStyle name="Moneda 17 3 4 2" xfId="888" xr:uid="{00000000-0005-0000-0000-0000C2040000}"/>
    <cellStyle name="Moneda 17 3 5" xfId="889" xr:uid="{00000000-0005-0000-0000-0000C3040000}"/>
    <cellStyle name="Moneda 17 4" xfId="890" xr:uid="{00000000-0005-0000-0000-0000C4040000}"/>
    <cellStyle name="Moneda 17 4 2" xfId="891" xr:uid="{00000000-0005-0000-0000-0000C5040000}"/>
    <cellStyle name="Moneda 17 5" xfId="892" xr:uid="{00000000-0005-0000-0000-0000C6040000}"/>
    <cellStyle name="Moneda 17 5 2" xfId="893" xr:uid="{00000000-0005-0000-0000-0000C7040000}"/>
    <cellStyle name="Moneda 17 6" xfId="894" xr:uid="{00000000-0005-0000-0000-0000C8040000}"/>
    <cellStyle name="Moneda 17 6 2" xfId="895" xr:uid="{00000000-0005-0000-0000-0000C9040000}"/>
    <cellStyle name="Moneda 17 7" xfId="896" xr:uid="{00000000-0005-0000-0000-0000CA040000}"/>
    <cellStyle name="Moneda 17 8" xfId="897" xr:uid="{00000000-0005-0000-0000-0000CB040000}"/>
    <cellStyle name="Moneda 18" xfId="898" xr:uid="{00000000-0005-0000-0000-0000CC040000}"/>
    <cellStyle name="Moneda 18 2" xfId="899" xr:uid="{00000000-0005-0000-0000-0000CD040000}"/>
    <cellStyle name="Moneda 18 2 2" xfId="900" xr:uid="{00000000-0005-0000-0000-0000CE040000}"/>
    <cellStyle name="Moneda 18 2 2 2" xfId="901" xr:uid="{00000000-0005-0000-0000-0000CF040000}"/>
    <cellStyle name="Moneda 18 2 2 2 2" xfId="902" xr:uid="{00000000-0005-0000-0000-0000D0040000}"/>
    <cellStyle name="Moneda 18 2 2 3" xfId="903" xr:uid="{00000000-0005-0000-0000-0000D1040000}"/>
    <cellStyle name="Moneda 18 2 2 3 2" xfId="904" xr:uid="{00000000-0005-0000-0000-0000D2040000}"/>
    <cellStyle name="Moneda 18 2 2 4" xfId="905" xr:uid="{00000000-0005-0000-0000-0000D3040000}"/>
    <cellStyle name="Moneda 18 2 2 4 2" xfId="906" xr:uid="{00000000-0005-0000-0000-0000D4040000}"/>
    <cellStyle name="Moneda 18 2 2 5" xfId="907" xr:uid="{00000000-0005-0000-0000-0000D5040000}"/>
    <cellStyle name="Moneda 18 2 3" xfId="908" xr:uid="{00000000-0005-0000-0000-0000D6040000}"/>
    <cellStyle name="Moneda 18 2 3 2" xfId="909" xr:uid="{00000000-0005-0000-0000-0000D7040000}"/>
    <cellStyle name="Moneda 18 2 4" xfId="910" xr:uid="{00000000-0005-0000-0000-0000D8040000}"/>
    <cellStyle name="Moneda 18 2 4 2" xfId="911" xr:uid="{00000000-0005-0000-0000-0000D9040000}"/>
    <cellStyle name="Moneda 18 2 5" xfId="912" xr:uid="{00000000-0005-0000-0000-0000DA040000}"/>
    <cellStyle name="Moneda 18 2 5 2" xfId="913" xr:uid="{00000000-0005-0000-0000-0000DB040000}"/>
    <cellStyle name="Moneda 18 2 6" xfId="914" xr:uid="{00000000-0005-0000-0000-0000DC040000}"/>
    <cellStyle name="Moneda 18 2 7" xfId="915" xr:uid="{00000000-0005-0000-0000-0000DD040000}"/>
    <cellStyle name="Moneda 18 3" xfId="916" xr:uid="{00000000-0005-0000-0000-0000DE040000}"/>
    <cellStyle name="Moneda 18 3 2" xfId="917" xr:uid="{00000000-0005-0000-0000-0000DF040000}"/>
    <cellStyle name="Moneda 18 3 2 2" xfId="918" xr:uid="{00000000-0005-0000-0000-0000E0040000}"/>
    <cellStyle name="Moneda 18 3 3" xfId="919" xr:uid="{00000000-0005-0000-0000-0000E1040000}"/>
    <cellStyle name="Moneda 18 3 3 2" xfId="920" xr:uid="{00000000-0005-0000-0000-0000E2040000}"/>
    <cellStyle name="Moneda 18 3 4" xfId="921" xr:uid="{00000000-0005-0000-0000-0000E3040000}"/>
    <cellStyle name="Moneda 18 3 4 2" xfId="922" xr:uid="{00000000-0005-0000-0000-0000E4040000}"/>
    <cellStyle name="Moneda 18 3 5" xfId="923" xr:uid="{00000000-0005-0000-0000-0000E5040000}"/>
    <cellStyle name="Moneda 18 4" xfId="924" xr:uid="{00000000-0005-0000-0000-0000E6040000}"/>
    <cellStyle name="Moneda 18 4 2" xfId="925" xr:uid="{00000000-0005-0000-0000-0000E7040000}"/>
    <cellStyle name="Moneda 18 5" xfId="926" xr:uid="{00000000-0005-0000-0000-0000E8040000}"/>
    <cellStyle name="Moneda 18 5 2" xfId="927" xr:uid="{00000000-0005-0000-0000-0000E9040000}"/>
    <cellStyle name="Moneda 18 6" xfId="928" xr:uid="{00000000-0005-0000-0000-0000EA040000}"/>
    <cellStyle name="Moneda 18 6 2" xfId="929" xr:uid="{00000000-0005-0000-0000-0000EB040000}"/>
    <cellStyle name="Moneda 18 7" xfId="930" xr:uid="{00000000-0005-0000-0000-0000EC040000}"/>
    <cellStyle name="Moneda 18 8" xfId="931" xr:uid="{00000000-0005-0000-0000-0000ED040000}"/>
    <cellStyle name="Moneda 19" xfId="932" xr:uid="{00000000-0005-0000-0000-0000EE040000}"/>
    <cellStyle name="Moneda 19 2" xfId="933" xr:uid="{00000000-0005-0000-0000-0000EF040000}"/>
    <cellStyle name="Moneda 19 2 2" xfId="934" xr:uid="{00000000-0005-0000-0000-0000F0040000}"/>
    <cellStyle name="Moneda 19 2 2 2" xfId="935" xr:uid="{00000000-0005-0000-0000-0000F1040000}"/>
    <cellStyle name="Moneda 19 2 2 2 2" xfId="936" xr:uid="{00000000-0005-0000-0000-0000F2040000}"/>
    <cellStyle name="Moneda 19 2 2 3" xfId="937" xr:uid="{00000000-0005-0000-0000-0000F3040000}"/>
    <cellStyle name="Moneda 19 2 2 3 2" xfId="938" xr:uid="{00000000-0005-0000-0000-0000F4040000}"/>
    <cellStyle name="Moneda 19 2 2 4" xfId="939" xr:uid="{00000000-0005-0000-0000-0000F5040000}"/>
    <cellStyle name="Moneda 19 2 2 4 2" xfId="940" xr:uid="{00000000-0005-0000-0000-0000F6040000}"/>
    <cellStyle name="Moneda 19 2 2 5" xfId="941" xr:uid="{00000000-0005-0000-0000-0000F7040000}"/>
    <cellStyle name="Moneda 19 2 3" xfId="942" xr:uid="{00000000-0005-0000-0000-0000F8040000}"/>
    <cellStyle name="Moneda 19 2 3 2" xfId="943" xr:uid="{00000000-0005-0000-0000-0000F9040000}"/>
    <cellStyle name="Moneda 19 2 4" xfId="944" xr:uid="{00000000-0005-0000-0000-0000FA040000}"/>
    <cellStyle name="Moneda 19 2 4 2" xfId="945" xr:uid="{00000000-0005-0000-0000-0000FB040000}"/>
    <cellStyle name="Moneda 19 2 5" xfId="946" xr:uid="{00000000-0005-0000-0000-0000FC040000}"/>
    <cellStyle name="Moneda 19 2 5 2" xfId="947" xr:uid="{00000000-0005-0000-0000-0000FD040000}"/>
    <cellStyle name="Moneda 19 2 6" xfId="948" xr:uid="{00000000-0005-0000-0000-0000FE040000}"/>
    <cellStyle name="Moneda 19 2 7" xfId="949" xr:uid="{00000000-0005-0000-0000-0000FF040000}"/>
    <cellStyle name="Moneda 19 3" xfId="950" xr:uid="{00000000-0005-0000-0000-000000050000}"/>
    <cellStyle name="Moneda 19 3 2" xfId="951" xr:uid="{00000000-0005-0000-0000-000001050000}"/>
    <cellStyle name="Moneda 19 3 2 2" xfId="952" xr:uid="{00000000-0005-0000-0000-000002050000}"/>
    <cellStyle name="Moneda 19 3 3" xfId="953" xr:uid="{00000000-0005-0000-0000-000003050000}"/>
    <cellStyle name="Moneda 19 3 3 2" xfId="954" xr:uid="{00000000-0005-0000-0000-000004050000}"/>
    <cellStyle name="Moneda 19 3 4" xfId="955" xr:uid="{00000000-0005-0000-0000-000005050000}"/>
    <cellStyle name="Moneda 19 3 4 2" xfId="956" xr:uid="{00000000-0005-0000-0000-000006050000}"/>
    <cellStyle name="Moneda 19 3 5" xfId="957" xr:uid="{00000000-0005-0000-0000-000007050000}"/>
    <cellStyle name="Moneda 19 4" xfId="958" xr:uid="{00000000-0005-0000-0000-000008050000}"/>
    <cellStyle name="Moneda 19 4 2" xfId="959" xr:uid="{00000000-0005-0000-0000-000009050000}"/>
    <cellStyle name="Moneda 19 5" xfId="960" xr:uid="{00000000-0005-0000-0000-00000A050000}"/>
    <cellStyle name="Moneda 19 5 2" xfId="961" xr:uid="{00000000-0005-0000-0000-00000B050000}"/>
    <cellStyle name="Moneda 19 6" xfId="962" xr:uid="{00000000-0005-0000-0000-00000C050000}"/>
    <cellStyle name="Moneda 19 6 2" xfId="963" xr:uid="{00000000-0005-0000-0000-00000D050000}"/>
    <cellStyle name="Moneda 19 7" xfId="964" xr:uid="{00000000-0005-0000-0000-00000E050000}"/>
    <cellStyle name="Moneda 19 8" xfId="965" xr:uid="{00000000-0005-0000-0000-00000F050000}"/>
    <cellStyle name="Moneda 2" xfId="10" xr:uid="{00000000-0005-0000-0000-000010050000}"/>
    <cellStyle name="Moneda 2 2" xfId="11" xr:uid="{00000000-0005-0000-0000-000011050000}"/>
    <cellStyle name="Moneda 2 2 2" xfId="12" xr:uid="{00000000-0005-0000-0000-000012050000}"/>
    <cellStyle name="Moneda 2 2 3" xfId="966" xr:uid="{00000000-0005-0000-0000-000013050000}"/>
    <cellStyle name="Moneda 2 2 3 2" xfId="967" xr:uid="{00000000-0005-0000-0000-000014050000}"/>
    <cellStyle name="Moneda 2 3" xfId="13" xr:uid="{00000000-0005-0000-0000-000015050000}"/>
    <cellStyle name="Moneda 2 3 10" xfId="968" xr:uid="{00000000-0005-0000-0000-000016050000}"/>
    <cellStyle name="Moneda 2 3 10 2" xfId="969" xr:uid="{00000000-0005-0000-0000-000017050000}"/>
    <cellStyle name="Moneda 2 3 10 2 2" xfId="970" xr:uid="{00000000-0005-0000-0000-000018050000}"/>
    <cellStyle name="Moneda 2 3 10 3" xfId="971" xr:uid="{00000000-0005-0000-0000-000019050000}"/>
    <cellStyle name="Moneda 2 3 11" xfId="972" xr:uid="{00000000-0005-0000-0000-00001A050000}"/>
    <cellStyle name="Moneda 2 3 11 2" xfId="973" xr:uid="{00000000-0005-0000-0000-00001B050000}"/>
    <cellStyle name="Moneda 2 3 11 3" xfId="974" xr:uid="{00000000-0005-0000-0000-00001C050000}"/>
    <cellStyle name="Moneda 2 3 12" xfId="975" xr:uid="{00000000-0005-0000-0000-00001D050000}"/>
    <cellStyle name="Moneda 2 3 2" xfId="976" xr:uid="{00000000-0005-0000-0000-00001E050000}"/>
    <cellStyle name="Moneda 2 3 2 10" xfId="977" xr:uid="{00000000-0005-0000-0000-00001F050000}"/>
    <cellStyle name="Moneda 2 3 2 11" xfId="978" xr:uid="{00000000-0005-0000-0000-000020050000}"/>
    <cellStyle name="Moneda 2 3 2 2" xfId="979" xr:uid="{00000000-0005-0000-0000-000021050000}"/>
    <cellStyle name="Moneda 2 3 2 2 2" xfId="980" xr:uid="{00000000-0005-0000-0000-000022050000}"/>
    <cellStyle name="Moneda 2 3 2 2 2 2" xfId="981" xr:uid="{00000000-0005-0000-0000-000023050000}"/>
    <cellStyle name="Moneda 2 3 2 2 2 2 2" xfId="982" xr:uid="{00000000-0005-0000-0000-000024050000}"/>
    <cellStyle name="Moneda 2 3 2 2 2 2 2 2" xfId="983" xr:uid="{00000000-0005-0000-0000-000025050000}"/>
    <cellStyle name="Moneda 2 3 2 2 2 2 2 2 2" xfId="984" xr:uid="{00000000-0005-0000-0000-000026050000}"/>
    <cellStyle name="Moneda 2 3 2 2 2 2 2 3" xfId="985" xr:uid="{00000000-0005-0000-0000-000027050000}"/>
    <cellStyle name="Moneda 2 3 2 2 2 2 3" xfId="986" xr:uid="{00000000-0005-0000-0000-000028050000}"/>
    <cellStyle name="Moneda 2 3 2 2 2 2 3 2" xfId="987" xr:uid="{00000000-0005-0000-0000-000029050000}"/>
    <cellStyle name="Moneda 2 3 2 2 2 2 3 3" xfId="988" xr:uid="{00000000-0005-0000-0000-00002A050000}"/>
    <cellStyle name="Moneda 2 3 2 2 2 2 4" xfId="989" xr:uid="{00000000-0005-0000-0000-00002B050000}"/>
    <cellStyle name="Moneda 2 3 2 2 2 2 4 2" xfId="990" xr:uid="{00000000-0005-0000-0000-00002C050000}"/>
    <cellStyle name="Moneda 2 3 2 2 2 2 5" xfId="991" xr:uid="{00000000-0005-0000-0000-00002D050000}"/>
    <cellStyle name="Moneda 2 3 2 2 2 2 6" xfId="992" xr:uid="{00000000-0005-0000-0000-00002E050000}"/>
    <cellStyle name="Moneda 2 3 2 2 2 3" xfId="993" xr:uid="{00000000-0005-0000-0000-00002F050000}"/>
    <cellStyle name="Moneda 2 3 2 2 2 3 2" xfId="994" xr:uid="{00000000-0005-0000-0000-000030050000}"/>
    <cellStyle name="Moneda 2 3 2 2 2 3 2 2" xfId="995" xr:uid="{00000000-0005-0000-0000-000031050000}"/>
    <cellStyle name="Moneda 2 3 2 2 2 3 3" xfId="996" xr:uid="{00000000-0005-0000-0000-000032050000}"/>
    <cellStyle name="Moneda 2 3 2 2 2 4" xfId="997" xr:uid="{00000000-0005-0000-0000-000033050000}"/>
    <cellStyle name="Moneda 2 3 2 2 2 4 2" xfId="998" xr:uid="{00000000-0005-0000-0000-000034050000}"/>
    <cellStyle name="Moneda 2 3 2 2 2 4 3" xfId="999" xr:uid="{00000000-0005-0000-0000-000035050000}"/>
    <cellStyle name="Moneda 2 3 2 2 2 5" xfId="1000" xr:uid="{00000000-0005-0000-0000-000036050000}"/>
    <cellStyle name="Moneda 2 3 2 2 2 5 2" xfId="1001" xr:uid="{00000000-0005-0000-0000-000037050000}"/>
    <cellStyle name="Moneda 2 3 2 2 2 6" xfId="1002" xr:uid="{00000000-0005-0000-0000-000038050000}"/>
    <cellStyle name="Moneda 2 3 2 2 2 7" xfId="1003" xr:uid="{00000000-0005-0000-0000-000039050000}"/>
    <cellStyle name="Moneda 2 3 2 2 3" xfId="1004" xr:uid="{00000000-0005-0000-0000-00003A050000}"/>
    <cellStyle name="Moneda 2 3 2 2 3 2" xfId="1005" xr:uid="{00000000-0005-0000-0000-00003B050000}"/>
    <cellStyle name="Moneda 2 3 2 2 3 2 2" xfId="1006" xr:uid="{00000000-0005-0000-0000-00003C050000}"/>
    <cellStyle name="Moneda 2 3 2 2 3 2 2 2" xfId="1007" xr:uid="{00000000-0005-0000-0000-00003D050000}"/>
    <cellStyle name="Moneda 2 3 2 2 3 2 2 3" xfId="1008" xr:uid="{00000000-0005-0000-0000-00003E050000}"/>
    <cellStyle name="Moneda 2 3 2 2 3 2 3" xfId="1009" xr:uid="{00000000-0005-0000-0000-00003F050000}"/>
    <cellStyle name="Moneda 2 3 2 2 3 2 4" xfId="1010" xr:uid="{00000000-0005-0000-0000-000040050000}"/>
    <cellStyle name="Moneda 2 3 2 2 3 3" xfId="1011" xr:uid="{00000000-0005-0000-0000-000041050000}"/>
    <cellStyle name="Moneda 2 3 2 2 3 3 2" xfId="1012" xr:uid="{00000000-0005-0000-0000-000042050000}"/>
    <cellStyle name="Moneda 2 3 2 2 3 3 2 2" xfId="1013" xr:uid="{00000000-0005-0000-0000-000043050000}"/>
    <cellStyle name="Moneda 2 3 2 2 3 3 3" xfId="1014" xr:uid="{00000000-0005-0000-0000-000044050000}"/>
    <cellStyle name="Moneda 2 3 2 2 3 4" xfId="1015" xr:uid="{00000000-0005-0000-0000-000045050000}"/>
    <cellStyle name="Moneda 2 3 2 2 3 4 2" xfId="1016" xr:uid="{00000000-0005-0000-0000-000046050000}"/>
    <cellStyle name="Moneda 2 3 2 2 3 4 3" xfId="1017" xr:uid="{00000000-0005-0000-0000-000047050000}"/>
    <cellStyle name="Moneda 2 3 2 2 3 5" xfId="1018" xr:uid="{00000000-0005-0000-0000-000048050000}"/>
    <cellStyle name="Moneda 2 3 2 2 3 6" xfId="1019" xr:uid="{00000000-0005-0000-0000-000049050000}"/>
    <cellStyle name="Moneda 2 3 2 2 4" xfId="1020" xr:uid="{00000000-0005-0000-0000-00004A050000}"/>
    <cellStyle name="Moneda 2 3 2 2 4 2" xfId="1021" xr:uid="{00000000-0005-0000-0000-00004B050000}"/>
    <cellStyle name="Moneda 2 3 2 2 4 2 2" xfId="1022" xr:uid="{00000000-0005-0000-0000-00004C050000}"/>
    <cellStyle name="Moneda 2 3 2 2 4 2 2 2" xfId="1023" xr:uid="{00000000-0005-0000-0000-00004D050000}"/>
    <cellStyle name="Moneda 2 3 2 2 4 2 3" xfId="1024" xr:uid="{00000000-0005-0000-0000-00004E050000}"/>
    <cellStyle name="Moneda 2 3 2 2 4 2 4" xfId="1025" xr:uid="{00000000-0005-0000-0000-00004F050000}"/>
    <cellStyle name="Moneda 2 3 2 2 4 3" xfId="1026" xr:uid="{00000000-0005-0000-0000-000050050000}"/>
    <cellStyle name="Moneda 2 3 2 2 4 3 2" xfId="1027" xr:uid="{00000000-0005-0000-0000-000051050000}"/>
    <cellStyle name="Moneda 2 3 2 2 4 4" xfId="1028" xr:uid="{00000000-0005-0000-0000-000052050000}"/>
    <cellStyle name="Moneda 2 3 2 2 4 5" xfId="1029" xr:uid="{00000000-0005-0000-0000-000053050000}"/>
    <cellStyle name="Moneda 2 3 2 2 5" xfId="1030" xr:uid="{00000000-0005-0000-0000-000054050000}"/>
    <cellStyle name="Moneda 2 3 2 2 5 2" xfId="1031" xr:uid="{00000000-0005-0000-0000-000055050000}"/>
    <cellStyle name="Moneda 2 3 2 2 5 2 2" xfId="1032" xr:uid="{00000000-0005-0000-0000-000056050000}"/>
    <cellStyle name="Moneda 2 3 2 2 5 2 3" xfId="1033" xr:uid="{00000000-0005-0000-0000-000057050000}"/>
    <cellStyle name="Moneda 2 3 2 2 5 3" xfId="1034" xr:uid="{00000000-0005-0000-0000-000058050000}"/>
    <cellStyle name="Moneda 2 3 2 2 5 4" xfId="1035" xr:uid="{00000000-0005-0000-0000-000059050000}"/>
    <cellStyle name="Moneda 2 3 2 2 6" xfId="1036" xr:uid="{00000000-0005-0000-0000-00005A050000}"/>
    <cellStyle name="Moneda 2 3 2 2 6 2" xfId="1037" xr:uid="{00000000-0005-0000-0000-00005B050000}"/>
    <cellStyle name="Moneda 2 3 2 2 6 2 2" xfId="1038" xr:uid="{00000000-0005-0000-0000-00005C050000}"/>
    <cellStyle name="Moneda 2 3 2 2 6 3" xfId="1039" xr:uid="{00000000-0005-0000-0000-00005D050000}"/>
    <cellStyle name="Moneda 2 3 2 2 7" xfId="1040" xr:uid="{00000000-0005-0000-0000-00005E050000}"/>
    <cellStyle name="Moneda 2 3 2 2 7 2" xfId="1041" xr:uid="{00000000-0005-0000-0000-00005F050000}"/>
    <cellStyle name="Moneda 2 3 2 2 8" xfId="1042" xr:uid="{00000000-0005-0000-0000-000060050000}"/>
    <cellStyle name="Moneda 2 3 2 3" xfId="1043" xr:uid="{00000000-0005-0000-0000-000061050000}"/>
    <cellStyle name="Moneda 2 3 2 3 2" xfId="1044" xr:uid="{00000000-0005-0000-0000-000062050000}"/>
    <cellStyle name="Moneda 2 3 2 3 2 2" xfId="1045" xr:uid="{00000000-0005-0000-0000-000063050000}"/>
    <cellStyle name="Moneda 2 3 2 3 2 2 2" xfId="1046" xr:uid="{00000000-0005-0000-0000-000064050000}"/>
    <cellStyle name="Moneda 2 3 2 3 2 2 2 2" xfId="1047" xr:uid="{00000000-0005-0000-0000-000065050000}"/>
    <cellStyle name="Moneda 2 3 2 3 2 2 2 3" xfId="1048" xr:uid="{00000000-0005-0000-0000-000066050000}"/>
    <cellStyle name="Moneda 2 3 2 3 2 2 3" xfId="1049" xr:uid="{00000000-0005-0000-0000-000067050000}"/>
    <cellStyle name="Moneda 2 3 2 3 2 2 3 2" xfId="1050" xr:uid="{00000000-0005-0000-0000-000068050000}"/>
    <cellStyle name="Moneda 2 3 2 3 2 2 4" xfId="1051" xr:uid="{00000000-0005-0000-0000-000069050000}"/>
    <cellStyle name="Moneda 2 3 2 3 2 2 4 2" xfId="1052" xr:uid="{00000000-0005-0000-0000-00006A050000}"/>
    <cellStyle name="Moneda 2 3 2 3 2 2 5" xfId="1053" xr:uid="{00000000-0005-0000-0000-00006B050000}"/>
    <cellStyle name="Moneda 2 3 2 3 2 2 6" xfId="1054" xr:uid="{00000000-0005-0000-0000-00006C050000}"/>
    <cellStyle name="Moneda 2 3 2 3 2 3" xfId="1055" xr:uid="{00000000-0005-0000-0000-00006D050000}"/>
    <cellStyle name="Moneda 2 3 2 3 2 3 2" xfId="1056" xr:uid="{00000000-0005-0000-0000-00006E050000}"/>
    <cellStyle name="Moneda 2 3 2 3 2 3 3" xfId="1057" xr:uid="{00000000-0005-0000-0000-00006F050000}"/>
    <cellStyle name="Moneda 2 3 2 3 2 4" xfId="1058" xr:uid="{00000000-0005-0000-0000-000070050000}"/>
    <cellStyle name="Moneda 2 3 2 3 2 4 2" xfId="1059" xr:uid="{00000000-0005-0000-0000-000071050000}"/>
    <cellStyle name="Moneda 2 3 2 3 2 5" xfId="1060" xr:uid="{00000000-0005-0000-0000-000072050000}"/>
    <cellStyle name="Moneda 2 3 2 3 2 5 2" xfId="1061" xr:uid="{00000000-0005-0000-0000-000073050000}"/>
    <cellStyle name="Moneda 2 3 2 3 2 6" xfId="1062" xr:uid="{00000000-0005-0000-0000-000074050000}"/>
    <cellStyle name="Moneda 2 3 2 3 2 7" xfId="1063" xr:uid="{00000000-0005-0000-0000-000075050000}"/>
    <cellStyle name="Moneda 2 3 2 3 3" xfId="1064" xr:uid="{00000000-0005-0000-0000-000076050000}"/>
    <cellStyle name="Moneda 2 3 2 3 3 2" xfId="1065" xr:uid="{00000000-0005-0000-0000-000077050000}"/>
    <cellStyle name="Moneda 2 3 2 3 3 2 2" xfId="1066" xr:uid="{00000000-0005-0000-0000-000078050000}"/>
    <cellStyle name="Moneda 2 3 2 3 3 2 3" xfId="1067" xr:uid="{00000000-0005-0000-0000-000079050000}"/>
    <cellStyle name="Moneda 2 3 2 3 3 3" xfId="1068" xr:uid="{00000000-0005-0000-0000-00007A050000}"/>
    <cellStyle name="Moneda 2 3 2 3 3 3 2" xfId="1069" xr:uid="{00000000-0005-0000-0000-00007B050000}"/>
    <cellStyle name="Moneda 2 3 2 3 3 4" xfId="1070" xr:uid="{00000000-0005-0000-0000-00007C050000}"/>
    <cellStyle name="Moneda 2 3 2 3 3 4 2" xfId="1071" xr:uid="{00000000-0005-0000-0000-00007D050000}"/>
    <cellStyle name="Moneda 2 3 2 3 3 5" xfId="1072" xr:uid="{00000000-0005-0000-0000-00007E050000}"/>
    <cellStyle name="Moneda 2 3 2 3 3 6" xfId="1073" xr:uid="{00000000-0005-0000-0000-00007F050000}"/>
    <cellStyle name="Moneda 2 3 2 3 4" xfId="1074" xr:uid="{00000000-0005-0000-0000-000080050000}"/>
    <cellStyle name="Moneda 2 3 2 3 4 2" xfId="1075" xr:uid="{00000000-0005-0000-0000-000081050000}"/>
    <cellStyle name="Moneda 2 3 2 3 4 3" xfId="1076" xr:uid="{00000000-0005-0000-0000-000082050000}"/>
    <cellStyle name="Moneda 2 3 2 3 5" xfId="1077" xr:uid="{00000000-0005-0000-0000-000083050000}"/>
    <cellStyle name="Moneda 2 3 2 3 5 2" xfId="1078" xr:uid="{00000000-0005-0000-0000-000084050000}"/>
    <cellStyle name="Moneda 2 3 2 3 6" xfId="1079" xr:uid="{00000000-0005-0000-0000-000085050000}"/>
    <cellStyle name="Moneda 2 3 2 3 6 2" xfId="1080" xr:uid="{00000000-0005-0000-0000-000086050000}"/>
    <cellStyle name="Moneda 2 3 2 3 7" xfId="1081" xr:uid="{00000000-0005-0000-0000-000087050000}"/>
    <cellStyle name="Moneda 2 3 2 3 8" xfId="1082" xr:uid="{00000000-0005-0000-0000-000088050000}"/>
    <cellStyle name="Moneda 2 3 2 4" xfId="1083" xr:uid="{00000000-0005-0000-0000-000089050000}"/>
    <cellStyle name="Moneda 2 3 2 4 2" xfId="1084" xr:uid="{00000000-0005-0000-0000-00008A050000}"/>
    <cellStyle name="Moneda 2 3 2 4 2 2" xfId="1085" xr:uid="{00000000-0005-0000-0000-00008B050000}"/>
    <cellStyle name="Moneda 2 3 2 4 2 2 2" xfId="1086" xr:uid="{00000000-0005-0000-0000-00008C050000}"/>
    <cellStyle name="Moneda 2 3 2 4 2 2 2 2" xfId="1087" xr:uid="{00000000-0005-0000-0000-00008D050000}"/>
    <cellStyle name="Moneda 2 3 2 4 2 2 2 3" xfId="1088" xr:uid="{00000000-0005-0000-0000-00008E050000}"/>
    <cellStyle name="Moneda 2 3 2 4 2 2 3" xfId="1089" xr:uid="{00000000-0005-0000-0000-00008F050000}"/>
    <cellStyle name="Moneda 2 3 2 4 2 2 3 2" xfId="1090" xr:uid="{00000000-0005-0000-0000-000090050000}"/>
    <cellStyle name="Moneda 2 3 2 4 2 2 4" xfId="1091" xr:uid="{00000000-0005-0000-0000-000091050000}"/>
    <cellStyle name="Moneda 2 3 2 4 2 2 4 2" xfId="1092" xr:uid="{00000000-0005-0000-0000-000092050000}"/>
    <cellStyle name="Moneda 2 3 2 4 2 2 5" xfId="1093" xr:uid="{00000000-0005-0000-0000-000093050000}"/>
    <cellStyle name="Moneda 2 3 2 4 2 2 6" xfId="1094" xr:uid="{00000000-0005-0000-0000-000094050000}"/>
    <cellStyle name="Moneda 2 3 2 4 2 3" xfId="1095" xr:uid="{00000000-0005-0000-0000-000095050000}"/>
    <cellStyle name="Moneda 2 3 2 4 2 3 2" xfId="1096" xr:uid="{00000000-0005-0000-0000-000096050000}"/>
    <cellStyle name="Moneda 2 3 2 4 2 3 3" xfId="1097" xr:uid="{00000000-0005-0000-0000-000097050000}"/>
    <cellStyle name="Moneda 2 3 2 4 2 4" xfId="1098" xr:uid="{00000000-0005-0000-0000-000098050000}"/>
    <cellStyle name="Moneda 2 3 2 4 2 4 2" xfId="1099" xr:uid="{00000000-0005-0000-0000-000099050000}"/>
    <cellStyle name="Moneda 2 3 2 4 2 5" xfId="1100" xr:uid="{00000000-0005-0000-0000-00009A050000}"/>
    <cellStyle name="Moneda 2 3 2 4 2 5 2" xfId="1101" xr:uid="{00000000-0005-0000-0000-00009B050000}"/>
    <cellStyle name="Moneda 2 3 2 4 2 6" xfId="1102" xr:uid="{00000000-0005-0000-0000-00009C050000}"/>
    <cellStyle name="Moneda 2 3 2 4 2 7" xfId="1103" xr:uid="{00000000-0005-0000-0000-00009D050000}"/>
    <cellStyle name="Moneda 2 3 2 4 3" xfId="1104" xr:uid="{00000000-0005-0000-0000-00009E050000}"/>
    <cellStyle name="Moneda 2 3 2 4 3 2" xfId="1105" xr:uid="{00000000-0005-0000-0000-00009F050000}"/>
    <cellStyle name="Moneda 2 3 2 4 3 2 2" xfId="1106" xr:uid="{00000000-0005-0000-0000-0000A0050000}"/>
    <cellStyle name="Moneda 2 3 2 4 3 2 3" xfId="1107" xr:uid="{00000000-0005-0000-0000-0000A1050000}"/>
    <cellStyle name="Moneda 2 3 2 4 3 3" xfId="1108" xr:uid="{00000000-0005-0000-0000-0000A2050000}"/>
    <cellStyle name="Moneda 2 3 2 4 3 3 2" xfId="1109" xr:uid="{00000000-0005-0000-0000-0000A3050000}"/>
    <cellStyle name="Moneda 2 3 2 4 3 4" xfId="1110" xr:uid="{00000000-0005-0000-0000-0000A4050000}"/>
    <cellStyle name="Moneda 2 3 2 4 3 4 2" xfId="1111" xr:uid="{00000000-0005-0000-0000-0000A5050000}"/>
    <cellStyle name="Moneda 2 3 2 4 3 5" xfId="1112" xr:uid="{00000000-0005-0000-0000-0000A6050000}"/>
    <cellStyle name="Moneda 2 3 2 4 3 6" xfId="1113" xr:uid="{00000000-0005-0000-0000-0000A7050000}"/>
    <cellStyle name="Moneda 2 3 2 4 4" xfId="1114" xr:uid="{00000000-0005-0000-0000-0000A8050000}"/>
    <cellStyle name="Moneda 2 3 2 4 4 2" xfId="1115" xr:uid="{00000000-0005-0000-0000-0000A9050000}"/>
    <cellStyle name="Moneda 2 3 2 4 4 3" xfId="1116" xr:uid="{00000000-0005-0000-0000-0000AA050000}"/>
    <cellStyle name="Moneda 2 3 2 4 5" xfId="1117" xr:uid="{00000000-0005-0000-0000-0000AB050000}"/>
    <cellStyle name="Moneda 2 3 2 4 5 2" xfId="1118" xr:uid="{00000000-0005-0000-0000-0000AC050000}"/>
    <cellStyle name="Moneda 2 3 2 4 6" xfId="1119" xr:uid="{00000000-0005-0000-0000-0000AD050000}"/>
    <cellStyle name="Moneda 2 3 2 4 6 2" xfId="1120" xr:uid="{00000000-0005-0000-0000-0000AE050000}"/>
    <cellStyle name="Moneda 2 3 2 4 7" xfId="1121" xr:uid="{00000000-0005-0000-0000-0000AF050000}"/>
    <cellStyle name="Moneda 2 3 2 4 8" xfId="1122" xr:uid="{00000000-0005-0000-0000-0000B0050000}"/>
    <cellStyle name="Moneda 2 3 2 5" xfId="1123" xr:uid="{00000000-0005-0000-0000-0000B1050000}"/>
    <cellStyle name="Moneda 2 3 2 5 2" xfId="1124" xr:uid="{00000000-0005-0000-0000-0000B2050000}"/>
    <cellStyle name="Moneda 2 3 2 5 2 2" xfId="1125" xr:uid="{00000000-0005-0000-0000-0000B3050000}"/>
    <cellStyle name="Moneda 2 3 2 5 2 2 2" xfId="1126" xr:uid="{00000000-0005-0000-0000-0000B4050000}"/>
    <cellStyle name="Moneda 2 3 2 5 2 2 2 2" xfId="1127" xr:uid="{00000000-0005-0000-0000-0000B5050000}"/>
    <cellStyle name="Moneda 2 3 2 5 2 2 3" xfId="1128" xr:uid="{00000000-0005-0000-0000-0000B6050000}"/>
    <cellStyle name="Moneda 2 3 2 5 2 3" xfId="1129" xr:uid="{00000000-0005-0000-0000-0000B7050000}"/>
    <cellStyle name="Moneda 2 3 2 5 2 3 2" xfId="1130" xr:uid="{00000000-0005-0000-0000-0000B8050000}"/>
    <cellStyle name="Moneda 2 3 2 5 2 3 3" xfId="1131" xr:uid="{00000000-0005-0000-0000-0000B9050000}"/>
    <cellStyle name="Moneda 2 3 2 5 2 4" xfId="1132" xr:uid="{00000000-0005-0000-0000-0000BA050000}"/>
    <cellStyle name="Moneda 2 3 2 5 2 4 2" xfId="1133" xr:uid="{00000000-0005-0000-0000-0000BB050000}"/>
    <cellStyle name="Moneda 2 3 2 5 2 5" xfId="1134" xr:uid="{00000000-0005-0000-0000-0000BC050000}"/>
    <cellStyle name="Moneda 2 3 2 5 2 6" xfId="1135" xr:uid="{00000000-0005-0000-0000-0000BD050000}"/>
    <cellStyle name="Moneda 2 3 2 5 3" xfId="1136" xr:uid="{00000000-0005-0000-0000-0000BE050000}"/>
    <cellStyle name="Moneda 2 3 2 5 3 2" xfId="1137" xr:uid="{00000000-0005-0000-0000-0000BF050000}"/>
    <cellStyle name="Moneda 2 3 2 5 3 2 2" xfId="1138" xr:uid="{00000000-0005-0000-0000-0000C0050000}"/>
    <cellStyle name="Moneda 2 3 2 5 3 3" xfId="1139" xr:uid="{00000000-0005-0000-0000-0000C1050000}"/>
    <cellStyle name="Moneda 2 3 2 5 4" xfId="1140" xr:uid="{00000000-0005-0000-0000-0000C2050000}"/>
    <cellStyle name="Moneda 2 3 2 5 4 2" xfId="1141" xr:uid="{00000000-0005-0000-0000-0000C3050000}"/>
    <cellStyle name="Moneda 2 3 2 5 4 3" xfId="1142" xr:uid="{00000000-0005-0000-0000-0000C4050000}"/>
    <cellStyle name="Moneda 2 3 2 5 5" xfId="1143" xr:uid="{00000000-0005-0000-0000-0000C5050000}"/>
    <cellStyle name="Moneda 2 3 2 5 5 2" xfId="1144" xr:uid="{00000000-0005-0000-0000-0000C6050000}"/>
    <cellStyle name="Moneda 2 3 2 5 6" xfId="1145" xr:uid="{00000000-0005-0000-0000-0000C7050000}"/>
    <cellStyle name="Moneda 2 3 2 5 7" xfId="1146" xr:uid="{00000000-0005-0000-0000-0000C8050000}"/>
    <cellStyle name="Moneda 2 3 2 6" xfId="1147" xr:uid="{00000000-0005-0000-0000-0000C9050000}"/>
    <cellStyle name="Moneda 2 3 2 6 2" xfId="1148" xr:uid="{00000000-0005-0000-0000-0000CA050000}"/>
    <cellStyle name="Moneda 2 3 2 6 2 2" xfId="1149" xr:uid="{00000000-0005-0000-0000-0000CB050000}"/>
    <cellStyle name="Moneda 2 3 2 6 2 2 2" xfId="1150" xr:uid="{00000000-0005-0000-0000-0000CC050000}"/>
    <cellStyle name="Moneda 2 3 2 6 2 3" xfId="1151" xr:uid="{00000000-0005-0000-0000-0000CD050000}"/>
    <cellStyle name="Moneda 2 3 2 6 3" xfId="1152" xr:uid="{00000000-0005-0000-0000-0000CE050000}"/>
    <cellStyle name="Moneda 2 3 2 6 3 2" xfId="1153" xr:uid="{00000000-0005-0000-0000-0000CF050000}"/>
    <cellStyle name="Moneda 2 3 2 6 3 3" xfId="1154" xr:uid="{00000000-0005-0000-0000-0000D0050000}"/>
    <cellStyle name="Moneda 2 3 2 6 4" xfId="1155" xr:uid="{00000000-0005-0000-0000-0000D1050000}"/>
    <cellStyle name="Moneda 2 3 2 6 4 2" xfId="1156" xr:uid="{00000000-0005-0000-0000-0000D2050000}"/>
    <cellStyle name="Moneda 2 3 2 6 5" xfId="1157" xr:uid="{00000000-0005-0000-0000-0000D3050000}"/>
    <cellStyle name="Moneda 2 3 2 6 6" xfId="1158" xr:uid="{00000000-0005-0000-0000-0000D4050000}"/>
    <cellStyle name="Moneda 2 3 2 7" xfId="1159" xr:uid="{00000000-0005-0000-0000-0000D5050000}"/>
    <cellStyle name="Moneda 2 3 2 7 2" xfId="1160" xr:uid="{00000000-0005-0000-0000-0000D6050000}"/>
    <cellStyle name="Moneda 2 3 2 7 2 2" xfId="1161" xr:uid="{00000000-0005-0000-0000-0000D7050000}"/>
    <cellStyle name="Moneda 2 3 2 7 3" xfId="1162" xr:uid="{00000000-0005-0000-0000-0000D8050000}"/>
    <cellStyle name="Moneda 2 3 2 8" xfId="1163" xr:uid="{00000000-0005-0000-0000-0000D9050000}"/>
    <cellStyle name="Moneda 2 3 2 8 2" xfId="1164" xr:uid="{00000000-0005-0000-0000-0000DA050000}"/>
    <cellStyle name="Moneda 2 3 2 8 3" xfId="1165" xr:uid="{00000000-0005-0000-0000-0000DB050000}"/>
    <cellStyle name="Moneda 2 3 2 9" xfId="1166" xr:uid="{00000000-0005-0000-0000-0000DC050000}"/>
    <cellStyle name="Moneda 2 3 2 9 2" xfId="1167" xr:uid="{00000000-0005-0000-0000-0000DD050000}"/>
    <cellStyle name="Moneda 2 3 3" xfId="1168" xr:uid="{00000000-0005-0000-0000-0000DE050000}"/>
    <cellStyle name="Moneda 2 3 3 2" xfId="1169" xr:uid="{00000000-0005-0000-0000-0000DF050000}"/>
    <cellStyle name="Moneda 2 3 3 2 2" xfId="1170" xr:uid="{00000000-0005-0000-0000-0000E0050000}"/>
    <cellStyle name="Moneda 2 3 3 2 2 2" xfId="1171" xr:uid="{00000000-0005-0000-0000-0000E1050000}"/>
    <cellStyle name="Moneda 2 3 3 2 2 2 2" xfId="1172" xr:uid="{00000000-0005-0000-0000-0000E2050000}"/>
    <cellStyle name="Moneda 2 3 3 2 2 2 2 2" xfId="1173" xr:uid="{00000000-0005-0000-0000-0000E3050000}"/>
    <cellStyle name="Moneda 2 3 3 2 2 2 3" xfId="1174" xr:uid="{00000000-0005-0000-0000-0000E4050000}"/>
    <cellStyle name="Moneda 2 3 3 2 2 3" xfId="1175" xr:uid="{00000000-0005-0000-0000-0000E5050000}"/>
    <cellStyle name="Moneda 2 3 3 2 2 3 2" xfId="1176" xr:uid="{00000000-0005-0000-0000-0000E6050000}"/>
    <cellStyle name="Moneda 2 3 3 2 2 3 3" xfId="1177" xr:uid="{00000000-0005-0000-0000-0000E7050000}"/>
    <cellStyle name="Moneda 2 3 3 2 2 4" xfId="1178" xr:uid="{00000000-0005-0000-0000-0000E8050000}"/>
    <cellStyle name="Moneda 2 3 3 2 2 4 2" xfId="1179" xr:uid="{00000000-0005-0000-0000-0000E9050000}"/>
    <cellStyle name="Moneda 2 3 3 2 2 5" xfId="1180" xr:uid="{00000000-0005-0000-0000-0000EA050000}"/>
    <cellStyle name="Moneda 2 3 3 2 2 6" xfId="1181" xr:uid="{00000000-0005-0000-0000-0000EB050000}"/>
    <cellStyle name="Moneda 2 3 3 2 3" xfId="1182" xr:uid="{00000000-0005-0000-0000-0000EC050000}"/>
    <cellStyle name="Moneda 2 3 3 2 3 2" xfId="1183" xr:uid="{00000000-0005-0000-0000-0000ED050000}"/>
    <cellStyle name="Moneda 2 3 3 2 3 2 2" xfId="1184" xr:uid="{00000000-0005-0000-0000-0000EE050000}"/>
    <cellStyle name="Moneda 2 3 3 2 3 3" xfId="1185" xr:uid="{00000000-0005-0000-0000-0000EF050000}"/>
    <cellStyle name="Moneda 2 3 3 2 4" xfId="1186" xr:uid="{00000000-0005-0000-0000-0000F0050000}"/>
    <cellStyle name="Moneda 2 3 3 2 4 2" xfId="1187" xr:uid="{00000000-0005-0000-0000-0000F1050000}"/>
    <cellStyle name="Moneda 2 3 3 2 4 3" xfId="1188" xr:uid="{00000000-0005-0000-0000-0000F2050000}"/>
    <cellStyle name="Moneda 2 3 3 2 5" xfId="1189" xr:uid="{00000000-0005-0000-0000-0000F3050000}"/>
    <cellStyle name="Moneda 2 3 3 2 5 2" xfId="1190" xr:uid="{00000000-0005-0000-0000-0000F4050000}"/>
    <cellStyle name="Moneda 2 3 3 2 6" xfId="1191" xr:uid="{00000000-0005-0000-0000-0000F5050000}"/>
    <cellStyle name="Moneda 2 3 3 2 7" xfId="1192" xr:uid="{00000000-0005-0000-0000-0000F6050000}"/>
    <cellStyle name="Moneda 2 3 3 3" xfId="1193" xr:uid="{00000000-0005-0000-0000-0000F7050000}"/>
    <cellStyle name="Moneda 2 3 3 3 2" xfId="1194" xr:uid="{00000000-0005-0000-0000-0000F8050000}"/>
    <cellStyle name="Moneda 2 3 3 3 2 2" xfId="1195" xr:uid="{00000000-0005-0000-0000-0000F9050000}"/>
    <cellStyle name="Moneda 2 3 3 3 2 2 2" xfId="1196" xr:uid="{00000000-0005-0000-0000-0000FA050000}"/>
    <cellStyle name="Moneda 2 3 3 3 2 2 3" xfId="1197" xr:uid="{00000000-0005-0000-0000-0000FB050000}"/>
    <cellStyle name="Moneda 2 3 3 3 2 3" xfId="1198" xr:uid="{00000000-0005-0000-0000-0000FC050000}"/>
    <cellStyle name="Moneda 2 3 3 3 2 4" xfId="1199" xr:uid="{00000000-0005-0000-0000-0000FD050000}"/>
    <cellStyle name="Moneda 2 3 3 3 3" xfId="1200" xr:uid="{00000000-0005-0000-0000-0000FE050000}"/>
    <cellStyle name="Moneda 2 3 3 3 3 2" xfId="1201" xr:uid="{00000000-0005-0000-0000-0000FF050000}"/>
    <cellStyle name="Moneda 2 3 3 3 3 2 2" xfId="1202" xr:uid="{00000000-0005-0000-0000-000000060000}"/>
    <cellStyle name="Moneda 2 3 3 3 3 3" xfId="1203" xr:uid="{00000000-0005-0000-0000-000001060000}"/>
    <cellStyle name="Moneda 2 3 3 3 4" xfId="1204" xr:uid="{00000000-0005-0000-0000-000002060000}"/>
    <cellStyle name="Moneda 2 3 3 3 4 2" xfId="1205" xr:uid="{00000000-0005-0000-0000-000003060000}"/>
    <cellStyle name="Moneda 2 3 3 3 4 3" xfId="1206" xr:uid="{00000000-0005-0000-0000-000004060000}"/>
    <cellStyle name="Moneda 2 3 3 3 5" xfId="1207" xr:uid="{00000000-0005-0000-0000-000005060000}"/>
    <cellStyle name="Moneda 2 3 3 3 6" xfId="1208" xr:uid="{00000000-0005-0000-0000-000006060000}"/>
    <cellStyle name="Moneda 2 3 3 4" xfId="1209" xr:uid="{00000000-0005-0000-0000-000007060000}"/>
    <cellStyle name="Moneda 2 3 3 4 2" xfId="1210" xr:uid="{00000000-0005-0000-0000-000008060000}"/>
    <cellStyle name="Moneda 2 3 3 4 2 2" xfId="1211" xr:uid="{00000000-0005-0000-0000-000009060000}"/>
    <cellStyle name="Moneda 2 3 3 4 2 2 2" xfId="1212" xr:uid="{00000000-0005-0000-0000-00000A060000}"/>
    <cellStyle name="Moneda 2 3 3 4 2 3" xfId="1213" xr:uid="{00000000-0005-0000-0000-00000B060000}"/>
    <cellStyle name="Moneda 2 3 3 4 2 4" xfId="1214" xr:uid="{00000000-0005-0000-0000-00000C060000}"/>
    <cellStyle name="Moneda 2 3 3 4 3" xfId="1215" xr:uid="{00000000-0005-0000-0000-00000D060000}"/>
    <cellStyle name="Moneda 2 3 3 4 3 2" xfId="1216" xr:uid="{00000000-0005-0000-0000-00000E060000}"/>
    <cellStyle name="Moneda 2 3 3 4 4" xfId="1217" xr:uid="{00000000-0005-0000-0000-00000F060000}"/>
    <cellStyle name="Moneda 2 3 3 4 5" xfId="1218" xr:uid="{00000000-0005-0000-0000-000010060000}"/>
    <cellStyle name="Moneda 2 3 3 5" xfId="1219" xr:uid="{00000000-0005-0000-0000-000011060000}"/>
    <cellStyle name="Moneda 2 3 3 5 2" xfId="1220" xr:uid="{00000000-0005-0000-0000-000012060000}"/>
    <cellStyle name="Moneda 2 3 3 5 2 2" xfId="1221" xr:uid="{00000000-0005-0000-0000-000013060000}"/>
    <cellStyle name="Moneda 2 3 3 5 2 3" xfId="1222" xr:uid="{00000000-0005-0000-0000-000014060000}"/>
    <cellStyle name="Moneda 2 3 3 5 3" xfId="1223" xr:uid="{00000000-0005-0000-0000-000015060000}"/>
    <cellStyle name="Moneda 2 3 3 5 4" xfId="1224" xr:uid="{00000000-0005-0000-0000-000016060000}"/>
    <cellStyle name="Moneda 2 3 3 6" xfId="1225" xr:uid="{00000000-0005-0000-0000-000017060000}"/>
    <cellStyle name="Moneda 2 3 3 6 2" xfId="1226" xr:uid="{00000000-0005-0000-0000-000018060000}"/>
    <cellStyle name="Moneda 2 3 3 6 2 2" xfId="1227" xr:uid="{00000000-0005-0000-0000-000019060000}"/>
    <cellStyle name="Moneda 2 3 3 6 3" xfId="1228" xr:uid="{00000000-0005-0000-0000-00001A060000}"/>
    <cellStyle name="Moneda 2 3 3 7" xfId="1229" xr:uid="{00000000-0005-0000-0000-00001B060000}"/>
    <cellStyle name="Moneda 2 3 3 7 2" xfId="1230" xr:uid="{00000000-0005-0000-0000-00001C060000}"/>
    <cellStyle name="Moneda 2 3 3 8" xfId="1231" xr:uid="{00000000-0005-0000-0000-00001D060000}"/>
    <cellStyle name="Moneda 2 3 4" xfId="1232" xr:uid="{00000000-0005-0000-0000-00001E060000}"/>
    <cellStyle name="Moneda 2 3 4 2" xfId="1233" xr:uid="{00000000-0005-0000-0000-00001F060000}"/>
    <cellStyle name="Moneda 2 3 4 2 2" xfId="1234" xr:uid="{00000000-0005-0000-0000-000020060000}"/>
    <cellStyle name="Moneda 2 3 4 2 2 2" xfId="1235" xr:uid="{00000000-0005-0000-0000-000021060000}"/>
    <cellStyle name="Moneda 2 3 4 2 2 2 2" xfId="1236" xr:uid="{00000000-0005-0000-0000-000022060000}"/>
    <cellStyle name="Moneda 2 3 4 2 2 2 2 2" xfId="1237" xr:uid="{00000000-0005-0000-0000-000023060000}"/>
    <cellStyle name="Moneda 2 3 4 2 2 2 3" xfId="1238" xr:uid="{00000000-0005-0000-0000-000024060000}"/>
    <cellStyle name="Moneda 2 3 4 2 2 3" xfId="1239" xr:uid="{00000000-0005-0000-0000-000025060000}"/>
    <cellStyle name="Moneda 2 3 4 2 2 3 2" xfId="1240" xr:uid="{00000000-0005-0000-0000-000026060000}"/>
    <cellStyle name="Moneda 2 3 4 2 2 3 3" xfId="1241" xr:uid="{00000000-0005-0000-0000-000027060000}"/>
    <cellStyle name="Moneda 2 3 4 2 2 4" xfId="1242" xr:uid="{00000000-0005-0000-0000-000028060000}"/>
    <cellStyle name="Moneda 2 3 4 2 2 4 2" xfId="1243" xr:uid="{00000000-0005-0000-0000-000029060000}"/>
    <cellStyle name="Moneda 2 3 4 2 2 5" xfId="1244" xr:uid="{00000000-0005-0000-0000-00002A060000}"/>
    <cellStyle name="Moneda 2 3 4 2 2 6" xfId="1245" xr:uid="{00000000-0005-0000-0000-00002B060000}"/>
    <cellStyle name="Moneda 2 3 4 2 3" xfId="1246" xr:uid="{00000000-0005-0000-0000-00002C060000}"/>
    <cellStyle name="Moneda 2 3 4 2 3 2" xfId="1247" xr:uid="{00000000-0005-0000-0000-00002D060000}"/>
    <cellStyle name="Moneda 2 3 4 2 3 2 2" xfId="1248" xr:uid="{00000000-0005-0000-0000-00002E060000}"/>
    <cellStyle name="Moneda 2 3 4 2 3 3" xfId="1249" xr:uid="{00000000-0005-0000-0000-00002F060000}"/>
    <cellStyle name="Moneda 2 3 4 2 4" xfId="1250" xr:uid="{00000000-0005-0000-0000-000030060000}"/>
    <cellStyle name="Moneda 2 3 4 2 4 2" xfId="1251" xr:uid="{00000000-0005-0000-0000-000031060000}"/>
    <cellStyle name="Moneda 2 3 4 2 4 3" xfId="1252" xr:uid="{00000000-0005-0000-0000-000032060000}"/>
    <cellStyle name="Moneda 2 3 4 2 5" xfId="1253" xr:uid="{00000000-0005-0000-0000-000033060000}"/>
    <cellStyle name="Moneda 2 3 4 2 5 2" xfId="1254" xr:uid="{00000000-0005-0000-0000-000034060000}"/>
    <cellStyle name="Moneda 2 3 4 2 6" xfId="1255" xr:uid="{00000000-0005-0000-0000-000035060000}"/>
    <cellStyle name="Moneda 2 3 4 2 7" xfId="1256" xr:uid="{00000000-0005-0000-0000-000036060000}"/>
    <cellStyle name="Moneda 2 3 4 3" xfId="1257" xr:uid="{00000000-0005-0000-0000-000037060000}"/>
    <cellStyle name="Moneda 2 3 4 3 2" xfId="1258" xr:uid="{00000000-0005-0000-0000-000038060000}"/>
    <cellStyle name="Moneda 2 3 4 3 2 2" xfId="1259" xr:uid="{00000000-0005-0000-0000-000039060000}"/>
    <cellStyle name="Moneda 2 3 4 3 2 2 2" xfId="1260" xr:uid="{00000000-0005-0000-0000-00003A060000}"/>
    <cellStyle name="Moneda 2 3 4 3 2 2 3" xfId="1261" xr:uid="{00000000-0005-0000-0000-00003B060000}"/>
    <cellStyle name="Moneda 2 3 4 3 2 3" xfId="1262" xr:uid="{00000000-0005-0000-0000-00003C060000}"/>
    <cellStyle name="Moneda 2 3 4 3 2 4" xfId="1263" xr:uid="{00000000-0005-0000-0000-00003D060000}"/>
    <cellStyle name="Moneda 2 3 4 3 3" xfId="1264" xr:uid="{00000000-0005-0000-0000-00003E060000}"/>
    <cellStyle name="Moneda 2 3 4 3 3 2" xfId="1265" xr:uid="{00000000-0005-0000-0000-00003F060000}"/>
    <cellStyle name="Moneda 2 3 4 3 3 2 2" xfId="1266" xr:uid="{00000000-0005-0000-0000-000040060000}"/>
    <cellStyle name="Moneda 2 3 4 3 3 3" xfId="1267" xr:uid="{00000000-0005-0000-0000-000041060000}"/>
    <cellStyle name="Moneda 2 3 4 3 4" xfId="1268" xr:uid="{00000000-0005-0000-0000-000042060000}"/>
    <cellStyle name="Moneda 2 3 4 3 4 2" xfId="1269" xr:uid="{00000000-0005-0000-0000-000043060000}"/>
    <cellStyle name="Moneda 2 3 4 3 4 3" xfId="1270" xr:uid="{00000000-0005-0000-0000-000044060000}"/>
    <cellStyle name="Moneda 2 3 4 3 5" xfId="1271" xr:uid="{00000000-0005-0000-0000-000045060000}"/>
    <cellStyle name="Moneda 2 3 4 3 6" xfId="1272" xr:uid="{00000000-0005-0000-0000-000046060000}"/>
    <cellStyle name="Moneda 2 3 4 4" xfId="1273" xr:uid="{00000000-0005-0000-0000-000047060000}"/>
    <cellStyle name="Moneda 2 3 4 4 2" xfId="1274" xr:uid="{00000000-0005-0000-0000-000048060000}"/>
    <cellStyle name="Moneda 2 3 4 4 2 2" xfId="1275" xr:uid="{00000000-0005-0000-0000-000049060000}"/>
    <cellStyle name="Moneda 2 3 4 4 2 2 2" xfId="1276" xr:uid="{00000000-0005-0000-0000-00004A060000}"/>
    <cellStyle name="Moneda 2 3 4 4 2 3" xfId="1277" xr:uid="{00000000-0005-0000-0000-00004B060000}"/>
    <cellStyle name="Moneda 2 3 4 4 2 4" xfId="1278" xr:uid="{00000000-0005-0000-0000-00004C060000}"/>
    <cellStyle name="Moneda 2 3 4 4 3" xfId="1279" xr:uid="{00000000-0005-0000-0000-00004D060000}"/>
    <cellStyle name="Moneda 2 3 4 4 3 2" xfId="1280" xr:uid="{00000000-0005-0000-0000-00004E060000}"/>
    <cellStyle name="Moneda 2 3 4 4 4" xfId="1281" xr:uid="{00000000-0005-0000-0000-00004F060000}"/>
    <cellStyle name="Moneda 2 3 4 4 5" xfId="1282" xr:uid="{00000000-0005-0000-0000-000050060000}"/>
    <cellStyle name="Moneda 2 3 4 5" xfId="1283" xr:uid="{00000000-0005-0000-0000-000051060000}"/>
    <cellStyle name="Moneda 2 3 4 5 2" xfId="1284" xr:uid="{00000000-0005-0000-0000-000052060000}"/>
    <cellStyle name="Moneda 2 3 4 5 2 2" xfId="1285" xr:uid="{00000000-0005-0000-0000-000053060000}"/>
    <cellStyle name="Moneda 2 3 4 5 2 3" xfId="1286" xr:uid="{00000000-0005-0000-0000-000054060000}"/>
    <cellStyle name="Moneda 2 3 4 5 3" xfId="1287" xr:uid="{00000000-0005-0000-0000-000055060000}"/>
    <cellStyle name="Moneda 2 3 4 5 4" xfId="1288" xr:uid="{00000000-0005-0000-0000-000056060000}"/>
    <cellStyle name="Moneda 2 3 4 6" xfId="1289" xr:uid="{00000000-0005-0000-0000-000057060000}"/>
    <cellStyle name="Moneda 2 3 4 6 2" xfId="1290" xr:uid="{00000000-0005-0000-0000-000058060000}"/>
    <cellStyle name="Moneda 2 3 4 6 2 2" xfId="1291" xr:uid="{00000000-0005-0000-0000-000059060000}"/>
    <cellStyle name="Moneda 2 3 4 6 3" xfId="1292" xr:uid="{00000000-0005-0000-0000-00005A060000}"/>
    <cellStyle name="Moneda 2 3 4 7" xfId="1293" xr:uid="{00000000-0005-0000-0000-00005B060000}"/>
    <cellStyle name="Moneda 2 3 4 7 2" xfId="1294" xr:uid="{00000000-0005-0000-0000-00005C060000}"/>
    <cellStyle name="Moneda 2 3 4 8" xfId="1295" xr:uid="{00000000-0005-0000-0000-00005D060000}"/>
    <cellStyle name="Moneda 2 3 5" xfId="1296" xr:uid="{00000000-0005-0000-0000-00005E060000}"/>
    <cellStyle name="Moneda 2 3 5 2" xfId="1297" xr:uid="{00000000-0005-0000-0000-00005F060000}"/>
    <cellStyle name="Moneda 2 3 5 2 2" xfId="1298" xr:uid="{00000000-0005-0000-0000-000060060000}"/>
    <cellStyle name="Moneda 2 3 5 2 2 2" xfId="1299" xr:uid="{00000000-0005-0000-0000-000061060000}"/>
    <cellStyle name="Moneda 2 3 5 2 2 2 2" xfId="1300" xr:uid="{00000000-0005-0000-0000-000062060000}"/>
    <cellStyle name="Moneda 2 3 5 2 2 2 3" xfId="1301" xr:uid="{00000000-0005-0000-0000-000063060000}"/>
    <cellStyle name="Moneda 2 3 5 2 2 3" xfId="1302" xr:uid="{00000000-0005-0000-0000-000064060000}"/>
    <cellStyle name="Moneda 2 3 5 2 2 3 2" xfId="1303" xr:uid="{00000000-0005-0000-0000-000065060000}"/>
    <cellStyle name="Moneda 2 3 5 2 2 4" xfId="1304" xr:uid="{00000000-0005-0000-0000-000066060000}"/>
    <cellStyle name="Moneda 2 3 5 2 2 4 2" xfId="1305" xr:uid="{00000000-0005-0000-0000-000067060000}"/>
    <cellStyle name="Moneda 2 3 5 2 2 5" xfId="1306" xr:uid="{00000000-0005-0000-0000-000068060000}"/>
    <cellStyle name="Moneda 2 3 5 2 2 6" xfId="1307" xr:uid="{00000000-0005-0000-0000-000069060000}"/>
    <cellStyle name="Moneda 2 3 5 2 3" xfId="1308" xr:uid="{00000000-0005-0000-0000-00006A060000}"/>
    <cellStyle name="Moneda 2 3 5 2 3 2" xfId="1309" xr:uid="{00000000-0005-0000-0000-00006B060000}"/>
    <cellStyle name="Moneda 2 3 5 2 3 3" xfId="1310" xr:uid="{00000000-0005-0000-0000-00006C060000}"/>
    <cellStyle name="Moneda 2 3 5 2 4" xfId="1311" xr:uid="{00000000-0005-0000-0000-00006D060000}"/>
    <cellStyle name="Moneda 2 3 5 2 4 2" xfId="1312" xr:uid="{00000000-0005-0000-0000-00006E060000}"/>
    <cellStyle name="Moneda 2 3 5 2 5" xfId="1313" xr:uid="{00000000-0005-0000-0000-00006F060000}"/>
    <cellStyle name="Moneda 2 3 5 2 5 2" xfId="1314" xr:uid="{00000000-0005-0000-0000-000070060000}"/>
    <cellStyle name="Moneda 2 3 5 2 6" xfId="1315" xr:uid="{00000000-0005-0000-0000-000071060000}"/>
    <cellStyle name="Moneda 2 3 5 2 7" xfId="1316" xr:uid="{00000000-0005-0000-0000-000072060000}"/>
    <cellStyle name="Moneda 2 3 5 3" xfId="1317" xr:uid="{00000000-0005-0000-0000-000073060000}"/>
    <cellStyle name="Moneda 2 3 5 3 2" xfId="1318" xr:uid="{00000000-0005-0000-0000-000074060000}"/>
    <cellStyle name="Moneda 2 3 5 3 2 2" xfId="1319" xr:uid="{00000000-0005-0000-0000-000075060000}"/>
    <cellStyle name="Moneda 2 3 5 3 2 3" xfId="1320" xr:uid="{00000000-0005-0000-0000-000076060000}"/>
    <cellStyle name="Moneda 2 3 5 3 3" xfId="1321" xr:uid="{00000000-0005-0000-0000-000077060000}"/>
    <cellStyle name="Moneda 2 3 5 3 3 2" xfId="1322" xr:uid="{00000000-0005-0000-0000-000078060000}"/>
    <cellStyle name="Moneda 2 3 5 3 4" xfId="1323" xr:uid="{00000000-0005-0000-0000-000079060000}"/>
    <cellStyle name="Moneda 2 3 5 3 4 2" xfId="1324" xr:uid="{00000000-0005-0000-0000-00007A060000}"/>
    <cellStyle name="Moneda 2 3 5 3 5" xfId="1325" xr:uid="{00000000-0005-0000-0000-00007B060000}"/>
    <cellStyle name="Moneda 2 3 5 3 6" xfId="1326" xr:uid="{00000000-0005-0000-0000-00007C060000}"/>
    <cellStyle name="Moneda 2 3 5 4" xfId="1327" xr:uid="{00000000-0005-0000-0000-00007D060000}"/>
    <cellStyle name="Moneda 2 3 5 4 2" xfId="1328" xr:uid="{00000000-0005-0000-0000-00007E060000}"/>
    <cellStyle name="Moneda 2 3 5 4 3" xfId="1329" xr:uid="{00000000-0005-0000-0000-00007F060000}"/>
    <cellStyle name="Moneda 2 3 5 5" xfId="1330" xr:uid="{00000000-0005-0000-0000-000080060000}"/>
    <cellStyle name="Moneda 2 3 5 5 2" xfId="1331" xr:uid="{00000000-0005-0000-0000-000081060000}"/>
    <cellStyle name="Moneda 2 3 5 6" xfId="1332" xr:uid="{00000000-0005-0000-0000-000082060000}"/>
    <cellStyle name="Moneda 2 3 5 6 2" xfId="1333" xr:uid="{00000000-0005-0000-0000-000083060000}"/>
    <cellStyle name="Moneda 2 3 5 7" xfId="1334" xr:uid="{00000000-0005-0000-0000-000084060000}"/>
    <cellStyle name="Moneda 2 3 5 8" xfId="1335" xr:uid="{00000000-0005-0000-0000-000085060000}"/>
    <cellStyle name="Moneda 2 3 6" xfId="1336" xr:uid="{00000000-0005-0000-0000-000086060000}"/>
    <cellStyle name="Moneda 2 3 6 2" xfId="1337" xr:uid="{00000000-0005-0000-0000-000087060000}"/>
    <cellStyle name="Moneda 2 3 6 2 2" xfId="1338" xr:uid="{00000000-0005-0000-0000-000088060000}"/>
    <cellStyle name="Moneda 2 3 6 2 2 2" xfId="1339" xr:uid="{00000000-0005-0000-0000-000089060000}"/>
    <cellStyle name="Moneda 2 3 6 2 2 2 2" xfId="1340" xr:uid="{00000000-0005-0000-0000-00008A060000}"/>
    <cellStyle name="Moneda 2 3 6 2 2 3" xfId="1341" xr:uid="{00000000-0005-0000-0000-00008B060000}"/>
    <cellStyle name="Moneda 2 3 6 2 3" xfId="1342" xr:uid="{00000000-0005-0000-0000-00008C060000}"/>
    <cellStyle name="Moneda 2 3 6 2 3 2" xfId="1343" xr:uid="{00000000-0005-0000-0000-00008D060000}"/>
    <cellStyle name="Moneda 2 3 6 2 3 3" xfId="1344" xr:uid="{00000000-0005-0000-0000-00008E060000}"/>
    <cellStyle name="Moneda 2 3 6 2 4" xfId="1345" xr:uid="{00000000-0005-0000-0000-00008F060000}"/>
    <cellStyle name="Moneda 2 3 6 2 4 2" xfId="1346" xr:uid="{00000000-0005-0000-0000-000090060000}"/>
    <cellStyle name="Moneda 2 3 6 2 5" xfId="1347" xr:uid="{00000000-0005-0000-0000-000091060000}"/>
    <cellStyle name="Moneda 2 3 6 2 6" xfId="1348" xr:uid="{00000000-0005-0000-0000-000092060000}"/>
    <cellStyle name="Moneda 2 3 6 3" xfId="1349" xr:uid="{00000000-0005-0000-0000-000093060000}"/>
    <cellStyle name="Moneda 2 3 6 3 2" xfId="1350" xr:uid="{00000000-0005-0000-0000-000094060000}"/>
    <cellStyle name="Moneda 2 3 6 3 2 2" xfId="1351" xr:uid="{00000000-0005-0000-0000-000095060000}"/>
    <cellStyle name="Moneda 2 3 6 3 3" xfId="1352" xr:uid="{00000000-0005-0000-0000-000096060000}"/>
    <cellStyle name="Moneda 2 3 6 4" xfId="1353" xr:uid="{00000000-0005-0000-0000-000097060000}"/>
    <cellStyle name="Moneda 2 3 6 4 2" xfId="1354" xr:uid="{00000000-0005-0000-0000-000098060000}"/>
    <cellStyle name="Moneda 2 3 6 4 3" xfId="1355" xr:uid="{00000000-0005-0000-0000-000099060000}"/>
    <cellStyle name="Moneda 2 3 6 5" xfId="1356" xr:uid="{00000000-0005-0000-0000-00009A060000}"/>
    <cellStyle name="Moneda 2 3 6 5 2" xfId="1357" xr:uid="{00000000-0005-0000-0000-00009B060000}"/>
    <cellStyle name="Moneda 2 3 6 6" xfId="1358" xr:uid="{00000000-0005-0000-0000-00009C060000}"/>
    <cellStyle name="Moneda 2 3 6 7" xfId="1359" xr:uid="{00000000-0005-0000-0000-00009D060000}"/>
    <cellStyle name="Moneda 2 3 7" xfId="1360" xr:uid="{00000000-0005-0000-0000-00009E060000}"/>
    <cellStyle name="Moneda 2 3 7 2" xfId="1361" xr:uid="{00000000-0005-0000-0000-00009F060000}"/>
    <cellStyle name="Moneda 2 3 7 2 2" xfId="1362" xr:uid="{00000000-0005-0000-0000-0000A0060000}"/>
    <cellStyle name="Moneda 2 3 7 2 2 2" xfId="1363" xr:uid="{00000000-0005-0000-0000-0000A1060000}"/>
    <cellStyle name="Moneda 2 3 7 2 2 3" xfId="1364" xr:uid="{00000000-0005-0000-0000-0000A2060000}"/>
    <cellStyle name="Moneda 2 3 7 2 3" xfId="1365" xr:uid="{00000000-0005-0000-0000-0000A3060000}"/>
    <cellStyle name="Moneda 2 3 7 2 4" xfId="1366" xr:uid="{00000000-0005-0000-0000-0000A4060000}"/>
    <cellStyle name="Moneda 2 3 7 3" xfId="1367" xr:uid="{00000000-0005-0000-0000-0000A5060000}"/>
    <cellStyle name="Moneda 2 3 7 3 2" xfId="1368" xr:uid="{00000000-0005-0000-0000-0000A6060000}"/>
    <cellStyle name="Moneda 2 3 7 3 2 2" xfId="1369" xr:uid="{00000000-0005-0000-0000-0000A7060000}"/>
    <cellStyle name="Moneda 2 3 7 3 3" xfId="1370" xr:uid="{00000000-0005-0000-0000-0000A8060000}"/>
    <cellStyle name="Moneda 2 3 7 4" xfId="1371" xr:uid="{00000000-0005-0000-0000-0000A9060000}"/>
    <cellStyle name="Moneda 2 3 7 4 2" xfId="1372" xr:uid="{00000000-0005-0000-0000-0000AA060000}"/>
    <cellStyle name="Moneda 2 3 7 4 3" xfId="1373" xr:uid="{00000000-0005-0000-0000-0000AB060000}"/>
    <cellStyle name="Moneda 2 3 7 5" xfId="1374" xr:uid="{00000000-0005-0000-0000-0000AC060000}"/>
    <cellStyle name="Moneda 2 3 7 6" xfId="1375" xr:uid="{00000000-0005-0000-0000-0000AD060000}"/>
    <cellStyle name="Moneda 2 3 8" xfId="1376" xr:uid="{00000000-0005-0000-0000-0000AE060000}"/>
    <cellStyle name="Moneda 2 3 8 2" xfId="1377" xr:uid="{00000000-0005-0000-0000-0000AF060000}"/>
    <cellStyle name="Moneda 2 3 8 2 2" xfId="1378" xr:uid="{00000000-0005-0000-0000-0000B0060000}"/>
    <cellStyle name="Moneda 2 3 8 2 3" xfId="1379" xr:uid="{00000000-0005-0000-0000-0000B1060000}"/>
    <cellStyle name="Moneda 2 3 8 3" xfId="1380" xr:uid="{00000000-0005-0000-0000-0000B2060000}"/>
    <cellStyle name="Moneda 2 3 8 4" xfId="1381" xr:uid="{00000000-0005-0000-0000-0000B3060000}"/>
    <cellStyle name="Moneda 2 3 9" xfId="1382" xr:uid="{00000000-0005-0000-0000-0000B4060000}"/>
    <cellStyle name="Moneda 2 3 9 2" xfId="1383" xr:uid="{00000000-0005-0000-0000-0000B5060000}"/>
    <cellStyle name="Moneda 2 3 9 2 2" xfId="1384" xr:uid="{00000000-0005-0000-0000-0000B6060000}"/>
    <cellStyle name="Moneda 2 3 9 3" xfId="1385" xr:uid="{00000000-0005-0000-0000-0000B7060000}"/>
    <cellStyle name="Moneda 2 4" xfId="1386" xr:uid="{00000000-0005-0000-0000-0000B8060000}"/>
    <cellStyle name="Moneda 2 4 2" xfId="1387" xr:uid="{00000000-0005-0000-0000-0000B9060000}"/>
    <cellStyle name="Moneda 2 4 3" xfId="2924" xr:uid="{00000000-0005-0000-0000-0000BA060000}"/>
    <cellStyle name="Moneda 2 5" xfId="1388" xr:uid="{00000000-0005-0000-0000-0000BB060000}"/>
    <cellStyle name="Moneda 2 5 2" xfId="1389" xr:uid="{00000000-0005-0000-0000-0000BC060000}"/>
    <cellStyle name="Moneda 2 5 2 2" xfId="1390" xr:uid="{00000000-0005-0000-0000-0000BD060000}"/>
    <cellStyle name="Moneda 2 5 3" xfId="1391" xr:uid="{00000000-0005-0000-0000-0000BE060000}"/>
    <cellStyle name="Moneda 2 5 3 2" xfId="1392" xr:uid="{00000000-0005-0000-0000-0000BF060000}"/>
    <cellStyle name="Moneda 2 5 4" xfId="1393" xr:uid="{00000000-0005-0000-0000-0000C0060000}"/>
    <cellStyle name="Moneda 2 5 4 2" xfId="1394" xr:uid="{00000000-0005-0000-0000-0000C1060000}"/>
    <cellStyle name="Moneda 2 5 5" xfId="1395" xr:uid="{00000000-0005-0000-0000-0000C2060000}"/>
    <cellStyle name="Moneda 2 6" xfId="1396" xr:uid="{00000000-0005-0000-0000-0000C3060000}"/>
    <cellStyle name="Moneda 20" xfId="1397" xr:uid="{00000000-0005-0000-0000-0000C4060000}"/>
    <cellStyle name="Moneda 20 2" xfId="1398" xr:uid="{00000000-0005-0000-0000-0000C5060000}"/>
    <cellStyle name="Moneda 20 2 2" xfId="1399" xr:uid="{00000000-0005-0000-0000-0000C6060000}"/>
    <cellStyle name="Moneda 20 2 2 2" xfId="1400" xr:uid="{00000000-0005-0000-0000-0000C7060000}"/>
    <cellStyle name="Moneda 20 2 2 2 2" xfId="1401" xr:uid="{00000000-0005-0000-0000-0000C8060000}"/>
    <cellStyle name="Moneda 20 2 2 3" xfId="1402" xr:uid="{00000000-0005-0000-0000-0000C9060000}"/>
    <cellStyle name="Moneda 20 2 2 3 2" xfId="1403" xr:uid="{00000000-0005-0000-0000-0000CA060000}"/>
    <cellStyle name="Moneda 20 2 2 4" xfId="1404" xr:uid="{00000000-0005-0000-0000-0000CB060000}"/>
    <cellStyle name="Moneda 20 2 2 4 2" xfId="1405" xr:uid="{00000000-0005-0000-0000-0000CC060000}"/>
    <cellStyle name="Moneda 20 2 2 5" xfId="1406" xr:uid="{00000000-0005-0000-0000-0000CD060000}"/>
    <cellStyle name="Moneda 20 2 3" xfId="1407" xr:uid="{00000000-0005-0000-0000-0000CE060000}"/>
    <cellStyle name="Moneda 20 2 3 2" xfId="1408" xr:uid="{00000000-0005-0000-0000-0000CF060000}"/>
    <cellStyle name="Moneda 20 2 4" xfId="1409" xr:uid="{00000000-0005-0000-0000-0000D0060000}"/>
    <cellStyle name="Moneda 20 2 4 2" xfId="1410" xr:uid="{00000000-0005-0000-0000-0000D1060000}"/>
    <cellStyle name="Moneda 20 2 5" xfId="1411" xr:uid="{00000000-0005-0000-0000-0000D2060000}"/>
    <cellStyle name="Moneda 20 2 5 2" xfId="1412" xr:uid="{00000000-0005-0000-0000-0000D3060000}"/>
    <cellStyle name="Moneda 20 2 6" xfId="1413" xr:uid="{00000000-0005-0000-0000-0000D4060000}"/>
    <cellStyle name="Moneda 20 2 7" xfId="1414" xr:uid="{00000000-0005-0000-0000-0000D5060000}"/>
    <cellStyle name="Moneda 20 3" xfId="1415" xr:uid="{00000000-0005-0000-0000-0000D6060000}"/>
    <cellStyle name="Moneda 20 3 2" xfId="1416" xr:uid="{00000000-0005-0000-0000-0000D7060000}"/>
    <cellStyle name="Moneda 20 3 2 2" xfId="1417" xr:uid="{00000000-0005-0000-0000-0000D8060000}"/>
    <cellStyle name="Moneda 20 3 3" xfId="1418" xr:uid="{00000000-0005-0000-0000-0000D9060000}"/>
    <cellStyle name="Moneda 20 3 3 2" xfId="1419" xr:uid="{00000000-0005-0000-0000-0000DA060000}"/>
    <cellStyle name="Moneda 20 3 4" xfId="1420" xr:uid="{00000000-0005-0000-0000-0000DB060000}"/>
    <cellStyle name="Moneda 20 3 4 2" xfId="1421" xr:uid="{00000000-0005-0000-0000-0000DC060000}"/>
    <cellStyle name="Moneda 20 3 5" xfId="1422" xr:uid="{00000000-0005-0000-0000-0000DD060000}"/>
    <cellStyle name="Moneda 20 4" xfId="1423" xr:uid="{00000000-0005-0000-0000-0000DE060000}"/>
    <cellStyle name="Moneda 20 4 2" xfId="1424" xr:uid="{00000000-0005-0000-0000-0000DF060000}"/>
    <cellStyle name="Moneda 20 5" xfId="1425" xr:uid="{00000000-0005-0000-0000-0000E0060000}"/>
    <cellStyle name="Moneda 20 5 2" xfId="1426" xr:uid="{00000000-0005-0000-0000-0000E1060000}"/>
    <cellStyle name="Moneda 20 6" xfId="1427" xr:uid="{00000000-0005-0000-0000-0000E2060000}"/>
    <cellStyle name="Moneda 20 6 2" xfId="1428" xr:uid="{00000000-0005-0000-0000-0000E3060000}"/>
    <cellStyle name="Moneda 20 7" xfId="1429" xr:uid="{00000000-0005-0000-0000-0000E4060000}"/>
    <cellStyle name="Moneda 20 8" xfId="1430" xr:uid="{00000000-0005-0000-0000-0000E5060000}"/>
    <cellStyle name="Moneda 21" xfId="1431" xr:uid="{00000000-0005-0000-0000-0000E6060000}"/>
    <cellStyle name="Moneda 21 2" xfId="1432" xr:uid="{00000000-0005-0000-0000-0000E7060000}"/>
    <cellStyle name="Moneda 21 2 2" xfId="1433" xr:uid="{00000000-0005-0000-0000-0000E8060000}"/>
    <cellStyle name="Moneda 21 2 2 2" xfId="1434" xr:uid="{00000000-0005-0000-0000-0000E9060000}"/>
    <cellStyle name="Moneda 21 2 2 2 2" xfId="1435" xr:uid="{00000000-0005-0000-0000-0000EA060000}"/>
    <cellStyle name="Moneda 21 2 2 3" xfId="1436" xr:uid="{00000000-0005-0000-0000-0000EB060000}"/>
    <cellStyle name="Moneda 21 2 2 3 2" xfId="1437" xr:uid="{00000000-0005-0000-0000-0000EC060000}"/>
    <cellStyle name="Moneda 21 2 2 4" xfId="1438" xr:uid="{00000000-0005-0000-0000-0000ED060000}"/>
    <cellStyle name="Moneda 21 2 2 4 2" xfId="1439" xr:uid="{00000000-0005-0000-0000-0000EE060000}"/>
    <cellStyle name="Moneda 21 2 2 5" xfId="1440" xr:uid="{00000000-0005-0000-0000-0000EF060000}"/>
    <cellStyle name="Moneda 21 2 3" xfId="1441" xr:uid="{00000000-0005-0000-0000-0000F0060000}"/>
    <cellStyle name="Moneda 21 2 3 2" xfId="1442" xr:uid="{00000000-0005-0000-0000-0000F1060000}"/>
    <cellStyle name="Moneda 21 2 4" xfId="1443" xr:uid="{00000000-0005-0000-0000-0000F2060000}"/>
    <cellStyle name="Moneda 21 2 4 2" xfId="1444" xr:uid="{00000000-0005-0000-0000-0000F3060000}"/>
    <cellStyle name="Moneda 21 2 5" xfId="1445" xr:uid="{00000000-0005-0000-0000-0000F4060000}"/>
    <cellStyle name="Moneda 21 2 5 2" xfId="1446" xr:uid="{00000000-0005-0000-0000-0000F5060000}"/>
    <cellStyle name="Moneda 21 2 6" xfId="1447" xr:uid="{00000000-0005-0000-0000-0000F6060000}"/>
    <cellStyle name="Moneda 21 2 7" xfId="1448" xr:uid="{00000000-0005-0000-0000-0000F7060000}"/>
    <cellStyle name="Moneda 21 3" xfId="1449" xr:uid="{00000000-0005-0000-0000-0000F8060000}"/>
    <cellStyle name="Moneda 21 3 2" xfId="1450" xr:uid="{00000000-0005-0000-0000-0000F9060000}"/>
    <cellStyle name="Moneda 21 3 2 2" xfId="1451" xr:uid="{00000000-0005-0000-0000-0000FA060000}"/>
    <cellStyle name="Moneda 21 3 3" xfId="1452" xr:uid="{00000000-0005-0000-0000-0000FB060000}"/>
    <cellStyle name="Moneda 21 3 3 2" xfId="1453" xr:uid="{00000000-0005-0000-0000-0000FC060000}"/>
    <cellStyle name="Moneda 21 3 4" xfId="1454" xr:uid="{00000000-0005-0000-0000-0000FD060000}"/>
    <cellStyle name="Moneda 21 3 4 2" xfId="1455" xr:uid="{00000000-0005-0000-0000-0000FE060000}"/>
    <cellStyle name="Moneda 21 3 5" xfId="1456" xr:uid="{00000000-0005-0000-0000-0000FF060000}"/>
    <cellStyle name="Moneda 21 4" xfId="1457" xr:uid="{00000000-0005-0000-0000-000000070000}"/>
    <cellStyle name="Moneda 21 4 2" xfId="1458" xr:uid="{00000000-0005-0000-0000-000001070000}"/>
    <cellStyle name="Moneda 21 5" xfId="1459" xr:uid="{00000000-0005-0000-0000-000002070000}"/>
    <cellStyle name="Moneda 21 5 2" xfId="1460" xr:uid="{00000000-0005-0000-0000-000003070000}"/>
    <cellStyle name="Moneda 21 6" xfId="1461" xr:uid="{00000000-0005-0000-0000-000004070000}"/>
    <cellStyle name="Moneda 21 6 2" xfId="1462" xr:uid="{00000000-0005-0000-0000-000005070000}"/>
    <cellStyle name="Moneda 21 7" xfId="1463" xr:uid="{00000000-0005-0000-0000-000006070000}"/>
    <cellStyle name="Moneda 21 8" xfId="1464" xr:uid="{00000000-0005-0000-0000-000007070000}"/>
    <cellStyle name="Moneda 22" xfId="1465" xr:uid="{00000000-0005-0000-0000-000008070000}"/>
    <cellStyle name="Moneda 22 2" xfId="1466" xr:uid="{00000000-0005-0000-0000-000009070000}"/>
    <cellStyle name="Moneda 22 2 2" xfId="1467" xr:uid="{00000000-0005-0000-0000-00000A070000}"/>
    <cellStyle name="Moneda 22 2 2 2" xfId="1468" xr:uid="{00000000-0005-0000-0000-00000B070000}"/>
    <cellStyle name="Moneda 22 2 2 2 2" xfId="1469" xr:uid="{00000000-0005-0000-0000-00000C070000}"/>
    <cellStyle name="Moneda 22 2 2 3" xfId="1470" xr:uid="{00000000-0005-0000-0000-00000D070000}"/>
    <cellStyle name="Moneda 22 2 2 3 2" xfId="1471" xr:uid="{00000000-0005-0000-0000-00000E070000}"/>
    <cellStyle name="Moneda 22 2 2 4" xfId="1472" xr:uid="{00000000-0005-0000-0000-00000F070000}"/>
    <cellStyle name="Moneda 22 2 2 4 2" xfId="1473" xr:uid="{00000000-0005-0000-0000-000010070000}"/>
    <cellStyle name="Moneda 22 2 2 5" xfId="1474" xr:uid="{00000000-0005-0000-0000-000011070000}"/>
    <cellStyle name="Moneda 22 2 3" xfId="1475" xr:uid="{00000000-0005-0000-0000-000012070000}"/>
    <cellStyle name="Moneda 22 2 3 2" xfId="1476" xr:uid="{00000000-0005-0000-0000-000013070000}"/>
    <cellStyle name="Moneda 22 2 4" xfId="1477" xr:uid="{00000000-0005-0000-0000-000014070000}"/>
    <cellStyle name="Moneda 22 2 4 2" xfId="1478" xr:uid="{00000000-0005-0000-0000-000015070000}"/>
    <cellStyle name="Moneda 22 2 5" xfId="1479" xr:uid="{00000000-0005-0000-0000-000016070000}"/>
    <cellStyle name="Moneda 22 2 5 2" xfId="1480" xr:uid="{00000000-0005-0000-0000-000017070000}"/>
    <cellStyle name="Moneda 22 2 6" xfId="1481" xr:uid="{00000000-0005-0000-0000-000018070000}"/>
    <cellStyle name="Moneda 22 3" xfId="1482" xr:uid="{00000000-0005-0000-0000-000019070000}"/>
    <cellStyle name="Moneda 22 3 2" xfId="1483" xr:uid="{00000000-0005-0000-0000-00001A070000}"/>
    <cellStyle name="Moneda 22 3 2 2" xfId="1484" xr:uid="{00000000-0005-0000-0000-00001B070000}"/>
    <cellStyle name="Moneda 22 3 3" xfId="1485" xr:uid="{00000000-0005-0000-0000-00001C070000}"/>
    <cellStyle name="Moneda 22 3 3 2" xfId="1486" xr:uid="{00000000-0005-0000-0000-00001D070000}"/>
    <cellStyle name="Moneda 22 3 4" xfId="1487" xr:uid="{00000000-0005-0000-0000-00001E070000}"/>
    <cellStyle name="Moneda 22 3 4 2" xfId="1488" xr:uid="{00000000-0005-0000-0000-00001F070000}"/>
    <cellStyle name="Moneda 22 3 5" xfId="1489" xr:uid="{00000000-0005-0000-0000-000020070000}"/>
    <cellStyle name="Moneda 22 4" xfId="1490" xr:uid="{00000000-0005-0000-0000-000021070000}"/>
    <cellStyle name="Moneda 22 4 2" xfId="1491" xr:uid="{00000000-0005-0000-0000-000022070000}"/>
    <cellStyle name="Moneda 22 5" xfId="1492" xr:uid="{00000000-0005-0000-0000-000023070000}"/>
    <cellStyle name="Moneda 22 5 2" xfId="1493" xr:uid="{00000000-0005-0000-0000-000024070000}"/>
    <cellStyle name="Moneda 22 6" xfId="1494" xr:uid="{00000000-0005-0000-0000-000025070000}"/>
    <cellStyle name="Moneda 22 6 2" xfId="1495" xr:uid="{00000000-0005-0000-0000-000026070000}"/>
    <cellStyle name="Moneda 22 7" xfId="1496" xr:uid="{00000000-0005-0000-0000-000027070000}"/>
    <cellStyle name="Moneda 22 8" xfId="1497" xr:uid="{00000000-0005-0000-0000-000028070000}"/>
    <cellStyle name="Moneda 23" xfId="1498" xr:uid="{00000000-0005-0000-0000-000029070000}"/>
    <cellStyle name="Moneda 23 2" xfId="1499" xr:uid="{00000000-0005-0000-0000-00002A070000}"/>
    <cellStyle name="Moneda 23 2 2" xfId="1500" xr:uid="{00000000-0005-0000-0000-00002B070000}"/>
    <cellStyle name="Moneda 23 2 2 2" xfId="1501" xr:uid="{00000000-0005-0000-0000-00002C070000}"/>
    <cellStyle name="Moneda 23 2 3" xfId="1502" xr:uid="{00000000-0005-0000-0000-00002D070000}"/>
    <cellStyle name="Moneda 23 2 3 2" xfId="1503" xr:uid="{00000000-0005-0000-0000-00002E070000}"/>
    <cellStyle name="Moneda 23 2 4" xfId="1504" xr:uid="{00000000-0005-0000-0000-00002F070000}"/>
    <cellStyle name="Moneda 23 2 4 2" xfId="1505" xr:uid="{00000000-0005-0000-0000-000030070000}"/>
    <cellStyle name="Moneda 23 2 5" xfId="1506" xr:uid="{00000000-0005-0000-0000-000031070000}"/>
    <cellStyle name="Moneda 23 3" xfId="1507" xr:uid="{00000000-0005-0000-0000-000032070000}"/>
    <cellStyle name="Moneda 23 3 2" xfId="1508" xr:uid="{00000000-0005-0000-0000-000033070000}"/>
    <cellStyle name="Moneda 23 4" xfId="1509" xr:uid="{00000000-0005-0000-0000-000034070000}"/>
    <cellStyle name="Moneda 23 4 2" xfId="1510" xr:uid="{00000000-0005-0000-0000-000035070000}"/>
    <cellStyle name="Moneda 23 5" xfId="1511" xr:uid="{00000000-0005-0000-0000-000036070000}"/>
    <cellStyle name="Moneda 23 5 2" xfId="1512" xr:uid="{00000000-0005-0000-0000-000037070000}"/>
    <cellStyle name="Moneda 23 6" xfId="1513" xr:uid="{00000000-0005-0000-0000-000038070000}"/>
    <cellStyle name="Moneda 23 7" xfId="1514" xr:uid="{00000000-0005-0000-0000-000039070000}"/>
    <cellStyle name="Moneda 24" xfId="1515" xr:uid="{00000000-0005-0000-0000-00003A070000}"/>
    <cellStyle name="Moneda 24 2" xfId="1516" xr:uid="{00000000-0005-0000-0000-00003B070000}"/>
    <cellStyle name="Moneda 24 2 2" xfId="1517" xr:uid="{00000000-0005-0000-0000-00003C070000}"/>
    <cellStyle name="Moneda 24 2 2 2" xfId="1518" xr:uid="{00000000-0005-0000-0000-00003D070000}"/>
    <cellStyle name="Moneda 24 2 3" xfId="1519" xr:uid="{00000000-0005-0000-0000-00003E070000}"/>
    <cellStyle name="Moneda 24 2 3 2" xfId="1520" xr:uid="{00000000-0005-0000-0000-00003F070000}"/>
    <cellStyle name="Moneda 24 2 4" xfId="1521" xr:uid="{00000000-0005-0000-0000-000040070000}"/>
    <cellStyle name="Moneda 24 2 4 2" xfId="1522" xr:uid="{00000000-0005-0000-0000-000041070000}"/>
    <cellStyle name="Moneda 24 2 5" xfId="1523" xr:uid="{00000000-0005-0000-0000-000042070000}"/>
    <cellStyle name="Moneda 24 3" xfId="1524" xr:uid="{00000000-0005-0000-0000-000043070000}"/>
    <cellStyle name="Moneda 24 3 2" xfId="1525" xr:uid="{00000000-0005-0000-0000-000044070000}"/>
    <cellStyle name="Moneda 24 4" xfId="1526" xr:uid="{00000000-0005-0000-0000-000045070000}"/>
    <cellStyle name="Moneda 24 4 2" xfId="1527" xr:uid="{00000000-0005-0000-0000-000046070000}"/>
    <cellStyle name="Moneda 24 5" xfId="1528" xr:uid="{00000000-0005-0000-0000-000047070000}"/>
    <cellStyle name="Moneda 24 5 2" xfId="1529" xr:uid="{00000000-0005-0000-0000-000048070000}"/>
    <cellStyle name="Moneda 24 6" xfId="1530" xr:uid="{00000000-0005-0000-0000-000049070000}"/>
    <cellStyle name="Moneda 24 7" xfId="1531" xr:uid="{00000000-0005-0000-0000-00004A070000}"/>
    <cellStyle name="Moneda 25" xfId="1532" xr:uid="{00000000-0005-0000-0000-00004B070000}"/>
    <cellStyle name="Moneda 25 2" xfId="1533" xr:uid="{00000000-0005-0000-0000-00004C070000}"/>
    <cellStyle name="Moneda 25 2 2" xfId="1534" xr:uid="{00000000-0005-0000-0000-00004D070000}"/>
    <cellStyle name="Moneda 25 3" xfId="1535" xr:uid="{00000000-0005-0000-0000-00004E070000}"/>
    <cellStyle name="Moneda 25 3 2" xfId="1536" xr:uid="{00000000-0005-0000-0000-00004F070000}"/>
    <cellStyle name="Moneda 25 4" xfId="1537" xr:uid="{00000000-0005-0000-0000-000050070000}"/>
    <cellStyle name="Moneda 25 4 2" xfId="1538" xr:uid="{00000000-0005-0000-0000-000051070000}"/>
    <cellStyle name="Moneda 25 5" xfId="1539" xr:uid="{00000000-0005-0000-0000-000052070000}"/>
    <cellStyle name="Moneda 26" xfId="1540" xr:uid="{00000000-0005-0000-0000-000053070000}"/>
    <cellStyle name="Moneda 26 2" xfId="1541" xr:uid="{00000000-0005-0000-0000-000054070000}"/>
    <cellStyle name="Moneda 26 2 2" xfId="1542" xr:uid="{00000000-0005-0000-0000-000055070000}"/>
    <cellStyle name="Moneda 26 3" xfId="1543" xr:uid="{00000000-0005-0000-0000-000056070000}"/>
    <cellStyle name="Moneda 26 3 2" xfId="1544" xr:uid="{00000000-0005-0000-0000-000057070000}"/>
    <cellStyle name="Moneda 26 4" xfId="1545" xr:uid="{00000000-0005-0000-0000-000058070000}"/>
    <cellStyle name="Moneda 26 4 2" xfId="1546" xr:uid="{00000000-0005-0000-0000-000059070000}"/>
    <cellStyle name="Moneda 26 5" xfId="1547" xr:uid="{00000000-0005-0000-0000-00005A070000}"/>
    <cellStyle name="Moneda 27" xfId="1548" xr:uid="{00000000-0005-0000-0000-00005B070000}"/>
    <cellStyle name="Moneda 27 2" xfId="1549" xr:uid="{00000000-0005-0000-0000-00005C070000}"/>
    <cellStyle name="Moneda 27 2 2" xfId="1550" xr:uid="{00000000-0005-0000-0000-00005D070000}"/>
    <cellStyle name="Moneda 27 3" xfId="1551" xr:uid="{00000000-0005-0000-0000-00005E070000}"/>
    <cellStyle name="Moneda 27 3 2" xfId="1552" xr:uid="{00000000-0005-0000-0000-00005F070000}"/>
    <cellStyle name="Moneda 27 4" xfId="1553" xr:uid="{00000000-0005-0000-0000-000060070000}"/>
    <cellStyle name="Moneda 27 4 2" xfId="1554" xr:uid="{00000000-0005-0000-0000-000061070000}"/>
    <cellStyle name="Moneda 27 5" xfId="1555" xr:uid="{00000000-0005-0000-0000-000062070000}"/>
    <cellStyle name="Moneda 28" xfId="1556" xr:uid="{00000000-0005-0000-0000-000063070000}"/>
    <cellStyle name="Moneda 28 2" xfId="1557" xr:uid="{00000000-0005-0000-0000-000064070000}"/>
    <cellStyle name="Moneda 28 2 2" xfId="1558" xr:uid="{00000000-0005-0000-0000-000065070000}"/>
    <cellStyle name="Moneda 28 3" xfId="1559" xr:uid="{00000000-0005-0000-0000-000066070000}"/>
    <cellStyle name="Moneda 28 3 2" xfId="1560" xr:uid="{00000000-0005-0000-0000-000067070000}"/>
    <cellStyle name="Moneda 28 4" xfId="1561" xr:uid="{00000000-0005-0000-0000-000068070000}"/>
    <cellStyle name="Moneda 28 4 2" xfId="1562" xr:uid="{00000000-0005-0000-0000-000069070000}"/>
    <cellStyle name="Moneda 28 5" xfId="1563" xr:uid="{00000000-0005-0000-0000-00006A070000}"/>
    <cellStyle name="Moneda 29" xfId="1564" xr:uid="{00000000-0005-0000-0000-00006B070000}"/>
    <cellStyle name="Moneda 29 2" xfId="1565" xr:uid="{00000000-0005-0000-0000-00006C070000}"/>
    <cellStyle name="Moneda 29 2 2" xfId="1566" xr:uid="{00000000-0005-0000-0000-00006D070000}"/>
    <cellStyle name="Moneda 29 3" xfId="1567" xr:uid="{00000000-0005-0000-0000-00006E070000}"/>
    <cellStyle name="Moneda 29 3 2" xfId="1568" xr:uid="{00000000-0005-0000-0000-00006F070000}"/>
    <cellStyle name="Moneda 29 4" xfId="1569" xr:uid="{00000000-0005-0000-0000-000070070000}"/>
    <cellStyle name="Moneda 29 4 2" xfId="1570" xr:uid="{00000000-0005-0000-0000-000071070000}"/>
    <cellStyle name="Moneda 29 5" xfId="1571" xr:uid="{00000000-0005-0000-0000-000072070000}"/>
    <cellStyle name="Moneda 3" xfId="14" xr:uid="{00000000-0005-0000-0000-000073070000}"/>
    <cellStyle name="Moneda 3 10" xfId="1572" xr:uid="{00000000-0005-0000-0000-000074070000}"/>
    <cellStyle name="Moneda 3 10 2" xfId="1573" xr:uid="{00000000-0005-0000-0000-000075070000}"/>
    <cellStyle name="Moneda 3 10 2 2" xfId="1574" xr:uid="{00000000-0005-0000-0000-000076070000}"/>
    <cellStyle name="Moneda 3 10 3" xfId="1575" xr:uid="{00000000-0005-0000-0000-000077070000}"/>
    <cellStyle name="Moneda 3 10 3 2" xfId="1576" xr:uid="{00000000-0005-0000-0000-000078070000}"/>
    <cellStyle name="Moneda 3 10 4" xfId="1577" xr:uid="{00000000-0005-0000-0000-000079070000}"/>
    <cellStyle name="Moneda 3 10 4 2" xfId="1578" xr:uid="{00000000-0005-0000-0000-00007A070000}"/>
    <cellStyle name="Moneda 3 10 5" xfId="1579" xr:uid="{00000000-0005-0000-0000-00007B070000}"/>
    <cellStyle name="Moneda 3 11" xfId="1580" xr:uid="{00000000-0005-0000-0000-00007C070000}"/>
    <cellStyle name="Moneda 3 11 2" xfId="1581" xr:uid="{00000000-0005-0000-0000-00007D070000}"/>
    <cellStyle name="Moneda 3 12" xfId="1582" xr:uid="{00000000-0005-0000-0000-00007E070000}"/>
    <cellStyle name="Moneda 3 12 2" xfId="1583" xr:uid="{00000000-0005-0000-0000-00007F070000}"/>
    <cellStyle name="Moneda 3 13" xfId="1584" xr:uid="{00000000-0005-0000-0000-000080070000}"/>
    <cellStyle name="Moneda 3 13 2" xfId="1585" xr:uid="{00000000-0005-0000-0000-000081070000}"/>
    <cellStyle name="Moneda 3 14" xfId="1586" xr:uid="{00000000-0005-0000-0000-000082070000}"/>
    <cellStyle name="Moneda 3 14 2" xfId="1587" xr:uid="{00000000-0005-0000-0000-000083070000}"/>
    <cellStyle name="Moneda 3 15" xfId="1588" xr:uid="{00000000-0005-0000-0000-000084070000}"/>
    <cellStyle name="Moneda 3 15 2" xfId="1589" xr:uid="{00000000-0005-0000-0000-000085070000}"/>
    <cellStyle name="Moneda 3 15 3" xfId="1590" xr:uid="{00000000-0005-0000-0000-000086070000}"/>
    <cellStyle name="Moneda 3 15 3 2" xfId="2925" xr:uid="{00000000-0005-0000-0000-000087070000}"/>
    <cellStyle name="Moneda 3 15 4" xfId="2994" xr:uid="{00000000-0005-0000-0000-000088070000}"/>
    <cellStyle name="Moneda 3 15 4 2" xfId="3196" xr:uid="{00000000-0005-0000-0000-000089070000}"/>
    <cellStyle name="Moneda 3 15 5" xfId="3100" xr:uid="{00000000-0005-0000-0000-00008A070000}"/>
    <cellStyle name="Moneda 3 16" xfId="1591" xr:uid="{00000000-0005-0000-0000-00008B070000}"/>
    <cellStyle name="Moneda 3 16 2" xfId="2926" xr:uid="{00000000-0005-0000-0000-00008C070000}"/>
    <cellStyle name="Moneda 3 2" xfId="1592" xr:uid="{00000000-0005-0000-0000-00008D070000}"/>
    <cellStyle name="Moneda 3 2 10" xfId="1593" xr:uid="{00000000-0005-0000-0000-00008E070000}"/>
    <cellStyle name="Moneda 3 2 10 2" xfId="1594" xr:uid="{00000000-0005-0000-0000-00008F070000}"/>
    <cellStyle name="Moneda 3 2 11" xfId="1595" xr:uid="{00000000-0005-0000-0000-000090070000}"/>
    <cellStyle name="Moneda 3 2 2" xfId="1596" xr:uid="{00000000-0005-0000-0000-000091070000}"/>
    <cellStyle name="Moneda 3 2 2 2" xfId="1597" xr:uid="{00000000-0005-0000-0000-000092070000}"/>
    <cellStyle name="Moneda 3 2 2 2 2" xfId="1598" xr:uid="{00000000-0005-0000-0000-000093070000}"/>
    <cellStyle name="Moneda 3 2 2 2 2 2" xfId="1599" xr:uid="{00000000-0005-0000-0000-000094070000}"/>
    <cellStyle name="Moneda 3 2 2 2 2 2 2" xfId="1600" xr:uid="{00000000-0005-0000-0000-000095070000}"/>
    <cellStyle name="Moneda 3 2 2 2 2 3" xfId="1601" xr:uid="{00000000-0005-0000-0000-000096070000}"/>
    <cellStyle name="Moneda 3 2 2 2 2 3 2" xfId="1602" xr:uid="{00000000-0005-0000-0000-000097070000}"/>
    <cellStyle name="Moneda 3 2 2 2 2 4" xfId="1603" xr:uid="{00000000-0005-0000-0000-000098070000}"/>
    <cellStyle name="Moneda 3 2 2 2 2 4 2" xfId="1604" xr:uid="{00000000-0005-0000-0000-000099070000}"/>
    <cellStyle name="Moneda 3 2 2 2 2 5" xfId="1605" xr:uid="{00000000-0005-0000-0000-00009A070000}"/>
    <cellStyle name="Moneda 3 2 2 2 3" xfId="1606" xr:uid="{00000000-0005-0000-0000-00009B070000}"/>
    <cellStyle name="Moneda 3 2 2 2 3 2" xfId="1607" xr:uid="{00000000-0005-0000-0000-00009C070000}"/>
    <cellStyle name="Moneda 3 2 2 2 4" xfId="1608" xr:uid="{00000000-0005-0000-0000-00009D070000}"/>
    <cellStyle name="Moneda 3 2 2 2 4 2" xfId="1609" xr:uid="{00000000-0005-0000-0000-00009E070000}"/>
    <cellStyle name="Moneda 3 2 2 2 5" xfId="1610" xr:uid="{00000000-0005-0000-0000-00009F070000}"/>
    <cellStyle name="Moneda 3 2 2 2 5 2" xfId="1611" xr:uid="{00000000-0005-0000-0000-0000A0070000}"/>
    <cellStyle name="Moneda 3 2 2 2 6" xfId="1612" xr:uid="{00000000-0005-0000-0000-0000A1070000}"/>
    <cellStyle name="Moneda 3 2 2 3" xfId="1613" xr:uid="{00000000-0005-0000-0000-0000A2070000}"/>
    <cellStyle name="Moneda 3 2 2 3 2" xfId="1614" xr:uid="{00000000-0005-0000-0000-0000A3070000}"/>
    <cellStyle name="Moneda 3 2 2 3 2 2" xfId="1615" xr:uid="{00000000-0005-0000-0000-0000A4070000}"/>
    <cellStyle name="Moneda 3 2 2 3 2 2 2" xfId="1616" xr:uid="{00000000-0005-0000-0000-0000A5070000}"/>
    <cellStyle name="Moneda 3 2 2 3 2 3" xfId="1617" xr:uid="{00000000-0005-0000-0000-0000A6070000}"/>
    <cellStyle name="Moneda 3 2 2 3 3" xfId="1618" xr:uid="{00000000-0005-0000-0000-0000A7070000}"/>
    <cellStyle name="Moneda 3 2 2 3 3 2" xfId="1619" xr:uid="{00000000-0005-0000-0000-0000A8070000}"/>
    <cellStyle name="Moneda 3 2 2 3 4" xfId="1620" xr:uid="{00000000-0005-0000-0000-0000A9070000}"/>
    <cellStyle name="Moneda 3 2 2 3 4 2" xfId="1621" xr:uid="{00000000-0005-0000-0000-0000AA070000}"/>
    <cellStyle name="Moneda 3 2 2 3 5" xfId="1622" xr:uid="{00000000-0005-0000-0000-0000AB070000}"/>
    <cellStyle name="Moneda 3 2 2 4" xfId="1623" xr:uid="{00000000-0005-0000-0000-0000AC070000}"/>
    <cellStyle name="Moneda 3 2 2 4 2" xfId="1624" xr:uid="{00000000-0005-0000-0000-0000AD070000}"/>
    <cellStyle name="Moneda 3 2 2 4 2 2" xfId="1625" xr:uid="{00000000-0005-0000-0000-0000AE070000}"/>
    <cellStyle name="Moneda 3 2 2 4 2 2 2" xfId="1626" xr:uid="{00000000-0005-0000-0000-0000AF070000}"/>
    <cellStyle name="Moneda 3 2 2 4 2 3" xfId="1627" xr:uid="{00000000-0005-0000-0000-0000B0070000}"/>
    <cellStyle name="Moneda 3 2 2 4 3" xfId="1628" xr:uid="{00000000-0005-0000-0000-0000B1070000}"/>
    <cellStyle name="Moneda 3 2 2 4 3 2" xfId="1629" xr:uid="{00000000-0005-0000-0000-0000B2070000}"/>
    <cellStyle name="Moneda 3 2 2 4 4" xfId="1630" xr:uid="{00000000-0005-0000-0000-0000B3070000}"/>
    <cellStyle name="Moneda 3 2 2 5" xfId="1631" xr:uid="{00000000-0005-0000-0000-0000B4070000}"/>
    <cellStyle name="Moneda 3 2 2 5 2" xfId="1632" xr:uid="{00000000-0005-0000-0000-0000B5070000}"/>
    <cellStyle name="Moneda 3 2 2 5 2 2" xfId="1633" xr:uid="{00000000-0005-0000-0000-0000B6070000}"/>
    <cellStyle name="Moneda 3 2 2 5 3" xfId="1634" xr:uid="{00000000-0005-0000-0000-0000B7070000}"/>
    <cellStyle name="Moneda 3 2 2 6" xfId="1635" xr:uid="{00000000-0005-0000-0000-0000B8070000}"/>
    <cellStyle name="Moneda 3 2 2 6 2" xfId="1636" xr:uid="{00000000-0005-0000-0000-0000B9070000}"/>
    <cellStyle name="Moneda 3 2 2 7" xfId="1637" xr:uid="{00000000-0005-0000-0000-0000BA070000}"/>
    <cellStyle name="Moneda 3 2 3" xfId="1638" xr:uid="{00000000-0005-0000-0000-0000BB070000}"/>
    <cellStyle name="Moneda 3 2 3 2" xfId="1639" xr:uid="{00000000-0005-0000-0000-0000BC070000}"/>
    <cellStyle name="Moneda 3 2 3 2 2" xfId="1640" xr:uid="{00000000-0005-0000-0000-0000BD070000}"/>
    <cellStyle name="Moneda 3 2 3 2 2 2" xfId="1641" xr:uid="{00000000-0005-0000-0000-0000BE070000}"/>
    <cellStyle name="Moneda 3 2 3 2 2 2 2" xfId="1642" xr:uid="{00000000-0005-0000-0000-0000BF070000}"/>
    <cellStyle name="Moneda 3 2 3 2 2 3" xfId="1643" xr:uid="{00000000-0005-0000-0000-0000C0070000}"/>
    <cellStyle name="Moneda 3 2 3 2 2 3 2" xfId="1644" xr:uid="{00000000-0005-0000-0000-0000C1070000}"/>
    <cellStyle name="Moneda 3 2 3 2 2 4" xfId="1645" xr:uid="{00000000-0005-0000-0000-0000C2070000}"/>
    <cellStyle name="Moneda 3 2 3 2 2 4 2" xfId="1646" xr:uid="{00000000-0005-0000-0000-0000C3070000}"/>
    <cellStyle name="Moneda 3 2 3 2 2 5" xfId="1647" xr:uid="{00000000-0005-0000-0000-0000C4070000}"/>
    <cellStyle name="Moneda 3 2 3 2 3" xfId="1648" xr:uid="{00000000-0005-0000-0000-0000C5070000}"/>
    <cellStyle name="Moneda 3 2 3 2 3 2" xfId="1649" xr:uid="{00000000-0005-0000-0000-0000C6070000}"/>
    <cellStyle name="Moneda 3 2 3 2 4" xfId="1650" xr:uid="{00000000-0005-0000-0000-0000C7070000}"/>
    <cellStyle name="Moneda 3 2 3 2 4 2" xfId="1651" xr:uid="{00000000-0005-0000-0000-0000C8070000}"/>
    <cellStyle name="Moneda 3 2 3 2 5" xfId="1652" xr:uid="{00000000-0005-0000-0000-0000C9070000}"/>
    <cellStyle name="Moneda 3 2 3 2 5 2" xfId="1653" xr:uid="{00000000-0005-0000-0000-0000CA070000}"/>
    <cellStyle name="Moneda 3 2 3 2 6" xfId="1654" xr:uid="{00000000-0005-0000-0000-0000CB070000}"/>
    <cellStyle name="Moneda 3 2 3 3" xfId="1655" xr:uid="{00000000-0005-0000-0000-0000CC070000}"/>
    <cellStyle name="Moneda 3 2 3 3 2" xfId="1656" xr:uid="{00000000-0005-0000-0000-0000CD070000}"/>
    <cellStyle name="Moneda 3 2 3 3 2 2" xfId="1657" xr:uid="{00000000-0005-0000-0000-0000CE070000}"/>
    <cellStyle name="Moneda 3 2 3 3 3" xfId="1658" xr:uid="{00000000-0005-0000-0000-0000CF070000}"/>
    <cellStyle name="Moneda 3 2 3 3 3 2" xfId="1659" xr:uid="{00000000-0005-0000-0000-0000D0070000}"/>
    <cellStyle name="Moneda 3 2 3 3 4" xfId="1660" xr:uid="{00000000-0005-0000-0000-0000D1070000}"/>
    <cellStyle name="Moneda 3 2 3 3 4 2" xfId="1661" xr:uid="{00000000-0005-0000-0000-0000D2070000}"/>
    <cellStyle name="Moneda 3 2 3 3 5" xfId="1662" xr:uid="{00000000-0005-0000-0000-0000D3070000}"/>
    <cellStyle name="Moneda 3 2 3 4" xfId="1663" xr:uid="{00000000-0005-0000-0000-0000D4070000}"/>
    <cellStyle name="Moneda 3 2 3 4 2" xfId="1664" xr:uid="{00000000-0005-0000-0000-0000D5070000}"/>
    <cellStyle name="Moneda 3 2 3 5" xfId="1665" xr:uid="{00000000-0005-0000-0000-0000D6070000}"/>
    <cellStyle name="Moneda 3 2 3 5 2" xfId="1666" xr:uid="{00000000-0005-0000-0000-0000D7070000}"/>
    <cellStyle name="Moneda 3 2 3 6" xfId="1667" xr:uid="{00000000-0005-0000-0000-0000D8070000}"/>
    <cellStyle name="Moneda 3 2 3 6 2" xfId="1668" xr:uid="{00000000-0005-0000-0000-0000D9070000}"/>
    <cellStyle name="Moneda 3 2 3 7" xfId="1669" xr:uid="{00000000-0005-0000-0000-0000DA070000}"/>
    <cellStyle name="Moneda 3 2 4" xfId="1670" xr:uid="{00000000-0005-0000-0000-0000DB070000}"/>
    <cellStyle name="Moneda 3 2 4 2" xfId="1671" xr:uid="{00000000-0005-0000-0000-0000DC070000}"/>
    <cellStyle name="Moneda 3 2 4 2 2" xfId="1672" xr:uid="{00000000-0005-0000-0000-0000DD070000}"/>
    <cellStyle name="Moneda 3 2 4 2 2 2" xfId="1673" xr:uid="{00000000-0005-0000-0000-0000DE070000}"/>
    <cellStyle name="Moneda 3 2 4 2 2 2 2" xfId="1674" xr:uid="{00000000-0005-0000-0000-0000DF070000}"/>
    <cellStyle name="Moneda 3 2 4 2 2 3" xfId="1675" xr:uid="{00000000-0005-0000-0000-0000E0070000}"/>
    <cellStyle name="Moneda 3 2 4 2 2 3 2" xfId="1676" xr:uid="{00000000-0005-0000-0000-0000E1070000}"/>
    <cellStyle name="Moneda 3 2 4 2 2 4" xfId="1677" xr:uid="{00000000-0005-0000-0000-0000E2070000}"/>
    <cellStyle name="Moneda 3 2 4 2 2 4 2" xfId="1678" xr:uid="{00000000-0005-0000-0000-0000E3070000}"/>
    <cellStyle name="Moneda 3 2 4 2 2 5" xfId="1679" xr:uid="{00000000-0005-0000-0000-0000E4070000}"/>
    <cellStyle name="Moneda 3 2 4 2 3" xfId="1680" xr:uid="{00000000-0005-0000-0000-0000E5070000}"/>
    <cellStyle name="Moneda 3 2 4 2 3 2" xfId="1681" xr:uid="{00000000-0005-0000-0000-0000E6070000}"/>
    <cellStyle name="Moneda 3 2 4 2 4" xfId="1682" xr:uid="{00000000-0005-0000-0000-0000E7070000}"/>
    <cellStyle name="Moneda 3 2 4 2 4 2" xfId="1683" xr:uid="{00000000-0005-0000-0000-0000E8070000}"/>
    <cellStyle name="Moneda 3 2 4 2 5" xfId="1684" xr:uid="{00000000-0005-0000-0000-0000E9070000}"/>
    <cellStyle name="Moneda 3 2 4 2 5 2" xfId="1685" xr:uid="{00000000-0005-0000-0000-0000EA070000}"/>
    <cellStyle name="Moneda 3 2 4 2 6" xfId="1686" xr:uid="{00000000-0005-0000-0000-0000EB070000}"/>
    <cellStyle name="Moneda 3 2 4 3" xfId="1687" xr:uid="{00000000-0005-0000-0000-0000EC070000}"/>
    <cellStyle name="Moneda 3 2 4 3 2" xfId="1688" xr:uid="{00000000-0005-0000-0000-0000ED070000}"/>
    <cellStyle name="Moneda 3 2 4 3 2 2" xfId="1689" xr:uid="{00000000-0005-0000-0000-0000EE070000}"/>
    <cellStyle name="Moneda 3 2 4 3 3" xfId="1690" xr:uid="{00000000-0005-0000-0000-0000EF070000}"/>
    <cellStyle name="Moneda 3 2 4 3 3 2" xfId="1691" xr:uid="{00000000-0005-0000-0000-0000F0070000}"/>
    <cellStyle name="Moneda 3 2 4 3 4" xfId="1692" xr:uid="{00000000-0005-0000-0000-0000F1070000}"/>
    <cellStyle name="Moneda 3 2 4 3 4 2" xfId="1693" xr:uid="{00000000-0005-0000-0000-0000F2070000}"/>
    <cellStyle name="Moneda 3 2 4 3 5" xfId="1694" xr:uid="{00000000-0005-0000-0000-0000F3070000}"/>
    <cellStyle name="Moneda 3 2 4 4" xfId="1695" xr:uid="{00000000-0005-0000-0000-0000F4070000}"/>
    <cellStyle name="Moneda 3 2 4 4 2" xfId="1696" xr:uid="{00000000-0005-0000-0000-0000F5070000}"/>
    <cellStyle name="Moneda 3 2 4 5" xfId="1697" xr:uid="{00000000-0005-0000-0000-0000F6070000}"/>
    <cellStyle name="Moneda 3 2 4 5 2" xfId="1698" xr:uid="{00000000-0005-0000-0000-0000F7070000}"/>
    <cellStyle name="Moneda 3 2 4 6" xfId="1699" xr:uid="{00000000-0005-0000-0000-0000F8070000}"/>
    <cellStyle name="Moneda 3 2 4 6 2" xfId="1700" xr:uid="{00000000-0005-0000-0000-0000F9070000}"/>
    <cellStyle name="Moneda 3 2 4 7" xfId="1701" xr:uid="{00000000-0005-0000-0000-0000FA070000}"/>
    <cellStyle name="Moneda 3 2 5" xfId="1702" xr:uid="{00000000-0005-0000-0000-0000FB070000}"/>
    <cellStyle name="Moneda 3 2 5 2" xfId="1703" xr:uid="{00000000-0005-0000-0000-0000FC070000}"/>
    <cellStyle name="Moneda 3 2 5 2 2" xfId="1704" xr:uid="{00000000-0005-0000-0000-0000FD070000}"/>
    <cellStyle name="Moneda 3 2 5 2 2 2" xfId="1705" xr:uid="{00000000-0005-0000-0000-0000FE070000}"/>
    <cellStyle name="Moneda 3 2 5 2 3" xfId="1706" xr:uid="{00000000-0005-0000-0000-0000FF070000}"/>
    <cellStyle name="Moneda 3 2 5 2 3 2" xfId="1707" xr:uid="{00000000-0005-0000-0000-000000080000}"/>
    <cellStyle name="Moneda 3 2 5 2 4" xfId="1708" xr:uid="{00000000-0005-0000-0000-000001080000}"/>
    <cellStyle name="Moneda 3 2 5 2 4 2" xfId="1709" xr:uid="{00000000-0005-0000-0000-000002080000}"/>
    <cellStyle name="Moneda 3 2 5 2 5" xfId="1710" xr:uid="{00000000-0005-0000-0000-000003080000}"/>
    <cellStyle name="Moneda 3 2 5 3" xfId="1711" xr:uid="{00000000-0005-0000-0000-000004080000}"/>
    <cellStyle name="Moneda 3 2 5 3 2" xfId="1712" xr:uid="{00000000-0005-0000-0000-000005080000}"/>
    <cellStyle name="Moneda 3 2 5 4" xfId="1713" xr:uid="{00000000-0005-0000-0000-000006080000}"/>
    <cellStyle name="Moneda 3 2 5 4 2" xfId="1714" xr:uid="{00000000-0005-0000-0000-000007080000}"/>
    <cellStyle name="Moneda 3 2 5 5" xfId="1715" xr:uid="{00000000-0005-0000-0000-000008080000}"/>
    <cellStyle name="Moneda 3 2 5 5 2" xfId="1716" xr:uid="{00000000-0005-0000-0000-000009080000}"/>
    <cellStyle name="Moneda 3 2 5 6" xfId="1717" xr:uid="{00000000-0005-0000-0000-00000A080000}"/>
    <cellStyle name="Moneda 3 2 6" xfId="1718" xr:uid="{00000000-0005-0000-0000-00000B080000}"/>
    <cellStyle name="Moneda 3 2 6 2" xfId="1719" xr:uid="{00000000-0005-0000-0000-00000C080000}"/>
    <cellStyle name="Moneda 3 2 6 2 2" xfId="1720" xr:uid="{00000000-0005-0000-0000-00000D080000}"/>
    <cellStyle name="Moneda 3 2 6 2 3" xfId="1721" xr:uid="{00000000-0005-0000-0000-00000E080000}"/>
    <cellStyle name="Moneda 3 2 6 2 3 2" xfId="2927" xr:uid="{00000000-0005-0000-0000-00000F080000}"/>
    <cellStyle name="Moneda 3 2 6 3" xfId="1722" xr:uid="{00000000-0005-0000-0000-000010080000}"/>
    <cellStyle name="Moneda 3 2 6 4" xfId="1723" xr:uid="{00000000-0005-0000-0000-000011080000}"/>
    <cellStyle name="Moneda 3 2 6 4 2" xfId="2928" xr:uid="{00000000-0005-0000-0000-000012080000}"/>
    <cellStyle name="Moneda 3 2 7" xfId="1724" xr:uid="{00000000-0005-0000-0000-000013080000}"/>
    <cellStyle name="Moneda 3 2 7 2" xfId="1725" xr:uid="{00000000-0005-0000-0000-000014080000}"/>
    <cellStyle name="Moneda 3 2 7 2 2" xfId="1726" xr:uid="{00000000-0005-0000-0000-000015080000}"/>
    <cellStyle name="Moneda 3 2 7 3" xfId="1727" xr:uid="{00000000-0005-0000-0000-000016080000}"/>
    <cellStyle name="Moneda 3 2 7 3 2" xfId="1728" xr:uid="{00000000-0005-0000-0000-000017080000}"/>
    <cellStyle name="Moneda 3 2 7 4" xfId="1729" xr:uid="{00000000-0005-0000-0000-000018080000}"/>
    <cellStyle name="Moneda 3 2 7 4 2" xfId="1730" xr:uid="{00000000-0005-0000-0000-000019080000}"/>
    <cellStyle name="Moneda 3 2 7 5" xfId="1731" xr:uid="{00000000-0005-0000-0000-00001A080000}"/>
    <cellStyle name="Moneda 3 2 8" xfId="1732" xr:uid="{00000000-0005-0000-0000-00001B080000}"/>
    <cellStyle name="Moneda 3 2 8 2" xfId="1733" xr:uid="{00000000-0005-0000-0000-00001C080000}"/>
    <cellStyle name="Moneda 3 2 8 3" xfId="1734" xr:uid="{00000000-0005-0000-0000-00001D080000}"/>
    <cellStyle name="Moneda 3 2 8 4" xfId="2929" xr:uid="{00000000-0005-0000-0000-00001E080000}"/>
    <cellStyle name="Moneda 3 2 9" xfId="1735" xr:uid="{00000000-0005-0000-0000-00001F080000}"/>
    <cellStyle name="Moneda 3 2 9 2" xfId="1736" xr:uid="{00000000-0005-0000-0000-000020080000}"/>
    <cellStyle name="Moneda 3 3" xfId="1737" xr:uid="{00000000-0005-0000-0000-000021080000}"/>
    <cellStyle name="Moneda 3 3 2" xfId="1738" xr:uid="{00000000-0005-0000-0000-000022080000}"/>
    <cellStyle name="Moneda 3 3 2 2" xfId="1739" xr:uid="{00000000-0005-0000-0000-000023080000}"/>
    <cellStyle name="Moneda 3 3 2 2 2" xfId="1740" xr:uid="{00000000-0005-0000-0000-000024080000}"/>
    <cellStyle name="Moneda 3 3 2 2 2 2" xfId="1741" xr:uid="{00000000-0005-0000-0000-000025080000}"/>
    <cellStyle name="Moneda 3 3 2 2 3" xfId="1742" xr:uid="{00000000-0005-0000-0000-000026080000}"/>
    <cellStyle name="Moneda 3 3 2 2 3 2" xfId="1743" xr:uid="{00000000-0005-0000-0000-000027080000}"/>
    <cellStyle name="Moneda 3 3 2 2 4" xfId="1744" xr:uid="{00000000-0005-0000-0000-000028080000}"/>
    <cellStyle name="Moneda 3 3 2 2 4 2" xfId="1745" xr:uid="{00000000-0005-0000-0000-000029080000}"/>
    <cellStyle name="Moneda 3 3 2 2 5" xfId="1746" xr:uid="{00000000-0005-0000-0000-00002A080000}"/>
    <cellStyle name="Moneda 3 3 2 3" xfId="1747" xr:uid="{00000000-0005-0000-0000-00002B080000}"/>
    <cellStyle name="Moneda 3 3 2 3 2" xfId="1748" xr:uid="{00000000-0005-0000-0000-00002C080000}"/>
    <cellStyle name="Moneda 3 3 2 4" xfId="1749" xr:uid="{00000000-0005-0000-0000-00002D080000}"/>
    <cellStyle name="Moneda 3 3 2 4 2" xfId="1750" xr:uid="{00000000-0005-0000-0000-00002E080000}"/>
    <cellStyle name="Moneda 3 3 2 5" xfId="1751" xr:uid="{00000000-0005-0000-0000-00002F080000}"/>
    <cellStyle name="Moneda 3 3 2 5 2" xfId="1752" xr:uid="{00000000-0005-0000-0000-000030080000}"/>
    <cellStyle name="Moneda 3 3 2 6" xfId="1753" xr:uid="{00000000-0005-0000-0000-000031080000}"/>
    <cellStyle name="Moneda 3 3 2 7" xfId="1754" xr:uid="{00000000-0005-0000-0000-000032080000}"/>
    <cellStyle name="Moneda 3 3 3" xfId="1755" xr:uid="{00000000-0005-0000-0000-000033080000}"/>
    <cellStyle name="Moneda 3 3 3 2" xfId="1756" xr:uid="{00000000-0005-0000-0000-000034080000}"/>
    <cellStyle name="Moneda 3 3 3 2 2" xfId="1757" xr:uid="{00000000-0005-0000-0000-000035080000}"/>
    <cellStyle name="Moneda 3 3 3 3" xfId="1758" xr:uid="{00000000-0005-0000-0000-000036080000}"/>
    <cellStyle name="Moneda 3 3 3 3 2" xfId="1759" xr:uid="{00000000-0005-0000-0000-000037080000}"/>
    <cellStyle name="Moneda 3 3 3 4" xfId="1760" xr:uid="{00000000-0005-0000-0000-000038080000}"/>
    <cellStyle name="Moneda 3 3 3 4 2" xfId="1761" xr:uid="{00000000-0005-0000-0000-000039080000}"/>
    <cellStyle name="Moneda 3 3 3 5" xfId="1762" xr:uid="{00000000-0005-0000-0000-00003A080000}"/>
    <cellStyle name="Moneda 3 3 4" xfId="1763" xr:uid="{00000000-0005-0000-0000-00003B080000}"/>
    <cellStyle name="Moneda 3 3 4 2" xfId="1764" xr:uid="{00000000-0005-0000-0000-00003C080000}"/>
    <cellStyle name="Moneda 3 3 5" xfId="1765" xr:uid="{00000000-0005-0000-0000-00003D080000}"/>
    <cellStyle name="Moneda 3 3 5 2" xfId="1766" xr:uid="{00000000-0005-0000-0000-00003E080000}"/>
    <cellStyle name="Moneda 3 3 6" xfId="1767" xr:uid="{00000000-0005-0000-0000-00003F080000}"/>
    <cellStyle name="Moneda 3 3 6 2" xfId="1768" xr:uid="{00000000-0005-0000-0000-000040080000}"/>
    <cellStyle name="Moneda 3 3 7" xfId="1769" xr:uid="{00000000-0005-0000-0000-000041080000}"/>
    <cellStyle name="Moneda 3 3 8" xfId="1770" xr:uid="{00000000-0005-0000-0000-000042080000}"/>
    <cellStyle name="Moneda 3 4" xfId="1771" xr:uid="{00000000-0005-0000-0000-000043080000}"/>
    <cellStyle name="Moneda 3 4 2" xfId="1772" xr:uid="{00000000-0005-0000-0000-000044080000}"/>
    <cellStyle name="Moneda 3 4 2 2" xfId="1773" xr:uid="{00000000-0005-0000-0000-000045080000}"/>
    <cellStyle name="Moneda 3 4 2 2 2" xfId="1774" xr:uid="{00000000-0005-0000-0000-000046080000}"/>
    <cellStyle name="Moneda 3 4 2 2 2 2" xfId="1775" xr:uid="{00000000-0005-0000-0000-000047080000}"/>
    <cellStyle name="Moneda 3 4 2 2 3" xfId="1776" xr:uid="{00000000-0005-0000-0000-000048080000}"/>
    <cellStyle name="Moneda 3 4 2 2 3 2" xfId="1777" xr:uid="{00000000-0005-0000-0000-000049080000}"/>
    <cellStyle name="Moneda 3 4 2 2 4" xfId="1778" xr:uid="{00000000-0005-0000-0000-00004A080000}"/>
    <cellStyle name="Moneda 3 4 2 2 4 2" xfId="1779" xr:uid="{00000000-0005-0000-0000-00004B080000}"/>
    <cellStyle name="Moneda 3 4 2 2 5" xfId="1780" xr:uid="{00000000-0005-0000-0000-00004C080000}"/>
    <cellStyle name="Moneda 3 4 2 3" xfId="1781" xr:uid="{00000000-0005-0000-0000-00004D080000}"/>
    <cellStyle name="Moneda 3 4 2 3 2" xfId="1782" xr:uid="{00000000-0005-0000-0000-00004E080000}"/>
    <cellStyle name="Moneda 3 4 2 4" xfId="1783" xr:uid="{00000000-0005-0000-0000-00004F080000}"/>
    <cellStyle name="Moneda 3 4 2 4 2" xfId="1784" xr:uid="{00000000-0005-0000-0000-000050080000}"/>
    <cellStyle name="Moneda 3 4 2 5" xfId="1785" xr:uid="{00000000-0005-0000-0000-000051080000}"/>
    <cellStyle name="Moneda 3 4 2 5 2" xfId="1786" xr:uid="{00000000-0005-0000-0000-000052080000}"/>
    <cellStyle name="Moneda 3 4 2 6" xfId="1787" xr:uid="{00000000-0005-0000-0000-000053080000}"/>
    <cellStyle name="Moneda 3 4 3" xfId="1788" xr:uid="{00000000-0005-0000-0000-000054080000}"/>
    <cellStyle name="Moneda 3 4 3 2" xfId="1789" xr:uid="{00000000-0005-0000-0000-000055080000}"/>
    <cellStyle name="Moneda 3 4 3 2 2" xfId="1790" xr:uid="{00000000-0005-0000-0000-000056080000}"/>
    <cellStyle name="Moneda 3 4 3 3" xfId="1791" xr:uid="{00000000-0005-0000-0000-000057080000}"/>
    <cellStyle name="Moneda 3 4 3 3 2" xfId="1792" xr:uid="{00000000-0005-0000-0000-000058080000}"/>
    <cellStyle name="Moneda 3 4 3 4" xfId="1793" xr:uid="{00000000-0005-0000-0000-000059080000}"/>
    <cellStyle name="Moneda 3 4 3 4 2" xfId="1794" xr:uid="{00000000-0005-0000-0000-00005A080000}"/>
    <cellStyle name="Moneda 3 4 3 5" xfId="1795" xr:uid="{00000000-0005-0000-0000-00005B080000}"/>
    <cellStyle name="Moneda 3 4 4" xfId="1796" xr:uid="{00000000-0005-0000-0000-00005C080000}"/>
    <cellStyle name="Moneda 3 4 4 2" xfId="1797" xr:uid="{00000000-0005-0000-0000-00005D080000}"/>
    <cellStyle name="Moneda 3 4 5" xfId="1798" xr:uid="{00000000-0005-0000-0000-00005E080000}"/>
    <cellStyle name="Moneda 3 4 5 2" xfId="1799" xr:uid="{00000000-0005-0000-0000-00005F080000}"/>
    <cellStyle name="Moneda 3 4 6" xfId="1800" xr:uid="{00000000-0005-0000-0000-000060080000}"/>
    <cellStyle name="Moneda 3 4 6 2" xfId="1801" xr:uid="{00000000-0005-0000-0000-000061080000}"/>
    <cellStyle name="Moneda 3 4 7" xfId="1802" xr:uid="{00000000-0005-0000-0000-000062080000}"/>
    <cellStyle name="Moneda 3 5" xfId="1803" xr:uid="{00000000-0005-0000-0000-000063080000}"/>
    <cellStyle name="Moneda 3 5 10" xfId="3101" xr:uid="{00000000-0005-0000-0000-000064080000}"/>
    <cellStyle name="Moneda 3 5 2" xfId="1804" xr:uid="{00000000-0005-0000-0000-000065080000}"/>
    <cellStyle name="Moneda 3 5 2 2" xfId="1805" xr:uid="{00000000-0005-0000-0000-000066080000}"/>
    <cellStyle name="Moneda 3 5 2 2 2" xfId="1806" xr:uid="{00000000-0005-0000-0000-000067080000}"/>
    <cellStyle name="Moneda 3 5 2 2 2 2" xfId="1807" xr:uid="{00000000-0005-0000-0000-000068080000}"/>
    <cellStyle name="Moneda 3 5 2 2 3" xfId="1808" xr:uid="{00000000-0005-0000-0000-000069080000}"/>
    <cellStyle name="Moneda 3 5 2 2 3 2" xfId="1809" xr:uid="{00000000-0005-0000-0000-00006A080000}"/>
    <cellStyle name="Moneda 3 5 2 2 4" xfId="1810" xr:uid="{00000000-0005-0000-0000-00006B080000}"/>
    <cellStyle name="Moneda 3 5 2 2 4 2" xfId="1811" xr:uid="{00000000-0005-0000-0000-00006C080000}"/>
    <cellStyle name="Moneda 3 5 2 2 5" xfId="1812" xr:uid="{00000000-0005-0000-0000-00006D080000}"/>
    <cellStyle name="Moneda 3 5 2 3" xfId="1813" xr:uid="{00000000-0005-0000-0000-00006E080000}"/>
    <cellStyle name="Moneda 3 5 2 3 2" xfId="1814" xr:uid="{00000000-0005-0000-0000-00006F080000}"/>
    <cellStyle name="Moneda 3 5 2 4" xfId="1815" xr:uid="{00000000-0005-0000-0000-000070080000}"/>
    <cellStyle name="Moneda 3 5 2 4 2" xfId="1816" xr:uid="{00000000-0005-0000-0000-000071080000}"/>
    <cellStyle name="Moneda 3 5 2 5" xfId="1817" xr:uid="{00000000-0005-0000-0000-000072080000}"/>
    <cellStyle name="Moneda 3 5 2 5 2" xfId="1818" xr:uid="{00000000-0005-0000-0000-000073080000}"/>
    <cellStyle name="Moneda 3 5 2 6" xfId="1819" xr:uid="{00000000-0005-0000-0000-000074080000}"/>
    <cellStyle name="Moneda 3 5 3" xfId="1820" xr:uid="{00000000-0005-0000-0000-000075080000}"/>
    <cellStyle name="Moneda 3 5 3 2" xfId="1821" xr:uid="{00000000-0005-0000-0000-000076080000}"/>
    <cellStyle name="Moneda 3 5 3 2 2" xfId="1822" xr:uid="{00000000-0005-0000-0000-000077080000}"/>
    <cellStyle name="Moneda 3 5 3 3" xfId="1823" xr:uid="{00000000-0005-0000-0000-000078080000}"/>
    <cellStyle name="Moneda 3 5 3 3 2" xfId="1824" xr:uid="{00000000-0005-0000-0000-000079080000}"/>
    <cellStyle name="Moneda 3 5 3 4" xfId="1825" xr:uid="{00000000-0005-0000-0000-00007A080000}"/>
    <cellStyle name="Moneda 3 5 3 4 2" xfId="1826" xr:uid="{00000000-0005-0000-0000-00007B080000}"/>
    <cellStyle name="Moneda 3 5 3 5" xfId="1827" xr:uid="{00000000-0005-0000-0000-00007C080000}"/>
    <cellStyle name="Moneda 3 5 4" xfId="1828" xr:uid="{00000000-0005-0000-0000-00007D080000}"/>
    <cellStyle name="Moneda 3 5 4 2" xfId="1829" xr:uid="{00000000-0005-0000-0000-00007E080000}"/>
    <cellStyle name="Moneda 3 5 5" xfId="1830" xr:uid="{00000000-0005-0000-0000-00007F080000}"/>
    <cellStyle name="Moneda 3 5 5 2" xfId="1831" xr:uid="{00000000-0005-0000-0000-000080080000}"/>
    <cellStyle name="Moneda 3 5 6" xfId="1832" xr:uid="{00000000-0005-0000-0000-000081080000}"/>
    <cellStyle name="Moneda 3 5 6 2" xfId="1833" xr:uid="{00000000-0005-0000-0000-000082080000}"/>
    <cellStyle name="Moneda 3 5 7" xfId="1834" xr:uid="{00000000-0005-0000-0000-000083080000}"/>
    <cellStyle name="Moneda 3 5 8" xfId="1835" xr:uid="{00000000-0005-0000-0000-000084080000}"/>
    <cellStyle name="Moneda 3 5 9" xfId="2995" xr:uid="{00000000-0005-0000-0000-000085080000}"/>
    <cellStyle name="Moneda 3 5 9 2" xfId="3197" xr:uid="{00000000-0005-0000-0000-000086080000}"/>
    <cellStyle name="Moneda 3 6" xfId="1836" xr:uid="{00000000-0005-0000-0000-000087080000}"/>
    <cellStyle name="Moneda 3 6 2" xfId="1837" xr:uid="{00000000-0005-0000-0000-000088080000}"/>
    <cellStyle name="Moneda 3 6 2 2" xfId="1838" xr:uid="{00000000-0005-0000-0000-000089080000}"/>
    <cellStyle name="Moneda 3 6 2 2 2" xfId="1839" xr:uid="{00000000-0005-0000-0000-00008A080000}"/>
    <cellStyle name="Moneda 3 6 2 2 2 2" xfId="2933" xr:uid="{00000000-0005-0000-0000-00008B080000}"/>
    <cellStyle name="Moneda 3 6 2 2 3" xfId="2932" xr:uid="{00000000-0005-0000-0000-00008C080000}"/>
    <cellStyle name="Moneda 3 6 2 3" xfId="1840" xr:uid="{00000000-0005-0000-0000-00008D080000}"/>
    <cellStyle name="Moneda 3 6 2 3 2" xfId="2934" xr:uid="{00000000-0005-0000-0000-00008E080000}"/>
    <cellStyle name="Moneda 3 6 2 4" xfId="2931" xr:uid="{00000000-0005-0000-0000-00008F080000}"/>
    <cellStyle name="Moneda 3 6 3" xfId="1841" xr:uid="{00000000-0005-0000-0000-000090080000}"/>
    <cellStyle name="Moneda 3 6 3 2" xfId="2935" xr:uid="{00000000-0005-0000-0000-000091080000}"/>
    <cellStyle name="Moneda 3 6 4" xfId="2930" xr:uid="{00000000-0005-0000-0000-000092080000}"/>
    <cellStyle name="Moneda 3 7" xfId="1842" xr:uid="{00000000-0005-0000-0000-000093080000}"/>
    <cellStyle name="Moneda 3 7 2" xfId="1843" xr:uid="{00000000-0005-0000-0000-000094080000}"/>
    <cellStyle name="Moneda 3 7 2 2" xfId="1844" xr:uid="{00000000-0005-0000-0000-000095080000}"/>
    <cellStyle name="Moneda 3 7 2 2 2" xfId="2938" xr:uid="{00000000-0005-0000-0000-000096080000}"/>
    <cellStyle name="Moneda 3 7 2 3" xfId="2937" xr:uid="{00000000-0005-0000-0000-000097080000}"/>
    <cellStyle name="Moneda 3 7 3" xfId="1845" xr:uid="{00000000-0005-0000-0000-000098080000}"/>
    <cellStyle name="Moneda 3 7 3 2" xfId="2939" xr:uid="{00000000-0005-0000-0000-000099080000}"/>
    <cellStyle name="Moneda 3 7 4" xfId="2936" xr:uid="{00000000-0005-0000-0000-00009A080000}"/>
    <cellStyle name="Moneda 3 8" xfId="1846" xr:uid="{00000000-0005-0000-0000-00009B080000}"/>
    <cellStyle name="Moneda 3 8 2" xfId="1847" xr:uid="{00000000-0005-0000-0000-00009C080000}"/>
    <cellStyle name="Moneda 3 8 2 2" xfId="1848" xr:uid="{00000000-0005-0000-0000-00009D080000}"/>
    <cellStyle name="Moneda 3 8 2 2 2" xfId="1849" xr:uid="{00000000-0005-0000-0000-00009E080000}"/>
    <cellStyle name="Moneda 3 8 2 3" xfId="1850" xr:uid="{00000000-0005-0000-0000-00009F080000}"/>
    <cellStyle name="Moneda 3 8 2 3 2" xfId="1851" xr:uid="{00000000-0005-0000-0000-0000A0080000}"/>
    <cellStyle name="Moneda 3 8 2 4" xfId="1852" xr:uid="{00000000-0005-0000-0000-0000A1080000}"/>
    <cellStyle name="Moneda 3 8 2 4 2" xfId="1853" xr:uid="{00000000-0005-0000-0000-0000A2080000}"/>
    <cellStyle name="Moneda 3 8 2 5" xfId="1854" xr:uid="{00000000-0005-0000-0000-0000A3080000}"/>
    <cellStyle name="Moneda 3 8 3" xfId="1855" xr:uid="{00000000-0005-0000-0000-0000A4080000}"/>
    <cellStyle name="Moneda 3 8 3 2" xfId="1856" xr:uid="{00000000-0005-0000-0000-0000A5080000}"/>
    <cellStyle name="Moneda 3 8 4" xfId="1857" xr:uid="{00000000-0005-0000-0000-0000A6080000}"/>
    <cellStyle name="Moneda 3 8 4 2" xfId="1858" xr:uid="{00000000-0005-0000-0000-0000A7080000}"/>
    <cellStyle name="Moneda 3 8 5" xfId="1859" xr:uid="{00000000-0005-0000-0000-0000A8080000}"/>
    <cellStyle name="Moneda 3 8 5 2" xfId="1860" xr:uid="{00000000-0005-0000-0000-0000A9080000}"/>
    <cellStyle name="Moneda 3 8 6" xfId="1861" xr:uid="{00000000-0005-0000-0000-0000AA080000}"/>
    <cellStyle name="Moneda 3 9" xfId="1862" xr:uid="{00000000-0005-0000-0000-0000AB080000}"/>
    <cellStyle name="Moneda 3 9 2" xfId="1863" xr:uid="{00000000-0005-0000-0000-0000AC080000}"/>
    <cellStyle name="Moneda 3 9 2 2" xfId="2941" xr:uid="{00000000-0005-0000-0000-0000AD080000}"/>
    <cellStyle name="Moneda 3 9 3" xfId="2940" xr:uid="{00000000-0005-0000-0000-0000AE080000}"/>
    <cellStyle name="Moneda 30" xfId="1864" xr:uid="{00000000-0005-0000-0000-0000AF080000}"/>
    <cellStyle name="Moneda 30 2" xfId="1865" xr:uid="{00000000-0005-0000-0000-0000B0080000}"/>
    <cellStyle name="Moneda 30 2 2" xfId="1866" xr:uid="{00000000-0005-0000-0000-0000B1080000}"/>
    <cellStyle name="Moneda 30 3" xfId="1867" xr:uid="{00000000-0005-0000-0000-0000B2080000}"/>
    <cellStyle name="Moneda 30 3 2" xfId="1868" xr:uid="{00000000-0005-0000-0000-0000B3080000}"/>
    <cellStyle name="Moneda 30 4" xfId="1869" xr:uid="{00000000-0005-0000-0000-0000B4080000}"/>
    <cellStyle name="Moneda 30 4 2" xfId="1870" xr:uid="{00000000-0005-0000-0000-0000B5080000}"/>
    <cellStyle name="Moneda 30 5" xfId="1871" xr:uid="{00000000-0005-0000-0000-0000B6080000}"/>
    <cellStyle name="Moneda 31" xfId="1872" xr:uid="{00000000-0005-0000-0000-0000B7080000}"/>
    <cellStyle name="Moneda 31 2" xfId="1873" xr:uid="{00000000-0005-0000-0000-0000B8080000}"/>
    <cellStyle name="Moneda 32" xfId="1874" xr:uid="{00000000-0005-0000-0000-0000B9080000}"/>
    <cellStyle name="Moneda 32 2" xfId="1875" xr:uid="{00000000-0005-0000-0000-0000BA080000}"/>
    <cellStyle name="Moneda 33" xfId="1876" xr:uid="{00000000-0005-0000-0000-0000BB080000}"/>
    <cellStyle name="Moneda 33 2" xfId="1877" xr:uid="{00000000-0005-0000-0000-0000BC080000}"/>
    <cellStyle name="Moneda 34" xfId="1878" xr:uid="{00000000-0005-0000-0000-0000BD080000}"/>
    <cellStyle name="Moneda 34 2" xfId="1879" xr:uid="{00000000-0005-0000-0000-0000BE080000}"/>
    <cellStyle name="Moneda 35" xfId="1880" xr:uid="{00000000-0005-0000-0000-0000BF080000}"/>
    <cellStyle name="Moneda 35 2" xfId="1881" xr:uid="{00000000-0005-0000-0000-0000C0080000}"/>
    <cellStyle name="Moneda 36" xfId="1882" xr:uid="{00000000-0005-0000-0000-0000C1080000}"/>
    <cellStyle name="Moneda 36 2" xfId="1883" xr:uid="{00000000-0005-0000-0000-0000C2080000}"/>
    <cellStyle name="Moneda 37" xfId="1884" xr:uid="{00000000-0005-0000-0000-0000C3080000}"/>
    <cellStyle name="Moneda 37 2" xfId="1885" xr:uid="{00000000-0005-0000-0000-0000C4080000}"/>
    <cellStyle name="Moneda 38" xfId="1886" xr:uid="{00000000-0005-0000-0000-0000C5080000}"/>
    <cellStyle name="Moneda 38 2" xfId="1887" xr:uid="{00000000-0005-0000-0000-0000C6080000}"/>
    <cellStyle name="Moneda 39" xfId="1888" xr:uid="{00000000-0005-0000-0000-0000C7080000}"/>
    <cellStyle name="Moneda 39 2" xfId="1889" xr:uid="{00000000-0005-0000-0000-0000C8080000}"/>
    <cellStyle name="Moneda 4" xfId="15" xr:uid="{00000000-0005-0000-0000-0000C9080000}"/>
    <cellStyle name="Moneda 4 2" xfId="1890" xr:uid="{00000000-0005-0000-0000-0000CA080000}"/>
    <cellStyle name="Moneda 4 3" xfId="1891" xr:uid="{00000000-0005-0000-0000-0000CB080000}"/>
    <cellStyle name="Moneda 4 4" xfId="1892" xr:uid="{00000000-0005-0000-0000-0000CC080000}"/>
    <cellStyle name="Moneda 40" xfId="1893" xr:uid="{00000000-0005-0000-0000-0000CD080000}"/>
    <cellStyle name="Moneda 40 2" xfId="1894" xr:uid="{00000000-0005-0000-0000-0000CE080000}"/>
    <cellStyle name="Moneda 41" xfId="1895" xr:uid="{00000000-0005-0000-0000-0000CF080000}"/>
    <cellStyle name="Moneda 41 2" xfId="1896" xr:uid="{00000000-0005-0000-0000-0000D0080000}"/>
    <cellStyle name="Moneda 42" xfId="1897" xr:uid="{00000000-0005-0000-0000-0000D1080000}"/>
    <cellStyle name="Moneda 42 2" xfId="1898" xr:uid="{00000000-0005-0000-0000-0000D2080000}"/>
    <cellStyle name="Moneda 43" xfId="1899" xr:uid="{00000000-0005-0000-0000-0000D3080000}"/>
    <cellStyle name="Moneda 43 2" xfId="1900" xr:uid="{00000000-0005-0000-0000-0000D4080000}"/>
    <cellStyle name="Moneda 44" xfId="1901" xr:uid="{00000000-0005-0000-0000-0000D5080000}"/>
    <cellStyle name="Moneda 44 2" xfId="1902" xr:uid="{00000000-0005-0000-0000-0000D6080000}"/>
    <cellStyle name="Moneda 45" xfId="1903" xr:uid="{00000000-0005-0000-0000-0000D7080000}"/>
    <cellStyle name="Moneda 45 2" xfId="1904" xr:uid="{00000000-0005-0000-0000-0000D8080000}"/>
    <cellStyle name="Moneda 46" xfId="1905" xr:uid="{00000000-0005-0000-0000-0000D9080000}"/>
    <cellStyle name="Moneda 46 2" xfId="1906" xr:uid="{00000000-0005-0000-0000-0000DA080000}"/>
    <cellStyle name="Moneda 47" xfId="1907" xr:uid="{00000000-0005-0000-0000-0000DB080000}"/>
    <cellStyle name="Moneda 47 2" xfId="1908" xr:uid="{00000000-0005-0000-0000-0000DC080000}"/>
    <cellStyle name="Moneda 48" xfId="1909" xr:uid="{00000000-0005-0000-0000-0000DD080000}"/>
    <cellStyle name="Moneda 48 2" xfId="1910" xr:uid="{00000000-0005-0000-0000-0000DE080000}"/>
    <cellStyle name="Moneda 49" xfId="1911" xr:uid="{00000000-0005-0000-0000-0000DF080000}"/>
    <cellStyle name="Moneda 5" xfId="1912" xr:uid="{00000000-0005-0000-0000-0000E0080000}"/>
    <cellStyle name="Moneda 5 2" xfId="1913" xr:uid="{00000000-0005-0000-0000-0000E1080000}"/>
    <cellStyle name="Moneda 5 3" xfId="1914" xr:uid="{00000000-0005-0000-0000-0000E2080000}"/>
    <cellStyle name="Moneda 5 4" xfId="1915" xr:uid="{00000000-0005-0000-0000-0000E3080000}"/>
    <cellStyle name="Moneda 5 5" xfId="1916" xr:uid="{00000000-0005-0000-0000-0000E4080000}"/>
    <cellStyle name="Moneda 50" xfId="1917" xr:uid="{00000000-0005-0000-0000-0000E5080000}"/>
    <cellStyle name="Moneda 51" xfId="1918" xr:uid="{00000000-0005-0000-0000-0000E6080000}"/>
    <cellStyle name="Moneda 52" xfId="1919" xr:uid="{00000000-0005-0000-0000-0000E7080000}"/>
    <cellStyle name="Moneda 53" xfId="2871" xr:uid="{00000000-0005-0000-0000-0000E8080000}"/>
    <cellStyle name="Moneda 54" xfId="2943" xr:uid="{00000000-0005-0000-0000-0000E9080000}"/>
    <cellStyle name="Moneda 55" xfId="2947" xr:uid="{00000000-0005-0000-0000-0000EA080000}"/>
    <cellStyle name="Moneda 56" xfId="3000" xr:uid="{00000000-0005-0000-0000-0000EB080000}"/>
    <cellStyle name="Moneda 57" xfId="3050" xr:uid="{00000000-0005-0000-0000-0000EC080000}"/>
    <cellStyle name="Moneda 58" xfId="2997" xr:uid="{00000000-0005-0000-0000-0000ED080000}"/>
    <cellStyle name="Moneda 59" xfId="3054" xr:uid="{00000000-0005-0000-0000-0000EE080000}"/>
    <cellStyle name="Moneda 6" xfId="1920" xr:uid="{00000000-0005-0000-0000-0000EF080000}"/>
    <cellStyle name="Moneda 6 10" xfId="1921" xr:uid="{00000000-0005-0000-0000-0000F0080000}"/>
    <cellStyle name="Moneda 6 10 2" xfId="1922" xr:uid="{00000000-0005-0000-0000-0000F1080000}"/>
    <cellStyle name="Moneda 6 11" xfId="1923" xr:uid="{00000000-0005-0000-0000-0000F2080000}"/>
    <cellStyle name="Moneda 6 11 2" xfId="1924" xr:uid="{00000000-0005-0000-0000-0000F3080000}"/>
    <cellStyle name="Moneda 6 12" xfId="1925" xr:uid="{00000000-0005-0000-0000-0000F4080000}"/>
    <cellStyle name="Moneda 6 2" xfId="1926" xr:uid="{00000000-0005-0000-0000-0000F5080000}"/>
    <cellStyle name="Moneda 6 2 10" xfId="1927" xr:uid="{00000000-0005-0000-0000-0000F6080000}"/>
    <cellStyle name="Moneda 6 2 11" xfId="1928" xr:uid="{00000000-0005-0000-0000-0000F7080000}"/>
    <cellStyle name="Moneda 6 2 2" xfId="1929" xr:uid="{00000000-0005-0000-0000-0000F8080000}"/>
    <cellStyle name="Moneda 6 2 2 2" xfId="1930" xr:uid="{00000000-0005-0000-0000-0000F9080000}"/>
    <cellStyle name="Moneda 6 2 2 2 2" xfId="1931" xr:uid="{00000000-0005-0000-0000-0000FA080000}"/>
    <cellStyle name="Moneda 6 2 2 2 2 2" xfId="1932" xr:uid="{00000000-0005-0000-0000-0000FB080000}"/>
    <cellStyle name="Moneda 6 2 2 2 2 2 2" xfId="1933" xr:uid="{00000000-0005-0000-0000-0000FC080000}"/>
    <cellStyle name="Moneda 6 2 2 2 2 3" xfId="1934" xr:uid="{00000000-0005-0000-0000-0000FD080000}"/>
    <cellStyle name="Moneda 6 2 2 2 2 3 2" xfId="1935" xr:uid="{00000000-0005-0000-0000-0000FE080000}"/>
    <cellStyle name="Moneda 6 2 2 2 2 4" xfId="1936" xr:uid="{00000000-0005-0000-0000-0000FF080000}"/>
    <cellStyle name="Moneda 6 2 2 2 2 4 2" xfId="1937" xr:uid="{00000000-0005-0000-0000-000000090000}"/>
    <cellStyle name="Moneda 6 2 2 2 2 5" xfId="1938" xr:uid="{00000000-0005-0000-0000-000001090000}"/>
    <cellStyle name="Moneda 6 2 2 2 3" xfId="1939" xr:uid="{00000000-0005-0000-0000-000002090000}"/>
    <cellStyle name="Moneda 6 2 2 2 3 2" xfId="1940" xr:uid="{00000000-0005-0000-0000-000003090000}"/>
    <cellStyle name="Moneda 6 2 2 2 4" xfId="1941" xr:uid="{00000000-0005-0000-0000-000004090000}"/>
    <cellStyle name="Moneda 6 2 2 2 4 2" xfId="1942" xr:uid="{00000000-0005-0000-0000-000005090000}"/>
    <cellStyle name="Moneda 6 2 2 2 5" xfId="1943" xr:uid="{00000000-0005-0000-0000-000006090000}"/>
    <cellStyle name="Moneda 6 2 2 2 5 2" xfId="1944" xr:uid="{00000000-0005-0000-0000-000007090000}"/>
    <cellStyle name="Moneda 6 2 2 2 6" xfId="1945" xr:uid="{00000000-0005-0000-0000-000008090000}"/>
    <cellStyle name="Moneda 6 2 2 3" xfId="1946" xr:uid="{00000000-0005-0000-0000-000009090000}"/>
    <cellStyle name="Moneda 6 2 2 3 2" xfId="1947" xr:uid="{00000000-0005-0000-0000-00000A090000}"/>
    <cellStyle name="Moneda 6 2 2 3 2 2" xfId="1948" xr:uid="{00000000-0005-0000-0000-00000B090000}"/>
    <cellStyle name="Moneda 6 2 2 3 3" xfId="1949" xr:uid="{00000000-0005-0000-0000-00000C090000}"/>
    <cellStyle name="Moneda 6 2 2 3 3 2" xfId="1950" xr:uid="{00000000-0005-0000-0000-00000D090000}"/>
    <cellStyle name="Moneda 6 2 2 3 4" xfId="1951" xr:uid="{00000000-0005-0000-0000-00000E090000}"/>
    <cellStyle name="Moneda 6 2 2 3 4 2" xfId="1952" xr:uid="{00000000-0005-0000-0000-00000F090000}"/>
    <cellStyle name="Moneda 6 2 2 3 5" xfId="1953" xr:uid="{00000000-0005-0000-0000-000010090000}"/>
    <cellStyle name="Moneda 6 2 2 4" xfId="1954" xr:uid="{00000000-0005-0000-0000-000011090000}"/>
    <cellStyle name="Moneda 6 2 2 4 2" xfId="1955" xr:uid="{00000000-0005-0000-0000-000012090000}"/>
    <cellStyle name="Moneda 6 2 2 5" xfId="1956" xr:uid="{00000000-0005-0000-0000-000013090000}"/>
    <cellStyle name="Moneda 6 2 2 5 2" xfId="1957" xr:uid="{00000000-0005-0000-0000-000014090000}"/>
    <cellStyle name="Moneda 6 2 2 6" xfId="1958" xr:uid="{00000000-0005-0000-0000-000015090000}"/>
    <cellStyle name="Moneda 6 2 2 6 2" xfId="1959" xr:uid="{00000000-0005-0000-0000-000016090000}"/>
    <cellStyle name="Moneda 6 2 2 7" xfId="1960" xr:uid="{00000000-0005-0000-0000-000017090000}"/>
    <cellStyle name="Moneda 6 2 3" xfId="1961" xr:uid="{00000000-0005-0000-0000-000018090000}"/>
    <cellStyle name="Moneda 6 2 3 2" xfId="1962" xr:uid="{00000000-0005-0000-0000-000019090000}"/>
    <cellStyle name="Moneda 6 2 3 2 2" xfId="1963" xr:uid="{00000000-0005-0000-0000-00001A090000}"/>
    <cellStyle name="Moneda 6 2 3 2 2 2" xfId="1964" xr:uid="{00000000-0005-0000-0000-00001B090000}"/>
    <cellStyle name="Moneda 6 2 3 2 2 2 2" xfId="1965" xr:uid="{00000000-0005-0000-0000-00001C090000}"/>
    <cellStyle name="Moneda 6 2 3 2 2 3" xfId="1966" xr:uid="{00000000-0005-0000-0000-00001D090000}"/>
    <cellStyle name="Moneda 6 2 3 2 2 3 2" xfId="1967" xr:uid="{00000000-0005-0000-0000-00001E090000}"/>
    <cellStyle name="Moneda 6 2 3 2 2 4" xfId="1968" xr:uid="{00000000-0005-0000-0000-00001F090000}"/>
    <cellStyle name="Moneda 6 2 3 2 2 4 2" xfId="1969" xr:uid="{00000000-0005-0000-0000-000020090000}"/>
    <cellStyle name="Moneda 6 2 3 2 2 5" xfId="1970" xr:uid="{00000000-0005-0000-0000-000021090000}"/>
    <cellStyle name="Moneda 6 2 3 2 3" xfId="1971" xr:uid="{00000000-0005-0000-0000-000022090000}"/>
    <cellStyle name="Moneda 6 2 3 2 3 2" xfId="1972" xr:uid="{00000000-0005-0000-0000-000023090000}"/>
    <cellStyle name="Moneda 6 2 3 2 4" xfId="1973" xr:uid="{00000000-0005-0000-0000-000024090000}"/>
    <cellStyle name="Moneda 6 2 3 2 4 2" xfId="1974" xr:uid="{00000000-0005-0000-0000-000025090000}"/>
    <cellStyle name="Moneda 6 2 3 2 5" xfId="1975" xr:uid="{00000000-0005-0000-0000-000026090000}"/>
    <cellStyle name="Moneda 6 2 3 2 5 2" xfId="1976" xr:uid="{00000000-0005-0000-0000-000027090000}"/>
    <cellStyle name="Moneda 6 2 3 2 6" xfId="1977" xr:uid="{00000000-0005-0000-0000-000028090000}"/>
    <cellStyle name="Moneda 6 2 3 3" xfId="1978" xr:uid="{00000000-0005-0000-0000-000029090000}"/>
    <cellStyle name="Moneda 6 2 3 3 2" xfId="1979" xr:uid="{00000000-0005-0000-0000-00002A090000}"/>
    <cellStyle name="Moneda 6 2 3 3 2 2" xfId="1980" xr:uid="{00000000-0005-0000-0000-00002B090000}"/>
    <cellStyle name="Moneda 6 2 3 3 3" xfId="1981" xr:uid="{00000000-0005-0000-0000-00002C090000}"/>
    <cellStyle name="Moneda 6 2 3 3 3 2" xfId="1982" xr:uid="{00000000-0005-0000-0000-00002D090000}"/>
    <cellStyle name="Moneda 6 2 3 3 4" xfId="1983" xr:uid="{00000000-0005-0000-0000-00002E090000}"/>
    <cellStyle name="Moneda 6 2 3 3 4 2" xfId="1984" xr:uid="{00000000-0005-0000-0000-00002F090000}"/>
    <cellStyle name="Moneda 6 2 3 3 5" xfId="1985" xr:uid="{00000000-0005-0000-0000-000030090000}"/>
    <cellStyle name="Moneda 6 2 3 4" xfId="1986" xr:uid="{00000000-0005-0000-0000-000031090000}"/>
    <cellStyle name="Moneda 6 2 3 4 2" xfId="1987" xr:uid="{00000000-0005-0000-0000-000032090000}"/>
    <cellStyle name="Moneda 6 2 3 5" xfId="1988" xr:uid="{00000000-0005-0000-0000-000033090000}"/>
    <cellStyle name="Moneda 6 2 3 5 2" xfId="1989" xr:uid="{00000000-0005-0000-0000-000034090000}"/>
    <cellStyle name="Moneda 6 2 3 6" xfId="1990" xr:uid="{00000000-0005-0000-0000-000035090000}"/>
    <cellStyle name="Moneda 6 2 3 6 2" xfId="1991" xr:uid="{00000000-0005-0000-0000-000036090000}"/>
    <cellStyle name="Moneda 6 2 3 7" xfId="1992" xr:uid="{00000000-0005-0000-0000-000037090000}"/>
    <cellStyle name="Moneda 6 2 4" xfId="1993" xr:uid="{00000000-0005-0000-0000-000038090000}"/>
    <cellStyle name="Moneda 6 2 4 2" xfId="1994" xr:uid="{00000000-0005-0000-0000-000039090000}"/>
    <cellStyle name="Moneda 6 2 4 2 2" xfId="1995" xr:uid="{00000000-0005-0000-0000-00003A090000}"/>
    <cellStyle name="Moneda 6 2 4 2 2 2" xfId="1996" xr:uid="{00000000-0005-0000-0000-00003B090000}"/>
    <cellStyle name="Moneda 6 2 4 2 2 2 2" xfId="1997" xr:uid="{00000000-0005-0000-0000-00003C090000}"/>
    <cellStyle name="Moneda 6 2 4 2 2 3" xfId="1998" xr:uid="{00000000-0005-0000-0000-00003D090000}"/>
    <cellStyle name="Moneda 6 2 4 2 2 3 2" xfId="1999" xr:uid="{00000000-0005-0000-0000-00003E090000}"/>
    <cellStyle name="Moneda 6 2 4 2 2 4" xfId="2000" xr:uid="{00000000-0005-0000-0000-00003F090000}"/>
    <cellStyle name="Moneda 6 2 4 2 2 4 2" xfId="2001" xr:uid="{00000000-0005-0000-0000-000040090000}"/>
    <cellStyle name="Moneda 6 2 4 2 2 5" xfId="2002" xr:uid="{00000000-0005-0000-0000-000041090000}"/>
    <cellStyle name="Moneda 6 2 4 2 3" xfId="2003" xr:uid="{00000000-0005-0000-0000-000042090000}"/>
    <cellStyle name="Moneda 6 2 4 2 3 2" xfId="2004" xr:uid="{00000000-0005-0000-0000-000043090000}"/>
    <cellStyle name="Moneda 6 2 4 2 4" xfId="2005" xr:uid="{00000000-0005-0000-0000-000044090000}"/>
    <cellStyle name="Moneda 6 2 4 2 4 2" xfId="2006" xr:uid="{00000000-0005-0000-0000-000045090000}"/>
    <cellStyle name="Moneda 6 2 4 2 5" xfId="2007" xr:uid="{00000000-0005-0000-0000-000046090000}"/>
    <cellStyle name="Moneda 6 2 4 2 5 2" xfId="2008" xr:uid="{00000000-0005-0000-0000-000047090000}"/>
    <cellStyle name="Moneda 6 2 4 2 6" xfId="2009" xr:uid="{00000000-0005-0000-0000-000048090000}"/>
    <cellStyle name="Moneda 6 2 4 3" xfId="2010" xr:uid="{00000000-0005-0000-0000-000049090000}"/>
    <cellStyle name="Moneda 6 2 4 3 2" xfId="2011" xr:uid="{00000000-0005-0000-0000-00004A090000}"/>
    <cellStyle name="Moneda 6 2 4 3 2 2" xfId="2012" xr:uid="{00000000-0005-0000-0000-00004B090000}"/>
    <cellStyle name="Moneda 6 2 4 3 3" xfId="2013" xr:uid="{00000000-0005-0000-0000-00004C090000}"/>
    <cellStyle name="Moneda 6 2 4 3 3 2" xfId="2014" xr:uid="{00000000-0005-0000-0000-00004D090000}"/>
    <cellStyle name="Moneda 6 2 4 3 4" xfId="2015" xr:uid="{00000000-0005-0000-0000-00004E090000}"/>
    <cellStyle name="Moneda 6 2 4 3 4 2" xfId="2016" xr:uid="{00000000-0005-0000-0000-00004F090000}"/>
    <cellStyle name="Moneda 6 2 4 3 5" xfId="2017" xr:uid="{00000000-0005-0000-0000-000050090000}"/>
    <cellStyle name="Moneda 6 2 4 4" xfId="2018" xr:uid="{00000000-0005-0000-0000-000051090000}"/>
    <cellStyle name="Moneda 6 2 4 4 2" xfId="2019" xr:uid="{00000000-0005-0000-0000-000052090000}"/>
    <cellStyle name="Moneda 6 2 4 5" xfId="2020" xr:uid="{00000000-0005-0000-0000-000053090000}"/>
    <cellStyle name="Moneda 6 2 4 5 2" xfId="2021" xr:uid="{00000000-0005-0000-0000-000054090000}"/>
    <cellStyle name="Moneda 6 2 4 6" xfId="2022" xr:uid="{00000000-0005-0000-0000-000055090000}"/>
    <cellStyle name="Moneda 6 2 4 6 2" xfId="2023" xr:uid="{00000000-0005-0000-0000-000056090000}"/>
    <cellStyle name="Moneda 6 2 4 7" xfId="2024" xr:uid="{00000000-0005-0000-0000-000057090000}"/>
    <cellStyle name="Moneda 6 2 5" xfId="2025" xr:uid="{00000000-0005-0000-0000-000058090000}"/>
    <cellStyle name="Moneda 6 2 5 2" xfId="2026" xr:uid="{00000000-0005-0000-0000-000059090000}"/>
    <cellStyle name="Moneda 6 2 5 2 2" xfId="2027" xr:uid="{00000000-0005-0000-0000-00005A090000}"/>
    <cellStyle name="Moneda 6 2 5 2 2 2" xfId="2028" xr:uid="{00000000-0005-0000-0000-00005B090000}"/>
    <cellStyle name="Moneda 6 2 5 2 3" xfId="2029" xr:uid="{00000000-0005-0000-0000-00005C090000}"/>
    <cellStyle name="Moneda 6 2 5 2 3 2" xfId="2030" xr:uid="{00000000-0005-0000-0000-00005D090000}"/>
    <cellStyle name="Moneda 6 2 5 2 4" xfId="2031" xr:uid="{00000000-0005-0000-0000-00005E090000}"/>
    <cellStyle name="Moneda 6 2 5 2 4 2" xfId="2032" xr:uid="{00000000-0005-0000-0000-00005F090000}"/>
    <cellStyle name="Moneda 6 2 5 2 5" xfId="2033" xr:uid="{00000000-0005-0000-0000-000060090000}"/>
    <cellStyle name="Moneda 6 2 5 3" xfId="2034" xr:uid="{00000000-0005-0000-0000-000061090000}"/>
    <cellStyle name="Moneda 6 2 5 3 2" xfId="2035" xr:uid="{00000000-0005-0000-0000-000062090000}"/>
    <cellStyle name="Moneda 6 2 5 4" xfId="2036" xr:uid="{00000000-0005-0000-0000-000063090000}"/>
    <cellStyle name="Moneda 6 2 5 4 2" xfId="2037" xr:uid="{00000000-0005-0000-0000-000064090000}"/>
    <cellStyle name="Moneda 6 2 5 5" xfId="2038" xr:uid="{00000000-0005-0000-0000-000065090000}"/>
    <cellStyle name="Moneda 6 2 5 5 2" xfId="2039" xr:uid="{00000000-0005-0000-0000-000066090000}"/>
    <cellStyle name="Moneda 6 2 5 6" xfId="2040" xr:uid="{00000000-0005-0000-0000-000067090000}"/>
    <cellStyle name="Moneda 6 2 6" xfId="2041" xr:uid="{00000000-0005-0000-0000-000068090000}"/>
    <cellStyle name="Moneda 6 2 6 2" xfId="2042" xr:uid="{00000000-0005-0000-0000-000069090000}"/>
    <cellStyle name="Moneda 6 2 6 2 2" xfId="2043" xr:uid="{00000000-0005-0000-0000-00006A090000}"/>
    <cellStyle name="Moneda 6 2 6 3" xfId="2044" xr:uid="{00000000-0005-0000-0000-00006B090000}"/>
    <cellStyle name="Moneda 6 2 6 3 2" xfId="2045" xr:uid="{00000000-0005-0000-0000-00006C090000}"/>
    <cellStyle name="Moneda 6 2 6 4" xfId="2046" xr:uid="{00000000-0005-0000-0000-00006D090000}"/>
    <cellStyle name="Moneda 6 2 6 4 2" xfId="2047" xr:uid="{00000000-0005-0000-0000-00006E090000}"/>
    <cellStyle name="Moneda 6 2 6 5" xfId="2048" xr:uid="{00000000-0005-0000-0000-00006F090000}"/>
    <cellStyle name="Moneda 6 2 7" xfId="2049" xr:uid="{00000000-0005-0000-0000-000070090000}"/>
    <cellStyle name="Moneda 6 2 7 2" xfId="2050" xr:uid="{00000000-0005-0000-0000-000071090000}"/>
    <cellStyle name="Moneda 6 2 8" xfId="2051" xr:uid="{00000000-0005-0000-0000-000072090000}"/>
    <cellStyle name="Moneda 6 2 8 2" xfId="2052" xr:uid="{00000000-0005-0000-0000-000073090000}"/>
    <cellStyle name="Moneda 6 2 9" xfId="2053" xr:uid="{00000000-0005-0000-0000-000074090000}"/>
    <cellStyle name="Moneda 6 2 9 2" xfId="2054" xr:uid="{00000000-0005-0000-0000-000075090000}"/>
    <cellStyle name="Moneda 6 3" xfId="2055" xr:uid="{00000000-0005-0000-0000-000076090000}"/>
    <cellStyle name="Moneda 6 3 2" xfId="2056" xr:uid="{00000000-0005-0000-0000-000077090000}"/>
    <cellStyle name="Moneda 6 3 2 2" xfId="2057" xr:uid="{00000000-0005-0000-0000-000078090000}"/>
    <cellStyle name="Moneda 6 3 2 2 2" xfId="2058" xr:uid="{00000000-0005-0000-0000-000079090000}"/>
    <cellStyle name="Moneda 6 3 2 2 2 2" xfId="2059" xr:uid="{00000000-0005-0000-0000-00007A090000}"/>
    <cellStyle name="Moneda 6 3 2 2 3" xfId="2060" xr:uid="{00000000-0005-0000-0000-00007B090000}"/>
    <cellStyle name="Moneda 6 3 2 2 3 2" xfId="2061" xr:uid="{00000000-0005-0000-0000-00007C090000}"/>
    <cellStyle name="Moneda 6 3 2 2 4" xfId="2062" xr:uid="{00000000-0005-0000-0000-00007D090000}"/>
    <cellStyle name="Moneda 6 3 2 2 4 2" xfId="2063" xr:uid="{00000000-0005-0000-0000-00007E090000}"/>
    <cellStyle name="Moneda 6 3 2 2 5" xfId="2064" xr:uid="{00000000-0005-0000-0000-00007F090000}"/>
    <cellStyle name="Moneda 6 3 2 3" xfId="2065" xr:uid="{00000000-0005-0000-0000-000080090000}"/>
    <cellStyle name="Moneda 6 3 2 3 2" xfId="2066" xr:uid="{00000000-0005-0000-0000-000081090000}"/>
    <cellStyle name="Moneda 6 3 2 4" xfId="2067" xr:uid="{00000000-0005-0000-0000-000082090000}"/>
    <cellStyle name="Moneda 6 3 2 4 2" xfId="2068" xr:uid="{00000000-0005-0000-0000-000083090000}"/>
    <cellStyle name="Moneda 6 3 2 5" xfId="2069" xr:uid="{00000000-0005-0000-0000-000084090000}"/>
    <cellStyle name="Moneda 6 3 2 5 2" xfId="2070" xr:uid="{00000000-0005-0000-0000-000085090000}"/>
    <cellStyle name="Moneda 6 3 2 6" xfId="2071" xr:uid="{00000000-0005-0000-0000-000086090000}"/>
    <cellStyle name="Moneda 6 3 3" xfId="2072" xr:uid="{00000000-0005-0000-0000-000087090000}"/>
    <cellStyle name="Moneda 6 3 3 2" xfId="2073" xr:uid="{00000000-0005-0000-0000-000088090000}"/>
    <cellStyle name="Moneda 6 3 3 2 2" xfId="2074" xr:uid="{00000000-0005-0000-0000-000089090000}"/>
    <cellStyle name="Moneda 6 3 3 3" xfId="2075" xr:uid="{00000000-0005-0000-0000-00008A090000}"/>
    <cellStyle name="Moneda 6 3 3 3 2" xfId="2076" xr:uid="{00000000-0005-0000-0000-00008B090000}"/>
    <cellStyle name="Moneda 6 3 3 4" xfId="2077" xr:uid="{00000000-0005-0000-0000-00008C090000}"/>
    <cellStyle name="Moneda 6 3 3 4 2" xfId="2078" xr:uid="{00000000-0005-0000-0000-00008D090000}"/>
    <cellStyle name="Moneda 6 3 3 5" xfId="2079" xr:uid="{00000000-0005-0000-0000-00008E090000}"/>
    <cellStyle name="Moneda 6 3 4" xfId="2080" xr:uid="{00000000-0005-0000-0000-00008F090000}"/>
    <cellStyle name="Moneda 6 3 4 2" xfId="2081" xr:uid="{00000000-0005-0000-0000-000090090000}"/>
    <cellStyle name="Moneda 6 3 5" xfId="2082" xr:uid="{00000000-0005-0000-0000-000091090000}"/>
    <cellStyle name="Moneda 6 3 5 2" xfId="2083" xr:uid="{00000000-0005-0000-0000-000092090000}"/>
    <cellStyle name="Moneda 6 3 6" xfId="2084" xr:uid="{00000000-0005-0000-0000-000093090000}"/>
    <cellStyle name="Moneda 6 3 6 2" xfId="2085" xr:uid="{00000000-0005-0000-0000-000094090000}"/>
    <cellStyle name="Moneda 6 3 7" xfId="2086" xr:uid="{00000000-0005-0000-0000-000095090000}"/>
    <cellStyle name="Moneda 6 4" xfId="2087" xr:uid="{00000000-0005-0000-0000-000096090000}"/>
    <cellStyle name="Moneda 6 4 2" xfId="2088" xr:uid="{00000000-0005-0000-0000-000097090000}"/>
    <cellStyle name="Moneda 6 4 2 2" xfId="2089" xr:uid="{00000000-0005-0000-0000-000098090000}"/>
    <cellStyle name="Moneda 6 4 2 2 2" xfId="2090" xr:uid="{00000000-0005-0000-0000-000099090000}"/>
    <cellStyle name="Moneda 6 4 2 2 2 2" xfId="2091" xr:uid="{00000000-0005-0000-0000-00009A090000}"/>
    <cellStyle name="Moneda 6 4 2 2 3" xfId="2092" xr:uid="{00000000-0005-0000-0000-00009B090000}"/>
    <cellStyle name="Moneda 6 4 2 2 3 2" xfId="2093" xr:uid="{00000000-0005-0000-0000-00009C090000}"/>
    <cellStyle name="Moneda 6 4 2 2 4" xfId="2094" xr:uid="{00000000-0005-0000-0000-00009D090000}"/>
    <cellStyle name="Moneda 6 4 2 2 4 2" xfId="2095" xr:uid="{00000000-0005-0000-0000-00009E090000}"/>
    <cellStyle name="Moneda 6 4 2 2 5" xfId="2096" xr:uid="{00000000-0005-0000-0000-00009F090000}"/>
    <cellStyle name="Moneda 6 4 2 3" xfId="2097" xr:uid="{00000000-0005-0000-0000-0000A0090000}"/>
    <cellStyle name="Moneda 6 4 2 3 2" xfId="2098" xr:uid="{00000000-0005-0000-0000-0000A1090000}"/>
    <cellStyle name="Moneda 6 4 2 4" xfId="2099" xr:uid="{00000000-0005-0000-0000-0000A2090000}"/>
    <cellStyle name="Moneda 6 4 2 4 2" xfId="2100" xr:uid="{00000000-0005-0000-0000-0000A3090000}"/>
    <cellStyle name="Moneda 6 4 2 5" xfId="2101" xr:uid="{00000000-0005-0000-0000-0000A4090000}"/>
    <cellStyle name="Moneda 6 4 2 5 2" xfId="2102" xr:uid="{00000000-0005-0000-0000-0000A5090000}"/>
    <cellStyle name="Moneda 6 4 2 6" xfId="2103" xr:uid="{00000000-0005-0000-0000-0000A6090000}"/>
    <cellStyle name="Moneda 6 4 3" xfId="2104" xr:uid="{00000000-0005-0000-0000-0000A7090000}"/>
    <cellStyle name="Moneda 6 4 3 2" xfId="2105" xr:uid="{00000000-0005-0000-0000-0000A8090000}"/>
    <cellStyle name="Moneda 6 4 3 2 2" xfId="2106" xr:uid="{00000000-0005-0000-0000-0000A9090000}"/>
    <cellStyle name="Moneda 6 4 3 3" xfId="2107" xr:uid="{00000000-0005-0000-0000-0000AA090000}"/>
    <cellStyle name="Moneda 6 4 3 3 2" xfId="2108" xr:uid="{00000000-0005-0000-0000-0000AB090000}"/>
    <cellStyle name="Moneda 6 4 3 4" xfId="2109" xr:uid="{00000000-0005-0000-0000-0000AC090000}"/>
    <cellStyle name="Moneda 6 4 3 4 2" xfId="2110" xr:uid="{00000000-0005-0000-0000-0000AD090000}"/>
    <cellStyle name="Moneda 6 4 3 5" xfId="2111" xr:uid="{00000000-0005-0000-0000-0000AE090000}"/>
    <cellStyle name="Moneda 6 4 4" xfId="2112" xr:uid="{00000000-0005-0000-0000-0000AF090000}"/>
    <cellStyle name="Moneda 6 4 4 2" xfId="2113" xr:uid="{00000000-0005-0000-0000-0000B0090000}"/>
    <cellStyle name="Moneda 6 4 5" xfId="2114" xr:uid="{00000000-0005-0000-0000-0000B1090000}"/>
    <cellStyle name="Moneda 6 4 5 2" xfId="2115" xr:uid="{00000000-0005-0000-0000-0000B2090000}"/>
    <cellStyle name="Moneda 6 4 6" xfId="2116" xr:uid="{00000000-0005-0000-0000-0000B3090000}"/>
    <cellStyle name="Moneda 6 4 6 2" xfId="2117" xr:uid="{00000000-0005-0000-0000-0000B4090000}"/>
    <cellStyle name="Moneda 6 4 7" xfId="2118" xr:uid="{00000000-0005-0000-0000-0000B5090000}"/>
    <cellStyle name="Moneda 6 5" xfId="2119" xr:uid="{00000000-0005-0000-0000-0000B6090000}"/>
    <cellStyle name="Moneda 6 5 2" xfId="2120" xr:uid="{00000000-0005-0000-0000-0000B7090000}"/>
    <cellStyle name="Moneda 6 5 2 2" xfId="2121" xr:uid="{00000000-0005-0000-0000-0000B8090000}"/>
    <cellStyle name="Moneda 6 5 2 2 2" xfId="2122" xr:uid="{00000000-0005-0000-0000-0000B9090000}"/>
    <cellStyle name="Moneda 6 5 2 2 2 2" xfId="2123" xr:uid="{00000000-0005-0000-0000-0000BA090000}"/>
    <cellStyle name="Moneda 6 5 2 2 3" xfId="2124" xr:uid="{00000000-0005-0000-0000-0000BB090000}"/>
    <cellStyle name="Moneda 6 5 2 2 3 2" xfId="2125" xr:uid="{00000000-0005-0000-0000-0000BC090000}"/>
    <cellStyle name="Moneda 6 5 2 2 4" xfId="2126" xr:uid="{00000000-0005-0000-0000-0000BD090000}"/>
    <cellStyle name="Moneda 6 5 2 2 4 2" xfId="2127" xr:uid="{00000000-0005-0000-0000-0000BE090000}"/>
    <cellStyle name="Moneda 6 5 2 2 5" xfId="2128" xr:uid="{00000000-0005-0000-0000-0000BF090000}"/>
    <cellStyle name="Moneda 6 5 2 3" xfId="2129" xr:uid="{00000000-0005-0000-0000-0000C0090000}"/>
    <cellStyle name="Moneda 6 5 2 3 2" xfId="2130" xr:uid="{00000000-0005-0000-0000-0000C1090000}"/>
    <cellStyle name="Moneda 6 5 2 4" xfId="2131" xr:uid="{00000000-0005-0000-0000-0000C2090000}"/>
    <cellStyle name="Moneda 6 5 2 4 2" xfId="2132" xr:uid="{00000000-0005-0000-0000-0000C3090000}"/>
    <cellStyle name="Moneda 6 5 2 5" xfId="2133" xr:uid="{00000000-0005-0000-0000-0000C4090000}"/>
    <cellStyle name="Moneda 6 5 2 5 2" xfId="2134" xr:uid="{00000000-0005-0000-0000-0000C5090000}"/>
    <cellStyle name="Moneda 6 5 2 6" xfId="2135" xr:uid="{00000000-0005-0000-0000-0000C6090000}"/>
    <cellStyle name="Moneda 6 5 3" xfId="2136" xr:uid="{00000000-0005-0000-0000-0000C7090000}"/>
    <cellStyle name="Moneda 6 5 3 2" xfId="2137" xr:uid="{00000000-0005-0000-0000-0000C8090000}"/>
    <cellStyle name="Moneda 6 5 3 2 2" xfId="2138" xr:uid="{00000000-0005-0000-0000-0000C9090000}"/>
    <cellStyle name="Moneda 6 5 3 3" xfId="2139" xr:uid="{00000000-0005-0000-0000-0000CA090000}"/>
    <cellStyle name="Moneda 6 5 3 3 2" xfId="2140" xr:uid="{00000000-0005-0000-0000-0000CB090000}"/>
    <cellStyle name="Moneda 6 5 3 4" xfId="2141" xr:uid="{00000000-0005-0000-0000-0000CC090000}"/>
    <cellStyle name="Moneda 6 5 3 4 2" xfId="2142" xr:uid="{00000000-0005-0000-0000-0000CD090000}"/>
    <cellStyle name="Moneda 6 5 3 5" xfId="2143" xr:uid="{00000000-0005-0000-0000-0000CE090000}"/>
    <cellStyle name="Moneda 6 5 4" xfId="2144" xr:uid="{00000000-0005-0000-0000-0000CF090000}"/>
    <cellStyle name="Moneda 6 5 4 2" xfId="2145" xr:uid="{00000000-0005-0000-0000-0000D0090000}"/>
    <cellStyle name="Moneda 6 5 5" xfId="2146" xr:uid="{00000000-0005-0000-0000-0000D1090000}"/>
    <cellStyle name="Moneda 6 5 5 2" xfId="2147" xr:uid="{00000000-0005-0000-0000-0000D2090000}"/>
    <cellStyle name="Moneda 6 5 6" xfId="2148" xr:uid="{00000000-0005-0000-0000-0000D3090000}"/>
    <cellStyle name="Moneda 6 5 6 2" xfId="2149" xr:uid="{00000000-0005-0000-0000-0000D4090000}"/>
    <cellStyle name="Moneda 6 5 7" xfId="2150" xr:uid="{00000000-0005-0000-0000-0000D5090000}"/>
    <cellStyle name="Moneda 6 6" xfId="2151" xr:uid="{00000000-0005-0000-0000-0000D6090000}"/>
    <cellStyle name="Moneda 6 6 2" xfId="2152" xr:uid="{00000000-0005-0000-0000-0000D7090000}"/>
    <cellStyle name="Moneda 6 6 2 2" xfId="2153" xr:uid="{00000000-0005-0000-0000-0000D8090000}"/>
    <cellStyle name="Moneda 6 6 2 2 2" xfId="2154" xr:uid="{00000000-0005-0000-0000-0000D9090000}"/>
    <cellStyle name="Moneda 6 6 2 3" xfId="2155" xr:uid="{00000000-0005-0000-0000-0000DA090000}"/>
    <cellStyle name="Moneda 6 6 2 3 2" xfId="2156" xr:uid="{00000000-0005-0000-0000-0000DB090000}"/>
    <cellStyle name="Moneda 6 6 2 4" xfId="2157" xr:uid="{00000000-0005-0000-0000-0000DC090000}"/>
    <cellStyle name="Moneda 6 6 2 4 2" xfId="2158" xr:uid="{00000000-0005-0000-0000-0000DD090000}"/>
    <cellStyle name="Moneda 6 6 2 5" xfId="2159" xr:uid="{00000000-0005-0000-0000-0000DE090000}"/>
    <cellStyle name="Moneda 6 6 3" xfId="2160" xr:uid="{00000000-0005-0000-0000-0000DF090000}"/>
    <cellStyle name="Moneda 6 6 3 2" xfId="2161" xr:uid="{00000000-0005-0000-0000-0000E0090000}"/>
    <cellStyle name="Moneda 6 6 4" xfId="2162" xr:uid="{00000000-0005-0000-0000-0000E1090000}"/>
    <cellStyle name="Moneda 6 6 4 2" xfId="2163" xr:uid="{00000000-0005-0000-0000-0000E2090000}"/>
    <cellStyle name="Moneda 6 6 5" xfId="2164" xr:uid="{00000000-0005-0000-0000-0000E3090000}"/>
    <cellStyle name="Moneda 6 6 5 2" xfId="2165" xr:uid="{00000000-0005-0000-0000-0000E4090000}"/>
    <cellStyle name="Moneda 6 6 6" xfId="2166" xr:uid="{00000000-0005-0000-0000-0000E5090000}"/>
    <cellStyle name="Moneda 6 7" xfId="2167" xr:uid="{00000000-0005-0000-0000-0000E6090000}"/>
    <cellStyle name="Moneda 6 7 2" xfId="2168" xr:uid="{00000000-0005-0000-0000-0000E7090000}"/>
    <cellStyle name="Moneda 6 7 2 2" xfId="2169" xr:uid="{00000000-0005-0000-0000-0000E8090000}"/>
    <cellStyle name="Moneda 6 7 3" xfId="2170" xr:uid="{00000000-0005-0000-0000-0000E9090000}"/>
    <cellStyle name="Moneda 6 7 3 2" xfId="2171" xr:uid="{00000000-0005-0000-0000-0000EA090000}"/>
    <cellStyle name="Moneda 6 7 4" xfId="2172" xr:uid="{00000000-0005-0000-0000-0000EB090000}"/>
    <cellStyle name="Moneda 6 7 4 2" xfId="2173" xr:uid="{00000000-0005-0000-0000-0000EC090000}"/>
    <cellStyle name="Moneda 6 7 5" xfId="2174" xr:uid="{00000000-0005-0000-0000-0000ED090000}"/>
    <cellStyle name="Moneda 6 8" xfId="2175" xr:uid="{00000000-0005-0000-0000-0000EE090000}"/>
    <cellStyle name="Moneda 6 8 2" xfId="2176" xr:uid="{00000000-0005-0000-0000-0000EF090000}"/>
    <cellStyle name="Moneda 6 9" xfId="2177" xr:uid="{00000000-0005-0000-0000-0000F0090000}"/>
    <cellStyle name="Moneda 6 9 2" xfId="2178" xr:uid="{00000000-0005-0000-0000-0000F1090000}"/>
    <cellStyle name="Moneda 7" xfId="2179" xr:uid="{00000000-0005-0000-0000-0000F2090000}"/>
    <cellStyle name="Moneda 7 10" xfId="2180" xr:uid="{00000000-0005-0000-0000-0000F3090000}"/>
    <cellStyle name="Moneda 7 10 2" xfId="2181" xr:uid="{00000000-0005-0000-0000-0000F4090000}"/>
    <cellStyle name="Moneda 7 11" xfId="2182" xr:uid="{00000000-0005-0000-0000-0000F5090000}"/>
    <cellStyle name="Moneda 7 12" xfId="2183" xr:uid="{00000000-0005-0000-0000-0000F6090000}"/>
    <cellStyle name="Moneda 7 2" xfId="2184" xr:uid="{00000000-0005-0000-0000-0000F7090000}"/>
    <cellStyle name="Moneda 7 2 10" xfId="2185" xr:uid="{00000000-0005-0000-0000-0000F8090000}"/>
    <cellStyle name="Moneda 7 2 11" xfId="2186" xr:uid="{00000000-0005-0000-0000-0000F9090000}"/>
    <cellStyle name="Moneda 7 2 2" xfId="2187" xr:uid="{00000000-0005-0000-0000-0000FA090000}"/>
    <cellStyle name="Moneda 7 2 2 2" xfId="2188" xr:uid="{00000000-0005-0000-0000-0000FB090000}"/>
    <cellStyle name="Moneda 7 2 2 2 2" xfId="2189" xr:uid="{00000000-0005-0000-0000-0000FC090000}"/>
    <cellStyle name="Moneda 7 2 2 2 2 2" xfId="2190" xr:uid="{00000000-0005-0000-0000-0000FD090000}"/>
    <cellStyle name="Moneda 7 2 2 2 2 2 2" xfId="2191" xr:uid="{00000000-0005-0000-0000-0000FE090000}"/>
    <cellStyle name="Moneda 7 2 2 2 2 3" xfId="2192" xr:uid="{00000000-0005-0000-0000-0000FF090000}"/>
    <cellStyle name="Moneda 7 2 2 2 2 3 2" xfId="2193" xr:uid="{00000000-0005-0000-0000-0000000A0000}"/>
    <cellStyle name="Moneda 7 2 2 2 2 4" xfId="2194" xr:uid="{00000000-0005-0000-0000-0000010A0000}"/>
    <cellStyle name="Moneda 7 2 2 2 2 4 2" xfId="2195" xr:uid="{00000000-0005-0000-0000-0000020A0000}"/>
    <cellStyle name="Moneda 7 2 2 2 2 5" xfId="2196" xr:uid="{00000000-0005-0000-0000-0000030A0000}"/>
    <cellStyle name="Moneda 7 2 2 2 3" xfId="2197" xr:uid="{00000000-0005-0000-0000-0000040A0000}"/>
    <cellStyle name="Moneda 7 2 2 2 3 2" xfId="2198" xr:uid="{00000000-0005-0000-0000-0000050A0000}"/>
    <cellStyle name="Moneda 7 2 2 2 4" xfId="2199" xr:uid="{00000000-0005-0000-0000-0000060A0000}"/>
    <cellStyle name="Moneda 7 2 2 2 4 2" xfId="2200" xr:uid="{00000000-0005-0000-0000-0000070A0000}"/>
    <cellStyle name="Moneda 7 2 2 2 5" xfId="2201" xr:uid="{00000000-0005-0000-0000-0000080A0000}"/>
    <cellStyle name="Moneda 7 2 2 2 5 2" xfId="2202" xr:uid="{00000000-0005-0000-0000-0000090A0000}"/>
    <cellStyle name="Moneda 7 2 2 2 6" xfId="2203" xr:uid="{00000000-0005-0000-0000-00000A0A0000}"/>
    <cellStyle name="Moneda 7 2 2 3" xfId="2204" xr:uid="{00000000-0005-0000-0000-00000B0A0000}"/>
    <cellStyle name="Moneda 7 2 2 3 2" xfId="2205" xr:uid="{00000000-0005-0000-0000-00000C0A0000}"/>
    <cellStyle name="Moneda 7 2 2 3 2 2" xfId="2206" xr:uid="{00000000-0005-0000-0000-00000D0A0000}"/>
    <cellStyle name="Moneda 7 2 2 3 3" xfId="2207" xr:uid="{00000000-0005-0000-0000-00000E0A0000}"/>
    <cellStyle name="Moneda 7 2 2 3 3 2" xfId="2208" xr:uid="{00000000-0005-0000-0000-00000F0A0000}"/>
    <cellStyle name="Moneda 7 2 2 3 4" xfId="2209" xr:uid="{00000000-0005-0000-0000-0000100A0000}"/>
    <cellStyle name="Moneda 7 2 2 3 4 2" xfId="2210" xr:uid="{00000000-0005-0000-0000-0000110A0000}"/>
    <cellStyle name="Moneda 7 2 2 3 5" xfId="2211" xr:uid="{00000000-0005-0000-0000-0000120A0000}"/>
    <cellStyle name="Moneda 7 2 2 4" xfId="2212" xr:uid="{00000000-0005-0000-0000-0000130A0000}"/>
    <cellStyle name="Moneda 7 2 2 4 2" xfId="2213" xr:uid="{00000000-0005-0000-0000-0000140A0000}"/>
    <cellStyle name="Moneda 7 2 2 5" xfId="2214" xr:uid="{00000000-0005-0000-0000-0000150A0000}"/>
    <cellStyle name="Moneda 7 2 2 5 2" xfId="2215" xr:uid="{00000000-0005-0000-0000-0000160A0000}"/>
    <cellStyle name="Moneda 7 2 2 6" xfId="2216" xr:uid="{00000000-0005-0000-0000-0000170A0000}"/>
    <cellStyle name="Moneda 7 2 2 6 2" xfId="2217" xr:uid="{00000000-0005-0000-0000-0000180A0000}"/>
    <cellStyle name="Moneda 7 2 2 7" xfId="2218" xr:uid="{00000000-0005-0000-0000-0000190A0000}"/>
    <cellStyle name="Moneda 7 2 3" xfId="2219" xr:uid="{00000000-0005-0000-0000-00001A0A0000}"/>
    <cellStyle name="Moneda 7 2 3 2" xfId="2220" xr:uid="{00000000-0005-0000-0000-00001B0A0000}"/>
    <cellStyle name="Moneda 7 2 3 2 2" xfId="2221" xr:uid="{00000000-0005-0000-0000-00001C0A0000}"/>
    <cellStyle name="Moneda 7 2 3 2 2 2" xfId="2222" xr:uid="{00000000-0005-0000-0000-00001D0A0000}"/>
    <cellStyle name="Moneda 7 2 3 2 2 2 2" xfId="2223" xr:uid="{00000000-0005-0000-0000-00001E0A0000}"/>
    <cellStyle name="Moneda 7 2 3 2 2 3" xfId="2224" xr:uid="{00000000-0005-0000-0000-00001F0A0000}"/>
    <cellStyle name="Moneda 7 2 3 2 2 3 2" xfId="2225" xr:uid="{00000000-0005-0000-0000-0000200A0000}"/>
    <cellStyle name="Moneda 7 2 3 2 2 4" xfId="2226" xr:uid="{00000000-0005-0000-0000-0000210A0000}"/>
    <cellStyle name="Moneda 7 2 3 2 2 4 2" xfId="2227" xr:uid="{00000000-0005-0000-0000-0000220A0000}"/>
    <cellStyle name="Moneda 7 2 3 2 2 5" xfId="2228" xr:uid="{00000000-0005-0000-0000-0000230A0000}"/>
    <cellStyle name="Moneda 7 2 3 2 3" xfId="2229" xr:uid="{00000000-0005-0000-0000-0000240A0000}"/>
    <cellStyle name="Moneda 7 2 3 2 3 2" xfId="2230" xr:uid="{00000000-0005-0000-0000-0000250A0000}"/>
    <cellStyle name="Moneda 7 2 3 2 4" xfId="2231" xr:uid="{00000000-0005-0000-0000-0000260A0000}"/>
    <cellStyle name="Moneda 7 2 3 2 4 2" xfId="2232" xr:uid="{00000000-0005-0000-0000-0000270A0000}"/>
    <cellStyle name="Moneda 7 2 3 2 5" xfId="2233" xr:uid="{00000000-0005-0000-0000-0000280A0000}"/>
    <cellStyle name="Moneda 7 2 3 2 5 2" xfId="2234" xr:uid="{00000000-0005-0000-0000-0000290A0000}"/>
    <cellStyle name="Moneda 7 2 3 2 6" xfId="2235" xr:uid="{00000000-0005-0000-0000-00002A0A0000}"/>
    <cellStyle name="Moneda 7 2 3 3" xfId="2236" xr:uid="{00000000-0005-0000-0000-00002B0A0000}"/>
    <cellStyle name="Moneda 7 2 3 3 2" xfId="2237" xr:uid="{00000000-0005-0000-0000-00002C0A0000}"/>
    <cellStyle name="Moneda 7 2 3 3 2 2" xfId="2238" xr:uid="{00000000-0005-0000-0000-00002D0A0000}"/>
    <cellStyle name="Moneda 7 2 3 3 3" xfId="2239" xr:uid="{00000000-0005-0000-0000-00002E0A0000}"/>
    <cellStyle name="Moneda 7 2 3 3 3 2" xfId="2240" xr:uid="{00000000-0005-0000-0000-00002F0A0000}"/>
    <cellStyle name="Moneda 7 2 3 3 4" xfId="2241" xr:uid="{00000000-0005-0000-0000-0000300A0000}"/>
    <cellStyle name="Moneda 7 2 3 3 4 2" xfId="2242" xr:uid="{00000000-0005-0000-0000-0000310A0000}"/>
    <cellStyle name="Moneda 7 2 3 3 5" xfId="2243" xr:uid="{00000000-0005-0000-0000-0000320A0000}"/>
    <cellStyle name="Moneda 7 2 3 4" xfId="2244" xr:uid="{00000000-0005-0000-0000-0000330A0000}"/>
    <cellStyle name="Moneda 7 2 3 4 2" xfId="2245" xr:uid="{00000000-0005-0000-0000-0000340A0000}"/>
    <cellStyle name="Moneda 7 2 3 5" xfId="2246" xr:uid="{00000000-0005-0000-0000-0000350A0000}"/>
    <cellStyle name="Moneda 7 2 3 5 2" xfId="2247" xr:uid="{00000000-0005-0000-0000-0000360A0000}"/>
    <cellStyle name="Moneda 7 2 3 6" xfId="2248" xr:uid="{00000000-0005-0000-0000-0000370A0000}"/>
    <cellStyle name="Moneda 7 2 3 6 2" xfId="2249" xr:uid="{00000000-0005-0000-0000-0000380A0000}"/>
    <cellStyle name="Moneda 7 2 3 7" xfId="2250" xr:uid="{00000000-0005-0000-0000-0000390A0000}"/>
    <cellStyle name="Moneda 7 2 4" xfId="2251" xr:uid="{00000000-0005-0000-0000-00003A0A0000}"/>
    <cellStyle name="Moneda 7 2 4 2" xfId="2252" xr:uid="{00000000-0005-0000-0000-00003B0A0000}"/>
    <cellStyle name="Moneda 7 2 4 2 2" xfId="2253" xr:uid="{00000000-0005-0000-0000-00003C0A0000}"/>
    <cellStyle name="Moneda 7 2 4 2 2 2" xfId="2254" xr:uid="{00000000-0005-0000-0000-00003D0A0000}"/>
    <cellStyle name="Moneda 7 2 4 2 2 2 2" xfId="2255" xr:uid="{00000000-0005-0000-0000-00003E0A0000}"/>
    <cellStyle name="Moneda 7 2 4 2 2 3" xfId="2256" xr:uid="{00000000-0005-0000-0000-00003F0A0000}"/>
    <cellStyle name="Moneda 7 2 4 2 2 3 2" xfId="2257" xr:uid="{00000000-0005-0000-0000-0000400A0000}"/>
    <cellStyle name="Moneda 7 2 4 2 2 4" xfId="2258" xr:uid="{00000000-0005-0000-0000-0000410A0000}"/>
    <cellStyle name="Moneda 7 2 4 2 2 4 2" xfId="2259" xr:uid="{00000000-0005-0000-0000-0000420A0000}"/>
    <cellStyle name="Moneda 7 2 4 2 2 5" xfId="2260" xr:uid="{00000000-0005-0000-0000-0000430A0000}"/>
    <cellStyle name="Moneda 7 2 4 2 3" xfId="2261" xr:uid="{00000000-0005-0000-0000-0000440A0000}"/>
    <cellStyle name="Moneda 7 2 4 2 3 2" xfId="2262" xr:uid="{00000000-0005-0000-0000-0000450A0000}"/>
    <cellStyle name="Moneda 7 2 4 2 4" xfId="2263" xr:uid="{00000000-0005-0000-0000-0000460A0000}"/>
    <cellStyle name="Moneda 7 2 4 2 4 2" xfId="2264" xr:uid="{00000000-0005-0000-0000-0000470A0000}"/>
    <cellStyle name="Moneda 7 2 4 2 5" xfId="2265" xr:uid="{00000000-0005-0000-0000-0000480A0000}"/>
    <cellStyle name="Moneda 7 2 4 2 5 2" xfId="2266" xr:uid="{00000000-0005-0000-0000-0000490A0000}"/>
    <cellStyle name="Moneda 7 2 4 2 6" xfId="2267" xr:uid="{00000000-0005-0000-0000-00004A0A0000}"/>
    <cellStyle name="Moneda 7 2 4 3" xfId="2268" xr:uid="{00000000-0005-0000-0000-00004B0A0000}"/>
    <cellStyle name="Moneda 7 2 4 3 2" xfId="2269" xr:uid="{00000000-0005-0000-0000-00004C0A0000}"/>
    <cellStyle name="Moneda 7 2 4 3 2 2" xfId="2270" xr:uid="{00000000-0005-0000-0000-00004D0A0000}"/>
    <cellStyle name="Moneda 7 2 4 3 3" xfId="2271" xr:uid="{00000000-0005-0000-0000-00004E0A0000}"/>
    <cellStyle name="Moneda 7 2 4 3 3 2" xfId="2272" xr:uid="{00000000-0005-0000-0000-00004F0A0000}"/>
    <cellStyle name="Moneda 7 2 4 3 4" xfId="2273" xr:uid="{00000000-0005-0000-0000-0000500A0000}"/>
    <cellStyle name="Moneda 7 2 4 3 4 2" xfId="2274" xr:uid="{00000000-0005-0000-0000-0000510A0000}"/>
    <cellStyle name="Moneda 7 2 4 3 5" xfId="2275" xr:uid="{00000000-0005-0000-0000-0000520A0000}"/>
    <cellStyle name="Moneda 7 2 4 4" xfId="2276" xr:uid="{00000000-0005-0000-0000-0000530A0000}"/>
    <cellStyle name="Moneda 7 2 4 4 2" xfId="2277" xr:uid="{00000000-0005-0000-0000-0000540A0000}"/>
    <cellStyle name="Moneda 7 2 4 5" xfId="2278" xr:uid="{00000000-0005-0000-0000-0000550A0000}"/>
    <cellStyle name="Moneda 7 2 4 5 2" xfId="2279" xr:uid="{00000000-0005-0000-0000-0000560A0000}"/>
    <cellStyle name="Moneda 7 2 4 6" xfId="2280" xr:uid="{00000000-0005-0000-0000-0000570A0000}"/>
    <cellStyle name="Moneda 7 2 4 6 2" xfId="2281" xr:uid="{00000000-0005-0000-0000-0000580A0000}"/>
    <cellStyle name="Moneda 7 2 4 7" xfId="2282" xr:uid="{00000000-0005-0000-0000-0000590A0000}"/>
    <cellStyle name="Moneda 7 2 5" xfId="2283" xr:uid="{00000000-0005-0000-0000-00005A0A0000}"/>
    <cellStyle name="Moneda 7 2 5 2" xfId="2284" xr:uid="{00000000-0005-0000-0000-00005B0A0000}"/>
    <cellStyle name="Moneda 7 2 5 2 2" xfId="2285" xr:uid="{00000000-0005-0000-0000-00005C0A0000}"/>
    <cellStyle name="Moneda 7 2 5 2 2 2" xfId="2286" xr:uid="{00000000-0005-0000-0000-00005D0A0000}"/>
    <cellStyle name="Moneda 7 2 5 2 3" xfId="2287" xr:uid="{00000000-0005-0000-0000-00005E0A0000}"/>
    <cellStyle name="Moneda 7 2 5 2 3 2" xfId="2288" xr:uid="{00000000-0005-0000-0000-00005F0A0000}"/>
    <cellStyle name="Moneda 7 2 5 2 4" xfId="2289" xr:uid="{00000000-0005-0000-0000-0000600A0000}"/>
    <cellStyle name="Moneda 7 2 5 2 4 2" xfId="2290" xr:uid="{00000000-0005-0000-0000-0000610A0000}"/>
    <cellStyle name="Moneda 7 2 5 2 5" xfId="2291" xr:uid="{00000000-0005-0000-0000-0000620A0000}"/>
    <cellStyle name="Moneda 7 2 5 3" xfId="2292" xr:uid="{00000000-0005-0000-0000-0000630A0000}"/>
    <cellStyle name="Moneda 7 2 5 3 2" xfId="2293" xr:uid="{00000000-0005-0000-0000-0000640A0000}"/>
    <cellStyle name="Moneda 7 2 5 4" xfId="2294" xr:uid="{00000000-0005-0000-0000-0000650A0000}"/>
    <cellStyle name="Moneda 7 2 5 4 2" xfId="2295" xr:uid="{00000000-0005-0000-0000-0000660A0000}"/>
    <cellStyle name="Moneda 7 2 5 5" xfId="2296" xr:uid="{00000000-0005-0000-0000-0000670A0000}"/>
    <cellStyle name="Moneda 7 2 5 5 2" xfId="2297" xr:uid="{00000000-0005-0000-0000-0000680A0000}"/>
    <cellStyle name="Moneda 7 2 5 6" xfId="2298" xr:uid="{00000000-0005-0000-0000-0000690A0000}"/>
    <cellStyle name="Moneda 7 2 6" xfId="2299" xr:uid="{00000000-0005-0000-0000-00006A0A0000}"/>
    <cellStyle name="Moneda 7 2 6 2" xfId="2300" xr:uid="{00000000-0005-0000-0000-00006B0A0000}"/>
    <cellStyle name="Moneda 7 2 6 2 2" xfId="2301" xr:uid="{00000000-0005-0000-0000-00006C0A0000}"/>
    <cellStyle name="Moneda 7 2 6 3" xfId="2302" xr:uid="{00000000-0005-0000-0000-00006D0A0000}"/>
    <cellStyle name="Moneda 7 2 6 3 2" xfId="2303" xr:uid="{00000000-0005-0000-0000-00006E0A0000}"/>
    <cellStyle name="Moneda 7 2 6 4" xfId="2304" xr:uid="{00000000-0005-0000-0000-00006F0A0000}"/>
    <cellStyle name="Moneda 7 2 6 4 2" xfId="2305" xr:uid="{00000000-0005-0000-0000-0000700A0000}"/>
    <cellStyle name="Moneda 7 2 6 5" xfId="2306" xr:uid="{00000000-0005-0000-0000-0000710A0000}"/>
    <cellStyle name="Moneda 7 2 7" xfId="2307" xr:uid="{00000000-0005-0000-0000-0000720A0000}"/>
    <cellStyle name="Moneda 7 2 7 2" xfId="2308" xr:uid="{00000000-0005-0000-0000-0000730A0000}"/>
    <cellStyle name="Moneda 7 2 8" xfId="2309" xr:uid="{00000000-0005-0000-0000-0000740A0000}"/>
    <cellStyle name="Moneda 7 2 8 2" xfId="2310" xr:uid="{00000000-0005-0000-0000-0000750A0000}"/>
    <cellStyle name="Moneda 7 2 9" xfId="2311" xr:uid="{00000000-0005-0000-0000-0000760A0000}"/>
    <cellStyle name="Moneda 7 2 9 2" xfId="2312" xr:uid="{00000000-0005-0000-0000-0000770A0000}"/>
    <cellStyle name="Moneda 7 3" xfId="2313" xr:uid="{00000000-0005-0000-0000-0000780A0000}"/>
    <cellStyle name="Moneda 7 3 2" xfId="2314" xr:uid="{00000000-0005-0000-0000-0000790A0000}"/>
    <cellStyle name="Moneda 7 3 2 2" xfId="2315" xr:uid="{00000000-0005-0000-0000-00007A0A0000}"/>
    <cellStyle name="Moneda 7 3 2 2 2" xfId="2316" xr:uid="{00000000-0005-0000-0000-00007B0A0000}"/>
    <cellStyle name="Moneda 7 3 2 2 2 2" xfId="2317" xr:uid="{00000000-0005-0000-0000-00007C0A0000}"/>
    <cellStyle name="Moneda 7 3 2 2 3" xfId="2318" xr:uid="{00000000-0005-0000-0000-00007D0A0000}"/>
    <cellStyle name="Moneda 7 3 2 2 3 2" xfId="2319" xr:uid="{00000000-0005-0000-0000-00007E0A0000}"/>
    <cellStyle name="Moneda 7 3 2 2 4" xfId="2320" xr:uid="{00000000-0005-0000-0000-00007F0A0000}"/>
    <cellStyle name="Moneda 7 3 2 2 4 2" xfId="2321" xr:uid="{00000000-0005-0000-0000-0000800A0000}"/>
    <cellStyle name="Moneda 7 3 2 2 5" xfId="2322" xr:uid="{00000000-0005-0000-0000-0000810A0000}"/>
    <cellStyle name="Moneda 7 3 2 3" xfId="2323" xr:uid="{00000000-0005-0000-0000-0000820A0000}"/>
    <cellStyle name="Moneda 7 3 2 3 2" xfId="2324" xr:uid="{00000000-0005-0000-0000-0000830A0000}"/>
    <cellStyle name="Moneda 7 3 2 4" xfId="2325" xr:uid="{00000000-0005-0000-0000-0000840A0000}"/>
    <cellStyle name="Moneda 7 3 2 4 2" xfId="2326" xr:uid="{00000000-0005-0000-0000-0000850A0000}"/>
    <cellStyle name="Moneda 7 3 2 5" xfId="2327" xr:uid="{00000000-0005-0000-0000-0000860A0000}"/>
    <cellStyle name="Moneda 7 3 2 5 2" xfId="2328" xr:uid="{00000000-0005-0000-0000-0000870A0000}"/>
    <cellStyle name="Moneda 7 3 2 6" xfId="2329" xr:uid="{00000000-0005-0000-0000-0000880A0000}"/>
    <cellStyle name="Moneda 7 3 3" xfId="2330" xr:uid="{00000000-0005-0000-0000-0000890A0000}"/>
    <cellStyle name="Moneda 7 3 3 2" xfId="2331" xr:uid="{00000000-0005-0000-0000-00008A0A0000}"/>
    <cellStyle name="Moneda 7 3 3 2 2" xfId="2332" xr:uid="{00000000-0005-0000-0000-00008B0A0000}"/>
    <cellStyle name="Moneda 7 3 3 3" xfId="2333" xr:uid="{00000000-0005-0000-0000-00008C0A0000}"/>
    <cellStyle name="Moneda 7 3 3 3 2" xfId="2334" xr:uid="{00000000-0005-0000-0000-00008D0A0000}"/>
    <cellStyle name="Moneda 7 3 3 4" xfId="2335" xr:uid="{00000000-0005-0000-0000-00008E0A0000}"/>
    <cellStyle name="Moneda 7 3 3 4 2" xfId="2336" xr:uid="{00000000-0005-0000-0000-00008F0A0000}"/>
    <cellStyle name="Moneda 7 3 3 5" xfId="2337" xr:uid="{00000000-0005-0000-0000-0000900A0000}"/>
    <cellStyle name="Moneda 7 3 4" xfId="2338" xr:uid="{00000000-0005-0000-0000-0000910A0000}"/>
    <cellStyle name="Moneda 7 3 4 2" xfId="2339" xr:uid="{00000000-0005-0000-0000-0000920A0000}"/>
    <cellStyle name="Moneda 7 3 5" xfId="2340" xr:uid="{00000000-0005-0000-0000-0000930A0000}"/>
    <cellStyle name="Moneda 7 3 5 2" xfId="2341" xr:uid="{00000000-0005-0000-0000-0000940A0000}"/>
    <cellStyle name="Moneda 7 3 6" xfId="2342" xr:uid="{00000000-0005-0000-0000-0000950A0000}"/>
    <cellStyle name="Moneda 7 3 6 2" xfId="2343" xr:uid="{00000000-0005-0000-0000-0000960A0000}"/>
    <cellStyle name="Moneda 7 3 7" xfId="2344" xr:uid="{00000000-0005-0000-0000-0000970A0000}"/>
    <cellStyle name="Moneda 7 4" xfId="2345" xr:uid="{00000000-0005-0000-0000-0000980A0000}"/>
    <cellStyle name="Moneda 7 4 2" xfId="2346" xr:uid="{00000000-0005-0000-0000-0000990A0000}"/>
    <cellStyle name="Moneda 7 4 2 2" xfId="2347" xr:uid="{00000000-0005-0000-0000-00009A0A0000}"/>
    <cellStyle name="Moneda 7 4 2 2 2" xfId="2348" xr:uid="{00000000-0005-0000-0000-00009B0A0000}"/>
    <cellStyle name="Moneda 7 4 2 2 2 2" xfId="2349" xr:uid="{00000000-0005-0000-0000-00009C0A0000}"/>
    <cellStyle name="Moneda 7 4 2 2 3" xfId="2350" xr:uid="{00000000-0005-0000-0000-00009D0A0000}"/>
    <cellStyle name="Moneda 7 4 2 2 3 2" xfId="2351" xr:uid="{00000000-0005-0000-0000-00009E0A0000}"/>
    <cellStyle name="Moneda 7 4 2 2 4" xfId="2352" xr:uid="{00000000-0005-0000-0000-00009F0A0000}"/>
    <cellStyle name="Moneda 7 4 2 2 4 2" xfId="2353" xr:uid="{00000000-0005-0000-0000-0000A00A0000}"/>
    <cellStyle name="Moneda 7 4 2 2 5" xfId="2354" xr:uid="{00000000-0005-0000-0000-0000A10A0000}"/>
    <cellStyle name="Moneda 7 4 2 3" xfId="2355" xr:uid="{00000000-0005-0000-0000-0000A20A0000}"/>
    <cellStyle name="Moneda 7 4 2 3 2" xfId="2356" xr:uid="{00000000-0005-0000-0000-0000A30A0000}"/>
    <cellStyle name="Moneda 7 4 2 4" xfId="2357" xr:uid="{00000000-0005-0000-0000-0000A40A0000}"/>
    <cellStyle name="Moneda 7 4 2 4 2" xfId="2358" xr:uid="{00000000-0005-0000-0000-0000A50A0000}"/>
    <cellStyle name="Moneda 7 4 2 5" xfId="2359" xr:uid="{00000000-0005-0000-0000-0000A60A0000}"/>
    <cellStyle name="Moneda 7 4 2 5 2" xfId="2360" xr:uid="{00000000-0005-0000-0000-0000A70A0000}"/>
    <cellStyle name="Moneda 7 4 2 6" xfId="2361" xr:uid="{00000000-0005-0000-0000-0000A80A0000}"/>
    <cellStyle name="Moneda 7 4 3" xfId="2362" xr:uid="{00000000-0005-0000-0000-0000A90A0000}"/>
    <cellStyle name="Moneda 7 4 3 2" xfId="2363" xr:uid="{00000000-0005-0000-0000-0000AA0A0000}"/>
    <cellStyle name="Moneda 7 4 3 2 2" xfId="2364" xr:uid="{00000000-0005-0000-0000-0000AB0A0000}"/>
    <cellStyle name="Moneda 7 4 3 3" xfId="2365" xr:uid="{00000000-0005-0000-0000-0000AC0A0000}"/>
    <cellStyle name="Moneda 7 4 3 3 2" xfId="2366" xr:uid="{00000000-0005-0000-0000-0000AD0A0000}"/>
    <cellStyle name="Moneda 7 4 3 4" xfId="2367" xr:uid="{00000000-0005-0000-0000-0000AE0A0000}"/>
    <cellStyle name="Moneda 7 4 3 4 2" xfId="2368" xr:uid="{00000000-0005-0000-0000-0000AF0A0000}"/>
    <cellStyle name="Moneda 7 4 3 5" xfId="2369" xr:uid="{00000000-0005-0000-0000-0000B00A0000}"/>
    <cellStyle name="Moneda 7 4 4" xfId="2370" xr:uid="{00000000-0005-0000-0000-0000B10A0000}"/>
    <cellStyle name="Moneda 7 4 4 2" xfId="2371" xr:uid="{00000000-0005-0000-0000-0000B20A0000}"/>
    <cellStyle name="Moneda 7 4 5" xfId="2372" xr:uid="{00000000-0005-0000-0000-0000B30A0000}"/>
    <cellStyle name="Moneda 7 4 5 2" xfId="2373" xr:uid="{00000000-0005-0000-0000-0000B40A0000}"/>
    <cellStyle name="Moneda 7 4 6" xfId="2374" xr:uid="{00000000-0005-0000-0000-0000B50A0000}"/>
    <cellStyle name="Moneda 7 4 6 2" xfId="2375" xr:uid="{00000000-0005-0000-0000-0000B60A0000}"/>
    <cellStyle name="Moneda 7 4 7" xfId="2376" xr:uid="{00000000-0005-0000-0000-0000B70A0000}"/>
    <cellStyle name="Moneda 7 5" xfId="2377" xr:uid="{00000000-0005-0000-0000-0000B80A0000}"/>
    <cellStyle name="Moneda 7 5 2" xfId="2378" xr:uid="{00000000-0005-0000-0000-0000B90A0000}"/>
    <cellStyle name="Moneda 7 5 2 2" xfId="2379" xr:uid="{00000000-0005-0000-0000-0000BA0A0000}"/>
    <cellStyle name="Moneda 7 5 2 2 2" xfId="2380" xr:uid="{00000000-0005-0000-0000-0000BB0A0000}"/>
    <cellStyle name="Moneda 7 5 2 2 2 2" xfId="2381" xr:uid="{00000000-0005-0000-0000-0000BC0A0000}"/>
    <cellStyle name="Moneda 7 5 2 2 3" xfId="2382" xr:uid="{00000000-0005-0000-0000-0000BD0A0000}"/>
    <cellStyle name="Moneda 7 5 2 2 3 2" xfId="2383" xr:uid="{00000000-0005-0000-0000-0000BE0A0000}"/>
    <cellStyle name="Moneda 7 5 2 2 4" xfId="2384" xr:uid="{00000000-0005-0000-0000-0000BF0A0000}"/>
    <cellStyle name="Moneda 7 5 2 2 4 2" xfId="2385" xr:uid="{00000000-0005-0000-0000-0000C00A0000}"/>
    <cellStyle name="Moneda 7 5 2 2 5" xfId="2386" xr:uid="{00000000-0005-0000-0000-0000C10A0000}"/>
    <cellStyle name="Moneda 7 5 2 3" xfId="2387" xr:uid="{00000000-0005-0000-0000-0000C20A0000}"/>
    <cellStyle name="Moneda 7 5 2 3 2" xfId="2388" xr:uid="{00000000-0005-0000-0000-0000C30A0000}"/>
    <cellStyle name="Moneda 7 5 2 4" xfId="2389" xr:uid="{00000000-0005-0000-0000-0000C40A0000}"/>
    <cellStyle name="Moneda 7 5 2 4 2" xfId="2390" xr:uid="{00000000-0005-0000-0000-0000C50A0000}"/>
    <cellStyle name="Moneda 7 5 2 5" xfId="2391" xr:uid="{00000000-0005-0000-0000-0000C60A0000}"/>
    <cellStyle name="Moneda 7 5 2 5 2" xfId="2392" xr:uid="{00000000-0005-0000-0000-0000C70A0000}"/>
    <cellStyle name="Moneda 7 5 2 6" xfId="2393" xr:uid="{00000000-0005-0000-0000-0000C80A0000}"/>
    <cellStyle name="Moneda 7 5 3" xfId="2394" xr:uid="{00000000-0005-0000-0000-0000C90A0000}"/>
    <cellStyle name="Moneda 7 5 3 2" xfId="2395" xr:uid="{00000000-0005-0000-0000-0000CA0A0000}"/>
    <cellStyle name="Moneda 7 5 3 2 2" xfId="2396" xr:uid="{00000000-0005-0000-0000-0000CB0A0000}"/>
    <cellStyle name="Moneda 7 5 3 3" xfId="2397" xr:uid="{00000000-0005-0000-0000-0000CC0A0000}"/>
    <cellStyle name="Moneda 7 5 3 3 2" xfId="2398" xr:uid="{00000000-0005-0000-0000-0000CD0A0000}"/>
    <cellStyle name="Moneda 7 5 3 4" xfId="2399" xr:uid="{00000000-0005-0000-0000-0000CE0A0000}"/>
    <cellStyle name="Moneda 7 5 3 4 2" xfId="2400" xr:uid="{00000000-0005-0000-0000-0000CF0A0000}"/>
    <cellStyle name="Moneda 7 5 3 5" xfId="2401" xr:uid="{00000000-0005-0000-0000-0000D00A0000}"/>
    <cellStyle name="Moneda 7 5 4" xfId="2402" xr:uid="{00000000-0005-0000-0000-0000D10A0000}"/>
    <cellStyle name="Moneda 7 5 4 2" xfId="2403" xr:uid="{00000000-0005-0000-0000-0000D20A0000}"/>
    <cellStyle name="Moneda 7 5 5" xfId="2404" xr:uid="{00000000-0005-0000-0000-0000D30A0000}"/>
    <cellStyle name="Moneda 7 5 5 2" xfId="2405" xr:uid="{00000000-0005-0000-0000-0000D40A0000}"/>
    <cellStyle name="Moneda 7 5 6" xfId="2406" xr:uid="{00000000-0005-0000-0000-0000D50A0000}"/>
    <cellStyle name="Moneda 7 5 6 2" xfId="2407" xr:uid="{00000000-0005-0000-0000-0000D60A0000}"/>
    <cellStyle name="Moneda 7 5 7" xfId="2408" xr:uid="{00000000-0005-0000-0000-0000D70A0000}"/>
    <cellStyle name="Moneda 7 6" xfId="2409" xr:uid="{00000000-0005-0000-0000-0000D80A0000}"/>
    <cellStyle name="Moneda 7 6 2" xfId="2410" xr:uid="{00000000-0005-0000-0000-0000D90A0000}"/>
    <cellStyle name="Moneda 7 6 2 2" xfId="2411" xr:uid="{00000000-0005-0000-0000-0000DA0A0000}"/>
    <cellStyle name="Moneda 7 6 2 2 2" xfId="2412" xr:uid="{00000000-0005-0000-0000-0000DB0A0000}"/>
    <cellStyle name="Moneda 7 6 2 3" xfId="2413" xr:uid="{00000000-0005-0000-0000-0000DC0A0000}"/>
    <cellStyle name="Moneda 7 6 2 3 2" xfId="2414" xr:uid="{00000000-0005-0000-0000-0000DD0A0000}"/>
    <cellStyle name="Moneda 7 6 2 4" xfId="2415" xr:uid="{00000000-0005-0000-0000-0000DE0A0000}"/>
    <cellStyle name="Moneda 7 6 2 4 2" xfId="2416" xr:uid="{00000000-0005-0000-0000-0000DF0A0000}"/>
    <cellStyle name="Moneda 7 6 2 5" xfId="2417" xr:uid="{00000000-0005-0000-0000-0000E00A0000}"/>
    <cellStyle name="Moneda 7 6 3" xfId="2418" xr:uid="{00000000-0005-0000-0000-0000E10A0000}"/>
    <cellStyle name="Moneda 7 6 3 2" xfId="2419" xr:uid="{00000000-0005-0000-0000-0000E20A0000}"/>
    <cellStyle name="Moneda 7 6 4" xfId="2420" xr:uid="{00000000-0005-0000-0000-0000E30A0000}"/>
    <cellStyle name="Moneda 7 6 4 2" xfId="2421" xr:uid="{00000000-0005-0000-0000-0000E40A0000}"/>
    <cellStyle name="Moneda 7 6 5" xfId="2422" xr:uid="{00000000-0005-0000-0000-0000E50A0000}"/>
    <cellStyle name="Moneda 7 6 5 2" xfId="2423" xr:uid="{00000000-0005-0000-0000-0000E60A0000}"/>
    <cellStyle name="Moneda 7 6 6" xfId="2424" xr:uid="{00000000-0005-0000-0000-0000E70A0000}"/>
    <cellStyle name="Moneda 7 7" xfId="2425" xr:uid="{00000000-0005-0000-0000-0000E80A0000}"/>
    <cellStyle name="Moneda 7 7 2" xfId="2426" xr:uid="{00000000-0005-0000-0000-0000E90A0000}"/>
    <cellStyle name="Moneda 7 7 2 2" xfId="2427" xr:uid="{00000000-0005-0000-0000-0000EA0A0000}"/>
    <cellStyle name="Moneda 7 7 3" xfId="2428" xr:uid="{00000000-0005-0000-0000-0000EB0A0000}"/>
    <cellStyle name="Moneda 7 7 3 2" xfId="2429" xr:uid="{00000000-0005-0000-0000-0000EC0A0000}"/>
    <cellStyle name="Moneda 7 7 4" xfId="2430" xr:uid="{00000000-0005-0000-0000-0000ED0A0000}"/>
    <cellStyle name="Moneda 7 7 4 2" xfId="2431" xr:uid="{00000000-0005-0000-0000-0000EE0A0000}"/>
    <cellStyle name="Moneda 7 7 5" xfId="2432" xr:uid="{00000000-0005-0000-0000-0000EF0A0000}"/>
    <cellStyle name="Moneda 7 8" xfId="2433" xr:uid="{00000000-0005-0000-0000-0000F00A0000}"/>
    <cellStyle name="Moneda 7 8 2" xfId="2434" xr:uid="{00000000-0005-0000-0000-0000F10A0000}"/>
    <cellStyle name="Moneda 7 9" xfId="2435" xr:uid="{00000000-0005-0000-0000-0000F20A0000}"/>
    <cellStyle name="Moneda 7 9 2" xfId="2436" xr:uid="{00000000-0005-0000-0000-0000F30A0000}"/>
    <cellStyle name="Moneda 8" xfId="2437" xr:uid="{00000000-0005-0000-0000-0000F40A0000}"/>
    <cellStyle name="Moneda 8 10" xfId="2438" xr:uid="{00000000-0005-0000-0000-0000F50A0000}"/>
    <cellStyle name="Moneda 8 10 2" xfId="2439" xr:uid="{00000000-0005-0000-0000-0000F60A0000}"/>
    <cellStyle name="Moneda 8 11" xfId="2440" xr:uid="{00000000-0005-0000-0000-0000F70A0000}"/>
    <cellStyle name="Moneda 8 11 2" xfId="2441" xr:uid="{00000000-0005-0000-0000-0000F80A0000}"/>
    <cellStyle name="Moneda 8 12" xfId="2442" xr:uid="{00000000-0005-0000-0000-0000F90A0000}"/>
    <cellStyle name="Moneda 8 13" xfId="2443" xr:uid="{00000000-0005-0000-0000-0000FA0A0000}"/>
    <cellStyle name="Moneda 8 2" xfId="2444" xr:uid="{00000000-0005-0000-0000-0000FB0A0000}"/>
    <cellStyle name="Moneda 8 2 10" xfId="2445" xr:uid="{00000000-0005-0000-0000-0000FC0A0000}"/>
    <cellStyle name="Moneda 8 2 11" xfId="2446" xr:uid="{00000000-0005-0000-0000-0000FD0A0000}"/>
    <cellStyle name="Moneda 8 2 2" xfId="2447" xr:uid="{00000000-0005-0000-0000-0000FE0A0000}"/>
    <cellStyle name="Moneda 8 2 2 2" xfId="2448" xr:uid="{00000000-0005-0000-0000-0000FF0A0000}"/>
    <cellStyle name="Moneda 8 2 2 2 2" xfId="2449" xr:uid="{00000000-0005-0000-0000-0000000B0000}"/>
    <cellStyle name="Moneda 8 2 2 2 2 2" xfId="2450" xr:uid="{00000000-0005-0000-0000-0000010B0000}"/>
    <cellStyle name="Moneda 8 2 2 2 2 2 2" xfId="2451" xr:uid="{00000000-0005-0000-0000-0000020B0000}"/>
    <cellStyle name="Moneda 8 2 2 2 2 3" xfId="2452" xr:uid="{00000000-0005-0000-0000-0000030B0000}"/>
    <cellStyle name="Moneda 8 2 2 2 2 3 2" xfId="2453" xr:uid="{00000000-0005-0000-0000-0000040B0000}"/>
    <cellStyle name="Moneda 8 2 2 2 2 4" xfId="2454" xr:uid="{00000000-0005-0000-0000-0000050B0000}"/>
    <cellStyle name="Moneda 8 2 2 2 2 4 2" xfId="2455" xr:uid="{00000000-0005-0000-0000-0000060B0000}"/>
    <cellStyle name="Moneda 8 2 2 2 2 5" xfId="2456" xr:uid="{00000000-0005-0000-0000-0000070B0000}"/>
    <cellStyle name="Moneda 8 2 2 2 3" xfId="2457" xr:uid="{00000000-0005-0000-0000-0000080B0000}"/>
    <cellStyle name="Moneda 8 2 2 2 3 2" xfId="2458" xr:uid="{00000000-0005-0000-0000-0000090B0000}"/>
    <cellStyle name="Moneda 8 2 2 2 4" xfId="2459" xr:uid="{00000000-0005-0000-0000-00000A0B0000}"/>
    <cellStyle name="Moneda 8 2 2 2 4 2" xfId="2460" xr:uid="{00000000-0005-0000-0000-00000B0B0000}"/>
    <cellStyle name="Moneda 8 2 2 2 5" xfId="2461" xr:uid="{00000000-0005-0000-0000-00000C0B0000}"/>
    <cellStyle name="Moneda 8 2 2 2 5 2" xfId="2462" xr:uid="{00000000-0005-0000-0000-00000D0B0000}"/>
    <cellStyle name="Moneda 8 2 2 2 6" xfId="2463" xr:uid="{00000000-0005-0000-0000-00000E0B0000}"/>
    <cellStyle name="Moneda 8 2 2 3" xfId="2464" xr:uid="{00000000-0005-0000-0000-00000F0B0000}"/>
    <cellStyle name="Moneda 8 2 2 3 2" xfId="2465" xr:uid="{00000000-0005-0000-0000-0000100B0000}"/>
    <cellStyle name="Moneda 8 2 2 3 2 2" xfId="2466" xr:uid="{00000000-0005-0000-0000-0000110B0000}"/>
    <cellStyle name="Moneda 8 2 2 3 3" xfId="2467" xr:uid="{00000000-0005-0000-0000-0000120B0000}"/>
    <cellStyle name="Moneda 8 2 2 3 3 2" xfId="2468" xr:uid="{00000000-0005-0000-0000-0000130B0000}"/>
    <cellStyle name="Moneda 8 2 2 3 4" xfId="2469" xr:uid="{00000000-0005-0000-0000-0000140B0000}"/>
    <cellStyle name="Moneda 8 2 2 3 4 2" xfId="2470" xr:uid="{00000000-0005-0000-0000-0000150B0000}"/>
    <cellStyle name="Moneda 8 2 2 3 5" xfId="2471" xr:uid="{00000000-0005-0000-0000-0000160B0000}"/>
    <cellStyle name="Moneda 8 2 2 4" xfId="2472" xr:uid="{00000000-0005-0000-0000-0000170B0000}"/>
    <cellStyle name="Moneda 8 2 2 4 2" xfId="2473" xr:uid="{00000000-0005-0000-0000-0000180B0000}"/>
    <cellStyle name="Moneda 8 2 2 5" xfId="2474" xr:uid="{00000000-0005-0000-0000-0000190B0000}"/>
    <cellStyle name="Moneda 8 2 2 5 2" xfId="2475" xr:uid="{00000000-0005-0000-0000-00001A0B0000}"/>
    <cellStyle name="Moneda 8 2 2 6" xfId="2476" xr:uid="{00000000-0005-0000-0000-00001B0B0000}"/>
    <cellStyle name="Moneda 8 2 2 6 2" xfId="2477" xr:uid="{00000000-0005-0000-0000-00001C0B0000}"/>
    <cellStyle name="Moneda 8 2 2 7" xfId="2478" xr:uid="{00000000-0005-0000-0000-00001D0B0000}"/>
    <cellStyle name="Moneda 8 2 3" xfId="2479" xr:uid="{00000000-0005-0000-0000-00001E0B0000}"/>
    <cellStyle name="Moneda 8 2 3 2" xfId="2480" xr:uid="{00000000-0005-0000-0000-00001F0B0000}"/>
    <cellStyle name="Moneda 8 2 3 2 2" xfId="2481" xr:uid="{00000000-0005-0000-0000-0000200B0000}"/>
    <cellStyle name="Moneda 8 2 3 2 2 2" xfId="2482" xr:uid="{00000000-0005-0000-0000-0000210B0000}"/>
    <cellStyle name="Moneda 8 2 3 2 2 2 2" xfId="2483" xr:uid="{00000000-0005-0000-0000-0000220B0000}"/>
    <cellStyle name="Moneda 8 2 3 2 2 3" xfId="2484" xr:uid="{00000000-0005-0000-0000-0000230B0000}"/>
    <cellStyle name="Moneda 8 2 3 2 2 3 2" xfId="2485" xr:uid="{00000000-0005-0000-0000-0000240B0000}"/>
    <cellStyle name="Moneda 8 2 3 2 2 4" xfId="2486" xr:uid="{00000000-0005-0000-0000-0000250B0000}"/>
    <cellStyle name="Moneda 8 2 3 2 2 4 2" xfId="2487" xr:uid="{00000000-0005-0000-0000-0000260B0000}"/>
    <cellStyle name="Moneda 8 2 3 2 2 5" xfId="2488" xr:uid="{00000000-0005-0000-0000-0000270B0000}"/>
    <cellStyle name="Moneda 8 2 3 2 3" xfId="2489" xr:uid="{00000000-0005-0000-0000-0000280B0000}"/>
    <cellStyle name="Moneda 8 2 3 2 3 2" xfId="2490" xr:uid="{00000000-0005-0000-0000-0000290B0000}"/>
    <cellStyle name="Moneda 8 2 3 2 4" xfId="2491" xr:uid="{00000000-0005-0000-0000-00002A0B0000}"/>
    <cellStyle name="Moneda 8 2 3 2 4 2" xfId="2492" xr:uid="{00000000-0005-0000-0000-00002B0B0000}"/>
    <cellStyle name="Moneda 8 2 3 2 5" xfId="2493" xr:uid="{00000000-0005-0000-0000-00002C0B0000}"/>
    <cellStyle name="Moneda 8 2 3 2 5 2" xfId="2494" xr:uid="{00000000-0005-0000-0000-00002D0B0000}"/>
    <cellStyle name="Moneda 8 2 3 2 6" xfId="2495" xr:uid="{00000000-0005-0000-0000-00002E0B0000}"/>
    <cellStyle name="Moneda 8 2 3 3" xfId="2496" xr:uid="{00000000-0005-0000-0000-00002F0B0000}"/>
    <cellStyle name="Moneda 8 2 3 3 2" xfId="2497" xr:uid="{00000000-0005-0000-0000-0000300B0000}"/>
    <cellStyle name="Moneda 8 2 3 3 2 2" xfId="2498" xr:uid="{00000000-0005-0000-0000-0000310B0000}"/>
    <cellStyle name="Moneda 8 2 3 3 3" xfId="2499" xr:uid="{00000000-0005-0000-0000-0000320B0000}"/>
    <cellStyle name="Moneda 8 2 3 3 3 2" xfId="2500" xr:uid="{00000000-0005-0000-0000-0000330B0000}"/>
    <cellStyle name="Moneda 8 2 3 3 4" xfId="2501" xr:uid="{00000000-0005-0000-0000-0000340B0000}"/>
    <cellStyle name="Moneda 8 2 3 3 4 2" xfId="2502" xr:uid="{00000000-0005-0000-0000-0000350B0000}"/>
    <cellStyle name="Moneda 8 2 3 3 5" xfId="2503" xr:uid="{00000000-0005-0000-0000-0000360B0000}"/>
    <cellStyle name="Moneda 8 2 3 4" xfId="2504" xr:uid="{00000000-0005-0000-0000-0000370B0000}"/>
    <cellStyle name="Moneda 8 2 3 4 2" xfId="2505" xr:uid="{00000000-0005-0000-0000-0000380B0000}"/>
    <cellStyle name="Moneda 8 2 3 5" xfId="2506" xr:uid="{00000000-0005-0000-0000-0000390B0000}"/>
    <cellStyle name="Moneda 8 2 3 5 2" xfId="2507" xr:uid="{00000000-0005-0000-0000-00003A0B0000}"/>
    <cellStyle name="Moneda 8 2 3 6" xfId="2508" xr:uid="{00000000-0005-0000-0000-00003B0B0000}"/>
    <cellStyle name="Moneda 8 2 3 6 2" xfId="2509" xr:uid="{00000000-0005-0000-0000-00003C0B0000}"/>
    <cellStyle name="Moneda 8 2 3 7" xfId="2510" xr:uid="{00000000-0005-0000-0000-00003D0B0000}"/>
    <cellStyle name="Moneda 8 2 4" xfId="2511" xr:uid="{00000000-0005-0000-0000-00003E0B0000}"/>
    <cellStyle name="Moneda 8 2 4 2" xfId="2512" xr:uid="{00000000-0005-0000-0000-00003F0B0000}"/>
    <cellStyle name="Moneda 8 2 4 2 2" xfId="2513" xr:uid="{00000000-0005-0000-0000-0000400B0000}"/>
    <cellStyle name="Moneda 8 2 4 2 2 2" xfId="2514" xr:uid="{00000000-0005-0000-0000-0000410B0000}"/>
    <cellStyle name="Moneda 8 2 4 2 2 2 2" xfId="2515" xr:uid="{00000000-0005-0000-0000-0000420B0000}"/>
    <cellStyle name="Moneda 8 2 4 2 2 3" xfId="2516" xr:uid="{00000000-0005-0000-0000-0000430B0000}"/>
    <cellStyle name="Moneda 8 2 4 2 2 3 2" xfId="2517" xr:uid="{00000000-0005-0000-0000-0000440B0000}"/>
    <cellStyle name="Moneda 8 2 4 2 2 4" xfId="2518" xr:uid="{00000000-0005-0000-0000-0000450B0000}"/>
    <cellStyle name="Moneda 8 2 4 2 2 4 2" xfId="2519" xr:uid="{00000000-0005-0000-0000-0000460B0000}"/>
    <cellStyle name="Moneda 8 2 4 2 2 5" xfId="2520" xr:uid="{00000000-0005-0000-0000-0000470B0000}"/>
    <cellStyle name="Moneda 8 2 4 2 3" xfId="2521" xr:uid="{00000000-0005-0000-0000-0000480B0000}"/>
    <cellStyle name="Moneda 8 2 4 2 3 2" xfId="2522" xr:uid="{00000000-0005-0000-0000-0000490B0000}"/>
    <cellStyle name="Moneda 8 2 4 2 4" xfId="2523" xr:uid="{00000000-0005-0000-0000-00004A0B0000}"/>
    <cellStyle name="Moneda 8 2 4 2 4 2" xfId="2524" xr:uid="{00000000-0005-0000-0000-00004B0B0000}"/>
    <cellStyle name="Moneda 8 2 4 2 5" xfId="2525" xr:uid="{00000000-0005-0000-0000-00004C0B0000}"/>
    <cellStyle name="Moneda 8 2 4 2 5 2" xfId="2526" xr:uid="{00000000-0005-0000-0000-00004D0B0000}"/>
    <cellStyle name="Moneda 8 2 4 2 6" xfId="2527" xr:uid="{00000000-0005-0000-0000-00004E0B0000}"/>
    <cellStyle name="Moneda 8 2 4 3" xfId="2528" xr:uid="{00000000-0005-0000-0000-00004F0B0000}"/>
    <cellStyle name="Moneda 8 2 4 3 2" xfId="2529" xr:uid="{00000000-0005-0000-0000-0000500B0000}"/>
    <cellStyle name="Moneda 8 2 4 3 2 2" xfId="2530" xr:uid="{00000000-0005-0000-0000-0000510B0000}"/>
    <cellStyle name="Moneda 8 2 4 3 3" xfId="2531" xr:uid="{00000000-0005-0000-0000-0000520B0000}"/>
    <cellStyle name="Moneda 8 2 4 3 3 2" xfId="2532" xr:uid="{00000000-0005-0000-0000-0000530B0000}"/>
    <cellStyle name="Moneda 8 2 4 3 4" xfId="2533" xr:uid="{00000000-0005-0000-0000-0000540B0000}"/>
    <cellStyle name="Moneda 8 2 4 3 4 2" xfId="2534" xr:uid="{00000000-0005-0000-0000-0000550B0000}"/>
    <cellStyle name="Moneda 8 2 4 3 5" xfId="2535" xr:uid="{00000000-0005-0000-0000-0000560B0000}"/>
    <cellStyle name="Moneda 8 2 4 4" xfId="2536" xr:uid="{00000000-0005-0000-0000-0000570B0000}"/>
    <cellStyle name="Moneda 8 2 4 4 2" xfId="2537" xr:uid="{00000000-0005-0000-0000-0000580B0000}"/>
    <cellStyle name="Moneda 8 2 4 5" xfId="2538" xr:uid="{00000000-0005-0000-0000-0000590B0000}"/>
    <cellStyle name="Moneda 8 2 4 5 2" xfId="2539" xr:uid="{00000000-0005-0000-0000-00005A0B0000}"/>
    <cellStyle name="Moneda 8 2 4 6" xfId="2540" xr:uid="{00000000-0005-0000-0000-00005B0B0000}"/>
    <cellStyle name="Moneda 8 2 4 6 2" xfId="2541" xr:uid="{00000000-0005-0000-0000-00005C0B0000}"/>
    <cellStyle name="Moneda 8 2 4 7" xfId="2542" xr:uid="{00000000-0005-0000-0000-00005D0B0000}"/>
    <cellStyle name="Moneda 8 2 5" xfId="2543" xr:uid="{00000000-0005-0000-0000-00005E0B0000}"/>
    <cellStyle name="Moneda 8 2 5 2" xfId="2544" xr:uid="{00000000-0005-0000-0000-00005F0B0000}"/>
    <cellStyle name="Moneda 8 2 5 2 2" xfId="2545" xr:uid="{00000000-0005-0000-0000-0000600B0000}"/>
    <cellStyle name="Moneda 8 2 5 2 2 2" xfId="2546" xr:uid="{00000000-0005-0000-0000-0000610B0000}"/>
    <cellStyle name="Moneda 8 2 5 2 3" xfId="2547" xr:uid="{00000000-0005-0000-0000-0000620B0000}"/>
    <cellStyle name="Moneda 8 2 5 2 3 2" xfId="2548" xr:uid="{00000000-0005-0000-0000-0000630B0000}"/>
    <cellStyle name="Moneda 8 2 5 2 4" xfId="2549" xr:uid="{00000000-0005-0000-0000-0000640B0000}"/>
    <cellStyle name="Moneda 8 2 5 2 4 2" xfId="2550" xr:uid="{00000000-0005-0000-0000-0000650B0000}"/>
    <cellStyle name="Moneda 8 2 5 2 5" xfId="2551" xr:uid="{00000000-0005-0000-0000-0000660B0000}"/>
    <cellStyle name="Moneda 8 2 5 3" xfId="2552" xr:uid="{00000000-0005-0000-0000-0000670B0000}"/>
    <cellStyle name="Moneda 8 2 5 3 2" xfId="2553" xr:uid="{00000000-0005-0000-0000-0000680B0000}"/>
    <cellStyle name="Moneda 8 2 5 4" xfId="2554" xr:uid="{00000000-0005-0000-0000-0000690B0000}"/>
    <cellStyle name="Moneda 8 2 5 4 2" xfId="2555" xr:uid="{00000000-0005-0000-0000-00006A0B0000}"/>
    <cellStyle name="Moneda 8 2 5 5" xfId="2556" xr:uid="{00000000-0005-0000-0000-00006B0B0000}"/>
    <cellStyle name="Moneda 8 2 5 5 2" xfId="2557" xr:uid="{00000000-0005-0000-0000-00006C0B0000}"/>
    <cellStyle name="Moneda 8 2 5 6" xfId="2558" xr:uid="{00000000-0005-0000-0000-00006D0B0000}"/>
    <cellStyle name="Moneda 8 2 6" xfId="2559" xr:uid="{00000000-0005-0000-0000-00006E0B0000}"/>
    <cellStyle name="Moneda 8 2 6 2" xfId="2560" xr:uid="{00000000-0005-0000-0000-00006F0B0000}"/>
    <cellStyle name="Moneda 8 2 6 2 2" xfId="2561" xr:uid="{00000000-0005-0000-0000-0000700B0000}"/>
    <cellStyle name="Moneda 8 2 6 3" xfId="2562" xr:uid="{00000000-0005-0000-0000-0000710B0000}"/>
    <cellStyle name="Moneda 8 2 6 3 2" xfId="2563" xr:uid="{00000000-0005-0000-0000-0000720B0000}"/>
    <cellStyle name="Moneda 8 2 6 4" xfId="2564" xr:uid="{00000000-0005-0000-0000-0000730B0000}"/>
    <cellStyle name="Moneda 8 2 6 4 2" xfId="2565" xr:uid="{00000000-0005-0000-0000-0000740B0000}"/>
    <cellStyle name="Moneda 8 2 6 5" xfId="2566" xr:uid="{00000000-0005-0000-0000-0000750B0000}"/>
    <cellStyle name="Moneda 8 2 7" xfId="2567" xr:uid="{00000000-0005-0000-0000-0000760B0000}"/>
    <cellStyle name="Moneda 8 2 7 2" xfId="2568" xr:uid="{00000000-0005-0000-0000-0000770B0000}"/>
    <cellStyle name="Moneda 8 2 8" xfId="2569" xr:uid="{00000000-0005-0000-0000-0000780B0000}"/>
    <cellStyle name="Moneda 8 2 8 2" xfId="2570" xr:uid="{00000000-0005-0000-0000-0000790B0000}"/>
    <cellStyle name="Moneda 8 2 9" xfId="2571" xr:uid="{00000000-0005-0000-0000-00007A0B0000}"/>
    <cellStyle name="Moneda 8 2 9 2" xfId="2572" xr:uid="{00000000-0005-0000-0000-00007B0B0000}"/>
    <cellStyle name="Moneda 8 3" xfId="2573" xr:uid="{00000000-0005-0000-0000-00007C0B0000}"/>
    <cellStyle name="Moneda 8 3 2" xfId="2574" xr:uid="{00000000-0005-0000-0000-00007D0B0000}"/>
    <cellStyle name="Moneda 8 3 2 2" xfId="2575" xr:uid="{00000000-0005-0000-0000-00007E0B0000}"/>
    <cellStyle name="Moneda 8 3 2 2 2" xfId="2576" xr:uid="{00000000-0005-0000-0000-00007F0B0000}"/>
    <cellStyle name="Moneda 8 3 2 2 2 2" xfId="2577" xr:uid="{00000000-0005-0000-0000-0000800B0000}"/>
    <cellStyle name="Moneda 8 3 2 2 3" xfId="2578" xr:uid="{00000000-0005-0000-0000-0000810B0000}"/>
    <cellStyle name="Moneda 8 3 2 2 3 2" xfId="2579" xr:uid="{00000000-0005-0000-0000-0000820B0000}"/>
    <cellStyle name="Moneda 8 3 2 2 4" xfId="2580" xr:uid="{00000000-0005-0000-0000-0000830B0000}"/>
    <cellStyle name="Moneda 8 3 2 2 4 2" xfId="2581" xr:uid="{00000000-0005-0000-0000-0000840B0000}"/>
    <cellStyle name="Moneda 8 3 2 2 5" xfId="2582" xr:uid="{00000000-0005-0000-0000-0000850B0000}"/>
    <cellStyle name="Moneda 8 3 2 3" xfId="2583" xr:uid="{00000000-0005-0000-0000-0000860B0000}"/>
    <cellStyle name="Moneda 8 3 2 3 2" xfId="2584" xr:uid="{00000000-0005-0000-0000-0000870B0000}"/>
    <cellStyle name="Moneda 8 3 2 4" xfId="2585" xr:uid="{00000000-0005-0000-0000-0000880B0000}"/>
    <cellStyle name="Moneda 8 3 2 4 2" xfId="2586" xr:uid="{00000000-0005-0000-0000-0000890B0000}"/>
    <cellStyle name="Moneda 8 3 2 5" xfId="2587" xr:uid="{00000000-0005-0000-0000-00008A0B0000}"/>
    <cellStyle name="Moneda 8 3 2 5 2" xfId="2588" xr:uid="{00000000-0005-0000-0000-00008B0B0000}"/>
    <cellStyle name="Moneda 8 3 2 6" xfId="2589" xr:uid="{00000000-0005-0000-0000-00008C0B0000}"/>
    <cellStyle name="Moneda 8 3 3" xfId="2590" xr:uid="{00000000-0005-0000-0000-00008D0B0000}"/>
    <cellStyle name="Moneda 8 3 3 2" xfId="2591" xr:uid="{00000000-0005-0000-0000-00008E0B0000}"/>
    <cellStyle name="Moneda 8 3 3 2 2" xfId="2592" xr:uid="{00000000-0005-0000-0000-00008F0B0000}"/>
    <cellStyle name="Moneda 8 3 3 3" xfId="2593" xr:uid="{00000000-0005-0000-0000-0000900B0000}"/>
    <cellStyle name="Moneda 8 3 3 3 2" xfId="2594" xr:uid="{00000000-0005-0000-0000-0000910B0000}"/>
    <cellStyle name="Moneda 8 3 3 4" xfId="2595" xr:uid="{00000000-0005-0000-0000-0000920B0000}"/>
    <cellStyle name="Moneda 8 3 3 4 2" xfId="2596" xr:uid="{00000000-0005-0000-0000-0000930B0000}"/>
    <cellStyle name="Moneda 8 3 3 5" xfId="2597" xr:uid="{00000000-0005-0000-0000-0000940B0000}"/>
    <cellStyle name="Moneda 8 3 4" xfId="2598" xr:uid="{00000000-0005-0000-0000-0000950B0000}"/>
    <cellStyle name="Moneda 8 3 4 2" xfId="2599" xr:uid="{00000000-0005-0000-0000-0000960B0000}"/>
    <cellStyle name="Moneda 8 3 5" xfId="2600" xr:uid="{00000000-0005-0000-0000-0000970B0000}"/>
    <cellStyle name="Moneda 8 3 5 2" xfId="2601" xr:uid="{00000000-0005-0000-0000-0000980B0000}"/>
    <cellStyle name="Moneda 8 3 6" xfId="2602" xr:uid="{00000000-0005-0000-0000-0000990B0000}"/>
    <cellStyle name="Moneda 8 3 6 2" xfId="2603" xr:uid="{00000000-0005-0000-0000-00009A0B0000}"/>
    <cellStyle name="Moneda 8 3 7" xfId="2604" xr:uid="{00000000-0005-0000-0000-00009B0B0000}"/>
    <cellStyle name="Moneda 8 4" xfId="2605" xr:uid="{00000000-0005-0000-0000-00009C0B0000}"/>
    <cellStyle name="Moneda 8 4 2" xfId="2606" xr:uid="{00000000-0005-0000-0000-00009D0B0000}"/>
    <cellStyle name="Moneda 8 4 2 2" xfId="2607" xr:uid="{00000000-0005-0000-0000-00009E0B0000}"/>
    <cellStyle name="Moneda 8 4 2 2 2" xfId="2608" xr:uid="{00000000-0005-0000-0000-00009F0B0000}"/>
    <cellStyle name="Moneda 8 4 2 2 2 2" xfId="2609" xr:uid="{00000000-0005-0000-0000-0000A00B0000}"/>
    <cellStyle name="Moneda 8 4 2 2 3" xfId="2610" xr:uid="{00000000-0005-0000-0000-0000A10B0000}"/>
    <cellStyle name="Moneda 8 4 2 2 3 2" xfId="2611" xr:uid="{00000000-0005-0000-0000-0000A20B0000}"/>
    <cellStyle name="Moneda 8 4 2 2 4" xfId="2612" xr:uid="{00000000-0005-0000-0000-0000A30B0000}"/>
    <cellStyle name="Moneda 8 4 2 2 4 2" xfId="2613" xr:uid="{00000000-0005-0000-0000-0000A40B0000}"/>
    <cellStyle name="Moneda 8 4 2 2 5" xfId="2614" xr:uid="{00000000-0005-0000-0000-0000A50B0000}"/>
    <cellStyle name="Moneda 8 4 2 3" xfId="2615" xr:uid="{00000000-0005-0000-0000-0000A60B0000}"/>
    <cellStyle name="Moneda 8 4 2 3 2" xfId="2616" xr:uid="{00000000-0005-0000-0000-0000A70B0000}"/>
    <cellStyle name="Moneda 8 4 2 4" xfId="2617" xr:uid="{00000000-0005-0000-0000-0000A80B0000}"/>
    <cellStyle name="Moneda 8 4 2 4 2" xfId="2618" xr:uid="{00000000-0005-0000-0000-0000A90B0000}"/>
    <cellStyle name="Moneda 8 4 2 5" xfId="2619" xr:uid="{00000000-0005-0000-0000-0000AA0B0000}"/>
    <cellStyle name="Moneda 8 4 2 5 2" xfId="2620" xr:uid="{00000000-0005-0000-0000-0000AB0B0000}"/>
    <cellStyle name="Moneda 8 4 2 6" xfId="2621" xr:uid="{00000000-0005-0000-0000-0000AC0B0000}"/>
    <cellStyle name="Moneda 8 4 3" xfId="2622" xr:uid="{00000000-0005-0000-0000-0000AD0B0000}"/>
    <cellStyle name="Moneda 8 4 3 2" xfId="2623" xr:uid="{00000000-0005-0000-0000-0000AE0B0000}"/>
    <cellStyle name="Moneda 8 4 3 2 2" xfId="2624" xr:uid="{00000000-0005-0000-0000-0000AF0B0000}"/>
    <cellStyle name="Moneda 8 4 3 3" xfId="2625" xr:uid="{00000000-0005-0000-0000-0000B00B0000}"/>
    <cellStyle name="Moneda 8 4 3 3 2" xfId="2626" xr:uid="{00000000-0005-0000-0000-0000B10B0000}"/>
    <cellStyle name="Moneda 8 4 3 4" xfId="2627" xr:uid="{00000000-0005-0000-0000-0000B20B0000}"/>
    <cellStyle name="Moneda 8 4 3 4 2" xfId="2628" xr:uid="{00000000-0005-0000-0000-0000B30B0000}"/>
    <cellStyle name="Moneda 8 4 3 5" xfId="2629" xr:uid="{00000000-0005-0000-0000-0000B40B0000}"/>
    <cellStyle name="Moneda 8 4 4" xfId="2630" xr:uid="{00000000-0005-0000-0000-0000B50B0000}"/>
    <cellStyle name="Moneda 8 4 4 2" xfId="2631" xr:uid="{00000000-0005-0000-0000-0000B60B0000}"/>
    <cellStyle name="Moneda 8 4 5" xfId="2632" xr:uid="{00000000-0005-0000-0000-0000B70B0000}"/>
    <cellStyle name="Moneda 8 4 5 2" xfId="2633" xr:uid="{00000000-0005-0000-0000-0000B80B0000}"/>
    <cellStyle name="Moneda 8 4 6" xfId="2634" xr:uid="{00000000-0005-0000-0000-0000B90B0000}"/>
    <cellStyle name="Moneda 8 4 6 2" xfId="2635" xr:uid="{00000000-0005-0000-0000-0000BA0B0000}"/>
    <cellStyle name="Moneda 8 4 7" xfId="2636" xr:uid="{00000000-0005-0000-0000-0000BB0B0000}"/>
    <cellStyle name="Moneda 8 5" xfId="2637" xr:uid="{00000000-0005-0000-0000-0000BC0B0000}"/>
    <cellStyle name="Moneda 8 5 2" xfId="2638" xr:uid="{00000000-0005-0000-0000-0000BD0B0000}"/>
    <cellStyle name="Moneda 8 5 2 2" xfId="2639" xr:uid="{00000000-0005-0000-0000-0000BE0B0000}"/>
    <cellStyle name="Moneda 8 5 2 2 2" xfId="2640" xr:uid="{00000000-0005-0000-0000-0000BF0B0000}"/>
    <cellStyle name="Moneda 8 5 2 2 2 2" xfId="2641" xr:uid="{00000000-0005-0000-0000-0000C00B0000}"/>
    <cellStyle name="Moneda 8 5 2 2 3" xfId="2642" xr:uid="{00000000-0005-0000-0000-0000C10B0000}"/>
    <cellStyle name="Moneda 8 5 2 2 3 2" xfId="2643" xr:uid="{00000000-0005-0000-0000-0000C20B0000}"/>
    <cellStyle name="Moneda 8 5 2 2 4" xfId="2644" xr:uid="{00000000-0005-0000-0000-0000C30B0000}"/>
    <cellStyle name="Moneda 8 5 2 2 4 2" xfId="2645" xr:uid="{00000000-0005-0000-0000-0000C40B0000}"/>
    <cellStyle name="Moneda 8 5 2 2 5" xfId="2646" xr:uid="{00000000-0005-0000-0000-0000C50B0000}"/>
    <cellStyle name="Moneda 8 5 2 3" xfId="2647" xr:uid="{00000000-0005-0000-0000-0000C60B0000}"/>
    <cellStyle name="Moneda 8 5 2 3 2" xfId="2648" xr:uid="{00000000-0005-0000-0000-0000C70B0000}"/>
    <cellStyle name="Moneda 8 5 2 4" xfId="2649" xr:uid="{00000000-0005-0000-0000-0000C80B0000}"/>
    <cellStyle name="Moneda 8 5 2 4 2" xfId="2650" xr:uid="{00000000-0005-0000-0000-0000C90B0000}"/>
    <cellStyle name="Moneda 8 5 2 5" xfId="2651" xr:uid="{00000000-0005-0000-0000-0000CA0B0000}"/>
    <cellStyle name="Moneda 8 5 2 5 2" xfId="2652" xr:uid="{00000000-0005-0000-0000-0000CB0B0000}"/>
    <cellStyle name="Moneda 8 5 2 6" xfId="2653" xr:uid="{00000000-0005-0000-0000-0000CC0B0000}"/>
    <cellStyle name="Moneda 8 5 3" xfId="2654" xr:uid="{00000000-0005-0000-0000-0000CD0B0000}"/>
    <cellStyle name="Moneda 8 5 3 2" xfId="2655" xr:uid="{00000000-0005-0000-0000-0000CE0B0000}"/>
    <cellStyle name="Moneda 8 5 3 2 2" xfId="2656" xr:uid="{00000000-0005-0000-0000-0000CF0B0000}"/>
    <cellStyle name="Moneda 8 5 3 3" xfId="2657" xr:uid="{00000000-0005-0000-0000-0000D00B0000}"/>
    <cellStyle name="Moneda 8 5 3 3 2" xfId="2658" xr:uid="{00000000-0005-0000-0000-0000D10B0000}"/>
    <cellStyle name="Moneda 8 5 3 4" xfId="2659" xr:uid="{00000000-0005-0000-0000-0000D20B0000}"/>
    <cellStyle name="Moneda 8 5 3 4 2" xfId="2660" xr:uid="{00000000-0005-0000-0000-0000D30B0000}"/>
    <cellStyle name="Moneda 8 5 3 5" xfId="2661" xr:uid="{00000000-0005-0000-0000-0000D40B0000}"/>
    <cellStyle name="Moneda 8 5 4" xfId="2662" xr:uid="{00000000-0005-0000-0000-0000D50B0000}"/>
    <cellStyle name="Moneda 8 5 4 2" xfId="2663" xr:uid="{00000000-0005-0000-0000-0000D60B0000}"/>
    <cellStyle name="Moneda 8 5 5" xfId="2664" xr:uid="{00000000-0005-0000-0000-0000D70B0000}"/>
    <cellStyle name="Moneda 8 5 5 2" xfId="2665" xr:uid="{00000000-0005-0000-0000-0000D80B0000}"/>
    <cellStyle name="Moneda 8 5 6" xfId="2666" xr:uid="{00000000-0005-0000-0000-0000D90B0000}"/>
    <cellStyle name="Moneda 8 5 6 2" xfId="2667" xr:uid="{00000000-0005-0000-0000-0000DA0B0000}"/>
    <cellStyle name="Moneda 8 5 7" xfId="2668" xr:uid="{00000000-0005-0000-0000-0000DB0B0000}"/>
    <cellStyle name="Moneda 8 6" xfId="2669" xr:uid="{00000000-0005-0000-0000-0000DC0B0000}"/>
    <cellStyle name="Moneda 8 6 2" xfId="2670" xr:uid="{00000000-0005-0000-0000-0000DD0B0000}"/>
    <cellStyle name="Moneda 8 6 2 2" xfId="2671" xr:uid="{00000000-0005-0000-0000-0000DE0B0000}"/>
    <cellStyle name="Moneda 8 6 2 2 2" xfId="2672" xr:uid="{00000000-0005-0000-0000-0000DF0B0000}"/>
    <cellStyle name="Moneda 8 6 2 3" xfId="2673" xr:uid="{00000000-0005-0000-0000-0000E00B0000}"/>
    <cellStyle name="Moneda 8 6 2 3 2" xfId="2674" xr:uid="{00000000-0005-0000-0000-0000E10B0000}"/>
    <cellStyle name="Moneda 8 6 2 4" xfId="2675" xr:uid="{00000000-0005-0000-0000-0000E20B0000}"/>
    <cellStyle name="Moneda 8 6 2 4 2" xfId="2676" xr:uid="{00000000-0005-0000-0000-0000E30B0000}"/>
    <cellStyle name="Moneda 8 6 2 5" xfId="2677" xr:uid="{00000000-0005-0000-0000-0000E40B0000}"/>
    <cellStyle name="Moneda 8 6 3" xfId="2678" xr:uid="{00000000-0005-0000-0000-0000E50B0000}"/>
    <cellStyle name="Moneda 8 6 3 2" xfId="2679" xr:uid="{00000000-0005-0000-0000-0000E60B0000}"/>
    <cellStyle name="Moneda 8 6 4" xfId="2680" xr:uid="{00000000-0005-0000-0000-0000E70B0000}"/>
    <cellStyle name="Moneda 8 6 4 2" xfId="2681" xr:uid="{00000000-0005-0000-0000-0000E80B0000}"/>
    <cellStyle name="Moneda 8 6 5" xfId="2682" xr:uid="{00000000-0005-0000-0000-0000E90B0000}"/>
    <cellStyle name="Moneda 8 6 5 2" xfId="2683" xr:uid="{00000000-0005-0000-0000-0000EA0B0000}"/>
    <cellStyle name="Moneda 8 6 6" xfId="2684" xr:uid="{00000000-0005-0000-0000-0000EB0B0000}"/>
    <cellStyle name="Moneda 8 7" xfId="2685" xr:uid="{00000000-0005-0000-0000-0000EC0B0000}"/>
    <cellStyle name="Moneda 8 7 2" xfId="2686" xr:uid="{00000000-0005-0000-0000-0000ED0B0000}"/>
    <cellStyle name="Moneda 8 7 2 2" xfId="2687" xr:uid="{00000000-0005-0000-0000-0000EE0B0000}"/>
    <cellStyle name="Moneda 8 7 3" xfId="2688" xr:uid="{00000000-0005-0000-0000-0000EF0B0000}"/>
    <cellStyle name="Moneda 8 7 3 2" xfId="2689" xr:uid="{00000000-0005-0000-0000-0000F00B0000}"/>
    <cellStyle name="Moneda 8 7 4" xfId="2690" xr:uid="{00000000-0005-0000-0000-0000F10B0000}"/>
    <cellStyle name="Moneda 8 7 4 2" xfId="2691" xr:uid="{00000000-0005-0000-0000-0000F20B0000}"/>
    <cellStyle name="Moneda 8 7 5" xfId="2692" xr:uid="{00000000-0005-0000-0000-0000F30B0000}"/>
    <cellStyle name="Moneda 8 8" xfId="2693" xr:uid="{00000000-0005-0000-0000-0000F40B0000}"/>
    <cellStyle name="Moneda 8 8 2" xfId="2694" xr:uid="{00000000-0005-0000-0000-0000F50B0000}"/>
    <cellStyle name="Moneda 8 8 2 2" xfId="2695" xr:uid="{00000000-0005-0000-0000-0000F60B0000}"/>
    <cellStyle name="Moneda 8 8 3" xfId="2696" xr:uid="{00000000-0005-0000-0000-0000F70B0000}"/>
    <cellStyle name="Moneda 8 8 3 2" xfId="2697" xr:uid="{00000000-0005-0000-0000-0000F80B0000}"/>
    <cellStyle name="Moneda 8 8 4" xfId="2698" xr:uid="{00000000-0005-0000-0000-0000F90B0000}"/>
    <cellStyle name="Moneda 8 8 4 2" xfId="2699" xr:uid="{00000000-0005-0000-0000-0000FA0B0000}"/>
    <cellStyle name="Moneda 8 8 5" xfId="2700" xr:uid="{00000000-0005-0000-0000-0000FB0B0000}"/>
    <cellStyle name="Moneda 8 9" xfId="2701" xr:uid="{00000000-0005-0000-0000-0000FC0B0000}"/>
    <cellStyle name="Moneda 8 9 2" xfId="2702" xr:uid="{00000000-0005-0000-0000-0000FD0B0000}"/>
    <cellStyle name="Moneda 9" xfId="2703" xr:uid="{00000000-0005-0000-0000-0000FE0B0000}"/>
    <cellStyle name="Moneda 9 10" xfId="2704" xr:uid="{00000000-0005-0000-0000-0000FF0B0000}"/>
    <cellStyle name="Moneda 9 11" xfId="2705" xr:uid="{00000000-0005-0000-0000-0000000C0000}"/>
    <cellStyle name="Moneda 9 2" xfId="2706" xr:uid="{00000000-0005-0000-0000-0000010C0000}"/>
    <cellStyle name="Moneda 9 2 2" xfId="2707" xr:uid="{00000000-0005-0000-0000-0000020C0000}"/>
    <cellStyle name="Moneda 9 2 2 2" xfId="2708" xr:uid="{00000000-0005-0000-0000-0000030C0000}"/>
    <cellStyle name="Moneda 9 2 2 2 2" xfId="2709" xr:uid="{00000000-0005-0000-0000-0000040C0000}"/>
    <cellStyle name="Moneda 9 2 2 2 2 2" xfId="2710" xr:uid="{00000000-0005-0000-0000-0000050C0000}"/>
    <cellStyle name="Moneda 9 2 2 2 3" xfId="2711" xr:uid="{00000000-0005-0000-0000-0000060C0000}"/>
    <cellStyle name="Moneda 9 2 2 2 3 2" xfId="2712" xr:uid="{00000000-0005-0000-0000-0000070C0000}"/>
    <cellStyle name="Moneda 9 2 2 2 4" xfId="2713" xr:uid="{00000000-0005-0000-0000-0000080C0000}"/>
    <cellStyle name="Moneda 9 2 2 2 4 2" xfId="2714" xr:uid="{00000000-0005-0000-0000-0000090C0000}"/>
    <cellStyle name="Moneda 9 2 2 2 5" xfId="2715" xr:uid="{00000000-0005-0000-0000-00000A0C0000}"/>
    <cellStyle name="Moneda 9 2 2 3" xfId="2716" xr:uid="{00000000-0005-0000-0000-00000B0C0000}"/>
    <cellStyle name="Moneda 9 2 2 3 2" xfId="2717" xr:uid="{00000000-0005-0000-0000-00000C0C0000}"/>
    <cellStyle name="Moneda 9 2 2 4" xfId="2718" xr:uid="{00000000-0005-0000-0000-00000D0C0000}"/>
    <cellStyle name="Moneda 9 2 2 4 2" xfId="2719" xr:uid="{00000000-0005-0000-0000-00000E0C0000}"/>
    <cellStyle name="Moneda 9 2 2 5" xfId="2720" xr:uid="{00000000-0005-0000-0000-00000F0C0000}"/>
    <cellStyle name="Moneda 9 2 2 5 2" xfId="2721" xr:uid="{00000000-0005-0000-0000-0000100C0000}"/>
    <cellStyle name="Moneda 9 2 2 6" xfId="2722" xr:uid="{00000000-0005-0000-0000-0000110C0000}"/>
    <cellStyle name="Moneda 9 2 3" xfId="2723" xr:uid="{00000000-0005-0000-0000-0000120C0000}"/>
    <cellStyle name="Moneda 9 2 3 2" xfId="2724" xr:uid="{00000000-0005-0000-0000-0000130C0000}"/>
    <cellStyle name="Moneda 9 2 3 2 2" xfId="2725" xr:uid="{00000000-0005-0000-0000-0000140C0000}"/>
    <cellStyle name="Moneda 9 2 3 3" xfId="2726" xr:uid="{00000000-0005-0000-0000-0000150C0000}"/>
    <cellStyle name="Moneda 9 2 3 3 2" xfId="2727" xr:uid="{00000000-0005-0000-0000-0000160C0000}"/>
    <cellStyle name="Moneda 9 2 3 4" xfId="2728" xr:uid="{00000000-0005-0000-0000-0000170C0000}"/>
    <cellStyle name="Moneda 9 2 3 4 2" xfId="2729" xr:uid="{00000000-0005-0000-0000-0000180C0000}"/>
    <cellStyle name="Moneda 9 2 3 5" xfId="2730" xr:uid="{00000000-0005-0000-0000-0000190C0000}"/>
    <cellStyle name="Moneda 9 2 4" xfId="2731" xr:uid="{00000000-0005-0000-0000-00001A0C0000}"/>
    <cellStyle name="Moneda 9 2 4 2" xfId="2732" xr:uid="{00000000-0005-0000-0000-00001B0C0000}"/>
    <cellStyle name="Moneda 9 2 5" xfId="2733" xr:uid="{00000000-0005-0000-0000-00001C0C0000}"/>
    <cellStyle name="Moneda 9 2 5 2" xfId="2734" xr:uid="{00000000-0005-0000-0000-00001D0C0000}"/>
    <cellStyle name="Moneda 9 2 6" xfId="2735" xr:uid="{00000000-0005-0000-0000-00001E0C0000}"/>
    <cellStyle name="Moneda 9 2 6 2" xfId="2736" xr:uid="{00000000-0005-0000-0000-00001F0C0000}"/>
    <cellStyle name="Moneda 9 2 7" xfId="2737" xr:uid="{00000000-0005-0000-0000-0000200C0000}"/>
    <cellStyle name="Moneda 9 2 8" xfId="2738" xr:uid="{00000000-0005-0000-0000-0000210C0000}"/>
    <cellStyle name="Moneda 9 3" xfId="2739" xr:uid="{00000000-0005-0000-0000-0000220C0000}"/>
    <cellStyle name="Moneda 9 3 2" xfId="2740" xr:uid="{00000000-0005-0000-0000-0000230C0000}"/>
    <cellStyle name="Moneda 9 3 2 2" xfId="2741" xr:uid="{00000000-0005-0000-0000-0000240C0000}"/>
    <cellStyle name="Moneda 9 3 2 2 2" xfId="2742" xr:uid="{00000000-0005-0000-0000-0000250C0000}"/>
    <cellStyle name="Moneda 9 3 2 2 2 2" xfId="2743" xr:uid="{00000000-0005-0000-0000-0000260C0000}"/>
    <cellStyle name="Moneda 9 3 2 2 3" xfId="2744" xr:uid="{00000000-0005-0000-0000-0000270C0000}"/>
    <cellStyle name="Moneda 9 3 2 2 3 2" xfId="2745" xr:uid="{00000000-0005-0000-0000-0000280C0000}"/>
    <cellStyle name="Moneda 9 3 2 2 4" xfId="2746" xr:uid="{00000000-0005-0000-0000-0000290C0000}"/>
    <cellStyle name="Moneda 9 3 2 2 4 2" xfId="2747" xr:uid="{00000000-0005-0000-0000-00002A0C0000}"/>
    <cellStyle name="Moneda 9 3 2 2 5" xfId="2748" xr:uid="{00000000-0005-0000-0000-00002B0C0000}"/>
    <cellStyle name="Moneda 9 3 2 3" xfId="2749" xr:uid="{00000000-0005-0000-0000-00002C0C0000}"/>
    <cellStyle name="Moneda 9 3 2 3 2" xfId="2750" xr:uid="{00000000-0005-0000-0000-00002D0C0000}"/>
    <cellStyle name="Moneda 9 3 2 4" xfId="2751" xr:uid="{00000000-0005-0000-0000-00002E0C0000}"/>
    <cellStyle name="Moneda 9 3 2 4 2" xfId="2752" xr:uid="{00000000-0005-0000-0000-00002F0C0000}"/>
    <cellStyle name="Moneda 9 3 2 5" xfId="2753" xr:uid="{00000000-0005-0000-0000-0000300C0000}"/>
    <cellStyle name="Moneda 9 3 2 5 2" xfId="2754" xr:uid="{00000000-0005-0000-0000-0000310C0000}"/>
    <cellStyle name="Moneda 9 3 2 6" xfId="2755" xr:uid="{00000000-0005-0000-0000-0000320C0000}"/>
    <cellStyle name="Moneda 9 3 3" xfId="2756" xr:uid="{00000000-0005-0000-0000-0000330C0000}"/>
    <cellStyle name="Moneda 9 3 3 2" xfId="2757" xr:uid="{00000000-0005-0000-0000-0000340C0000}"/>
    <cellStyle name="Moneda 9 3 3 2 2" xfId="2758" xr:uid="{00000000-0005-0000-0000-0000350C0000}"/>
    <cellStyle name="Moneda 9 3 3 3" xfId="2759" xr:uid="{00000000-0005-0000-0000-0000360C0000}"/>
    <cellStyle name="Moneda 9 3 3 3 2" xfId="2760" xr:uid="{00000000-0005-0000-0000-0000370C0000}"/>
    <cellStyle name="Moneda 9 3 3 4" xfId="2761" xr:uid="{00000000-0005-0000-0000-0000380C0000}"/>
    <cellStyle name="Moneda 9 3 3 4 2" xfId="2762" xr:uid="{00000000-0005-0000-0000-0000390C0000}"/>
    <cellStyle name="Moneda 9 3 3 5" xfId="2763" xr:uid="{00000000-0005-0000-0000-00003A0C0000}"/>
    <cellStyle name="Moneda 9 3 4" xfId="2764" xr:uid="{00000000-0005-0000-0000-00003B0C0000}"/>
    <cellStyle name="Moneda 9 3 4 2" xfId="2765" xr:uid="{00000000-0005-0000-0000-00003C0C0000}"/>
    <cellStyle name="Moneda 9 3 5" xfId="2766" xr:uid="{00000000-0005-0000-0000-00003D0C0000}"/>
    <cellStyle name="Moneda 9 3 5 2" xfId="2767" xr:uid="{00000000-0005-0000-0000-00003E0C0000}"/>
    <cellStyle name="Moneda 9 3 6" xfId="2768" xr:uid="{00000000-0005-0000-0000-00003F0C0000}"/>
    <cellStyle name="Moneda 9 3 6 2" xfId="2769" xr:uid="{00000000-0005-0000-0000-0000400C0000}"/>
    <cellStyle name="Moneda 9 3 7" xfId="2770" xr:uid="{00000000-0005-0000-0000-0000410C0000}"/>
    <cellStyle name="Moneda 9 4" xfId="2771" xr:uid="{00000000-0005-0000-0000-0000420C0000}"/>
    <cellStyle name="Moneda 9 4 2" xfId="2772" xr:uid="{00000000-0005-0000-0000-0000430C0000}"/>
    <cellStyle name="Moneda 9 4 2 2" xfId="2773" xr:uid="{00000000-0005-0000-0000-0000440C0000}"/>
    <cellStyle name="Moneda 9 4 2 2 2" xfId="2774" xr:uid="{00000000-0005-0000-0000-0000450C0000}"/>
    <cellStyle name="Moneda 9 4 2 2 2 2" xfId="2775" xr:uid="{00000000-0005-0000-0000-0000460C0000}"/>
    <cellStyle name="Moneda 9 4 2 2 3" xfId="2776" xr:uid="{00000000-0005-0000-0000-0000470C0000}"/>
    <cellStyle name="Moneda 9 4 2 2 3 2" xfId="2777" xr:uid="{00000000-0005-0000-0000-0000480C0000}"/>
    <cellStyle name="Moneda 9 4 2 2 4" xfId="2778" xr:uid="{00000000-0005-0000-0000-0000490C0000}"/>
    <cellStyle name="Moneda 9 4 2 2 4 2" xfId="2779" xr:uid="{00000000-0005-0000-0000-00004A0C0000}"/>
    <cellStyle name="Moneda 9 4 2 2 5" xfId="2780" xr:uid="{00000000-0005-0000-0000-00004B0C0000}"/>
    <cellStyle name="Moneda 9 4 2 3" xfId="2781" xr:uid="{00000000-0005-0000-0000-00004C0C0000}"/>
    <cellStyle name="Moneda 9 4 2 3 2" xfId="2782" xr:uid="{00000000-0005-0000-0000-00004D0C0000}"/>
    <cellStyle name="Moneda 9 4 2 4" xfId="2783" xr:uid="{00000000-0005-0000-0000-00004E0C0000}"/>
    <cellStyle name="Moneda 9 4 2 4 2" xfId="2784" xr:uid="{00000000-0005-0000-0000-00004F0C0000}"/>
    <cellStyle name="Moneda 9 4 2 5" xfId="2785" xr:uid="{00000000-0005-0000-0000-0000500C0000}"/>
    <cellStyle name="Moneda 9 4 2 5 2" xfId="2786" xr:uid="{00000000-0005-0000-0000-0000510C0000}"/>
    <cellStyle name="Moneda 9 4 2 6" xfId="2787" xr:uid="{00000000-0005-0000-0000-0000520C0000}"/>
    <cellStyle name="Moneda 9 4 3" xfId="2788" xr:uid="{00000000-0005-0000-0000-0000530C0000}"/>
    <cellStyle name="Moneda 9 4 3 2" xfId="2789" xr:uid="{00000000-0005-0000-0000-0000540C0000}"/>
    <cellStyle name="Moneda 9 4 3 2 2" xfId="2790" xr:uid="{00000000-0005-0000-0000-0000550C0000}"/>
    <cellStyle name="Moneda 9 4 3 3" xfId="2791" xr:uid="{00000000-0005-0000-0000-0000560C0000}"/>
    <cellStyle name="Moneda 9 4 3 3 2" xfId="2792" xr:uid="{00000000-0005-0000-0000-0000570C0000}"/>
    <cellStyle name="Moneda 9 4 3 4" xfId="2793" xr:uid="{00000000-0005-0000-0000-0000580C0000}"/>
    <cellStyle name="Moneda 9 4 3 4 2" xfId="2794" xr:uid="{00000000-0005-0000-0000-0000590C0000}"/>
    <cellStyle name="Moneda 9 4 3 5" xfId="2795" xr:uid="{00000000-0005-0000-0000-00005A0C0000}"/>
    <cellStyle name="Moneda 9 4 4" xfId="2796" xr:uid="{00000000-0005-0000-0000-00005B0C0000}"/>
    <cellStyle name="Moneda 9 4 4 2" xfId="2797" xr:uid="{00000000-0005-0000-0000-00005C0C0000}"/>
    <cellStyle name="Moneda 9 4 5" xfId="2798" xr:uid="{00000000-0005-0000-0000-00005D0C0000}"/>
    <cellStyle name="Moneda 9 4 5 2" xfId="2799" xr:uid="{00000000-0005-0000-0000-00005E0C0000}"/>
    <cellStyle name="Moneda 9 4 6" xfId="2800" xr:uid="{00000000-0005-0000-0000-00005F0C0000}"/>
    <cellStyle name="Moneda 9 4 6 2" xfId="2801" xr:uid="{00000000-0005-0000-0000-0000600C0000}"/>
    <cellStyle name="Moneda 9 4 7" xfId="2802" xr:uid="{00000000-0005-0000-0000-0000610C0000}"/>
    <cellStyle name="Moneda 9 5" xfId="2803" xr:uid="{00000000-0005-0000-0000-0000620C0000}"/>
    <cellStyle name="Moneda 9 5 2" xfId="2804" xr:uid="{00000000-0005-0000-0000-0000630C0000}"/>
    <cellStyle name="Moneda 9 5 2 2" xfId="2805" xr:uid="{00000000-0005-0000-0000-0000640C0000}"/>
    <cellStyle name="Moneda 9 5 2 2 2" xfId="2806" xr:uid="{00000000-0005-0000-0000-0000650C0000}"/>
    <cellStyle name="Moneda 9 5 2 3" xfId="2807" xr:uid="{00000000-0005-0000-0000-0000660C0000}"/>
    <cellStyle name="Moneda 9 5 2 3 2" xfId="2808" xr:uid="{00000000-0005-0000-0000-0000670C0000}"/>
    <cellStyle name="Moneda 9 5 2 4" xfId="2809" xr:uid="{00000000-0005-0000-0000-0000680C0000}"/>
    <cellStyle name="Moneda 9 5 2 4 2" xfId="2810" xr:uid="{00000000-0005-0000-0000-0000690C0000}"/>
    <cellStyle name="Moneda 9 5 2 5" xfId="2811" xr:uid="{00000000-0005-0000-0000-00006A0C0000}"/>
    <cellStyle name="Moneda 9 5 3" xfId="2812" xr:uid="{00000000-0005-0000-0000-00006B0C0000}"/>
    <cellStyle name="Moneda 9 5 3 2" xfId="2813" xr:uid="{00000000-0005-0000-0000-00006C0C0000}"/>
    <cellStyle name="Moneda 9 5 4" xfId="2814" xr:uid="{00000000-0005-0000-0000-00006D0C0000}"/>
    <cellStyle name="Moneda 9 5 4 2" xfId="2815" xr:uid="{00000000-0005-0000-0000-00006E0C0000}"/>
    <cellStyle name="Moneda 9 5 5" xfId="2816" xr:uid="{00000000-0005-0000-0000-00006F0C0000}"/>
    <cellStyle name="Moneda 9 5 5 2" xfId="2817" xr:uid="{00000000-0005-0000-0000-0000700C0000}"/>
    <cellStyle name="Moneda 9 5 6" xfId="2818" xr:uid="{00000000-0005-0000-0000-0000710C0000}"/>
    <cellStyle name="Moneda 9 6" xfId="2819" xr:uid="{00000000-0005-0000-0000-0000720C0000}"/>
    <cellStyle name="Moneda 9 6 2" xfId="2820" xr:uid="{00000000-0005-0000-0000-0000730C0000}"/>
    <cellStyle name="Moneda 9 6 2 2" xfId="2821" xr:uid="{00000000-0005-0000-0000-0000740C0000}"/>
    <cellStyle name="Moneda 9 6 3" xfId="2822" xr:uid="{00000000-0005-0000-0000-0000750C0000}"/>
    <cellStyle name="Moneda 9 6 3 2" xfId="2823" xr:uid="{00000000-0005-0000-0000-0000760C0000}"/>
    <cellStyle name="Moneda 9 6 4" xfId="2824" xr:uid="{00000000-0005-0000-0000-0000770C0000}"/>
    <cellStyle name="Moneda 9 6 4 2" xfId="2825" xr:uid="{00000000-0005-0000-0000-0000780C0000}"/>
    <cellStyle name="Moneda 9 6 5" xfId="2826" xr:uid="{00000000-0005-0000-0000-0000790C0000}"/>
    <cellStyle name="Moneda 9 7" xfId="2827" xr:uid="{00000000-0005-0000-0000-00007A0C0000}"/>
    <cellStyle name="Moneda 9 7 2" xfId="2828" xr:uid="{00000000-0005-0000-0000-00007B0C0000}"/>
    <cellStyle name="Moneda 9 8" xfId="2829" xr:uid="{00000000-0005-0000-0000-00007C0C0000}"/>
    <cellStyle name="Moneda 9 8 2" xfId="2830" xr:uid="{00000000-0005-0000-0000-00007D0C0000}"/>
    <cellStyle name="Moneda 9 9" xfId="2831" xr:uid="{00000000-0005-0000-0000-00007E0C0000}"/>
    <cellStyle name="Moneda 9 9 2" xfId="2832" xr:uid="{00000000-0005-0000-0000-00007F0C0000}"/>
    <cellStyle name="Moneda_Hoja1" xfId="246" xr:uid="{00000000-0005-0000-0000-0000800C0000}"/>
    <cellStyle name="Neutral 2" xfId="2833" xr:uid="{00000000-0005-0000-0000-0000810C0000}"/>
    <cellStyle name="Normal" xfId="0" builtinId="0"/>
    <cellStyle name="Normal 2" xfId="16" xr:uid="{00000000-0005-0000-0000-0000830C0000}"/>
    <cellStyle name="Normal 2 10" xfId="17" xr:uid="{00000000-0005-0000-0000-0000840C0000}"/>
    <cellStyle name="Normal 2 2" xfId="2834" xr:uid="{00000000-0005-0000-0000-0000850C0000}"/>
    <cellStyle name="Normal 2 2 2" xfId="2835" xr:uid="{00000000-0005-0000-0000-0000860C0000}"/>
    <cellStyle name="Normal 2 3" xfId="2836" xr:uid="{00000000-0005-0000-0000-0000870C0000}"/>
    <cellStyle name="Normal 2 3 2" xfId="2837" xr:uid="{00000000-0005-0000-0000-0000880C0000}"/>
    <cellStyle name="Normal 2 4" xfId="2838" xr:uid="{00000000-0005-0000-0000-0000890C0000}"/>
    <cellStyle name="Normal 3" xfId="18" xr:uid="{00000000-0005-0000-0000-00008A0C0000}"/>
    <cellStyle name="Normal 3 2" xfId="19" xr:uid="{00000000-0005-0000-0000-00008B0C0000}"/>
    <cellStyle name="Normal 3 2 2" xfId="2839" xr:uid="{00000000-0005-0000-0000-00008C0C0000}"/>
    <cellStyle name="Normal 3 2 2 2" xfId="2840" xr:uid="{00000000-0005-0000-0000-00008D0C0000}"/>
    <cellStyle name="Normal 3 2 3" xfId="2841" xr:uid="{00000000-0005-0000-0000-00008E0C0000}"/>
    <cellStyle name="Normal 3 3" xfId="2842" xr:uid="{00000000-0005-0000-0000-00008F0C0000}"/>
    <cellStyle name="Normal 3 4" xfId="2843" xr:uid="{00000000-0005-0000-0000-0000900C0000}"/>
    <cellStyle name="Normal 3 5" xfId="2844" xr:uid="{00000000-0005-0000-0000-0000910C0000}"/>
    <cellStyle name="Normal 3_CADENA DE VALOR" xfId="27" xr:uid="{00000000-0005-0000-0000-0000920C0000}"/>
    <cellStyle name="Normal 4" xfId="2845" xr:uid="{00000000-0005-0000-0000-0000930C0000}"/>
    <cellStyle name="Normal 4 2" xfId="20" xr:uid="{00000000-0005-0000-0000-0000940C0000}"/>
    <cellStyle name="Normal 5" xfId="2846" xr:uid="{00000000-0005-0000-0000-0000950C0000}"/>
    <cellStyle name="Normal 6 2" xfId="2847" xr:uid="{00000000-0005-0000-0000-0000960C0000}"/>
    <cellStyle name="Normal 7" xfId="2870" xr:uid="{00000000-0005-0000-0000-0000970C0000}"/>
    <cellStyle name="Normal_CADENA DE VALOR" xfId="2868" xr:uid="{00000000-0005-0000-0000-0000980C0000}"/>
    <cellStyle name="Numeric" xfId="2848" xr:uid="{00000000-0005-0000-0000-0000990C0000}"/>
    <cellStyle name="NumericWithBorder" xfId="2849" xr:uid="{00000000-0005-0000-0000-00009A0C0000}"/>
    <cellStyle name="NumericWithBorder 2" xfId="2850" xr:uid="{00000000-0005-0000-0000-00009B0C0000}"/>
    <cellStyle name="NumericWithBorder 2 2" xfId="2851" xr:uid="{00000000-0005-0000-0000-00009C0C0000}"/>
    <cellStyle name="NumericWithBorder 2 3" xfId="2852" xr:uid="{00000000-0005-0000-0000-00009D0C0000}"/>
    <cellStyle name="NumericWithBorder 2 4" xfId="2853" xr:uid="{00000000-0005-0000-0000-00009E0C0000}"/>
    <cellStyle name="NumericWithBorder 3" xfId="2854" xr:uid="{00000000-0005-0000-0000-00009F0C0000}"/>
    <cellStyle name="NumericWithBorder 4" xfId="2855" xr:uid="{00000000-0005-0000-0000-0000A00C0000}"/>
    <cellStyle name="NumericWithBorder 5" xfId="2856" xr:uid="{00000000-0005-0000-0000-0000A10C0000}"/>
    <cellStyle name="Percent" xfId="2857" xr:uid="{00000000-0005-0000-0000-0000A20C0000}"/>
    <cellStyle name="Percent 2" xfId="2858" xr:uid="{00000000-0005-0000-0000-0000A30C0000}"/>
    <cellStyle name="Percent 2 2" xfId="2859" xr:uid="{00000000-0005-0000-0000-0000A40C0000}"/>
    <cellStyle name="Porcentaje" xfId="21" builtinId="5"/>
    <cellStyle name="Porcentaje 2" xfId="24" xr:uid="{00000000-0005-0000-0000-0000A60C0000}"/>
    <cellStyle name="Porcentaje 2 2" xfId="2860" xr:uid="{00000000-0005-0000-0000-0000A70C0000}"/>
    <cellStyle name="Porcentaje 3" xfId="25" xr:uid="{00000000-0005-0000-0000-0000A80C0000}"/>
    <cellStyle name="Porcentaje 3 2" xfId="2861" xr:uid="{00000000-0005-0000-0000-0000A90C0000}"/>
    <cellStyle name="Porcentaje 4" xfId="26" xr:uid="{00000000-0005-0000-0000-0000AA0C0000}"/>
    <cellStyle name="Porcentual 2" xfId="22" xr:uid="{00000000-0005-0000-0000-0000AB0C0000}"/>
    <cellStyle name="Porcentual 2 2" xfId="23" xr:uid="{00000000-0005-0000-0000-0000AC0C0000}"/>
    <cellStyle name="Porcentual 2 2 2" xfId="2862" xr:uid="{00000000-0005-0000-0000-0000AD0C0000}"/>
    <cellStyle name="Porcentual 2 3" xfId="2863" xr:uid="{00000000-0005-0000-0000-0000AE0C0000}"/>
    <cellStyle name="Porcentual 2 3 2" xfId="2864" xr:uid="{00000000-0005-0000-0000-0000AF0C0000}"/>
    <cellStyle name="Porcentual 3" xfId="2865" xr:uid="{00000000-0005-0000-0000-0000B00C0000}"/>
  </cellStyles>
  <dxfs count="0"/>
  <tableStyles count="0" defaultTableStyle="TableStyleMedium9" defaultPivotStyle="PivotStyleLight16"/>
  <colors>
    <mruColors>
      <color rgb="FF66FF66"/>
      <color rgb="FF08E3E8"/>
      <color rgb="FF75DBFF"/>
      <color rgb="FFFF9900"/>
      <color rgb="FFFFFF99"/>
      <color rgb="FFFFCCCC"/>
      <color rgb="FF0066FF"/>
      <color rgb="FFFF99CC"/>
      <color rgb="FFFF00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139391</xdr:rowOff>
    </xdr:from>
    <xdr:to>
      <xdr:col>5</xdr:col>
      <xdr:colOff>899331</xdr:colOff>
      <xdr:row>2</xdr:row>
      <xdr:rowOff>505447</xdr:rowOff>
    </xdr:to>
    <xdr:pic>
      <xdr:nvPicPr>
        <xdr:cNvPr id="2" name="Imagen 1">
          <a:extLst>
            <a:ext uri="{FF2B5EF4-FFF2-40B4-BE49-F238E27FC236}">
              <a16:creationId xmlns:a16="http://schemas.microsoft.com/office/drawing/2014/main" id="{AC4B7CBA-3671-4E31-A632-BC27BFF659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39416"/>
          <a:ext cx="4054292" cy="8423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56029</xdr:colOff>
      <xdr:row>0</xdr:row>
      <xdr:rowOff>143639</xdr:rowOff>
    </xdr:from>
    <xdr:to>
      <xdr:col>3</xdr:col>
      <xdr:colOff>5316</xdr:colOff>
      <xdr:row>2</xdr:row>
      <xdr:rowOff>53395</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029" y="143639"/>
          <a:ext cx="1736912" cy="86185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277592</xdr:colOff>
      <xdr:row>0</xdr:row>
      <xdr:rowOff>228108</xdr:rowOff>
    </xdr:from>
    <xdr:to>
      <xdr:col>2</xdr:col>
      <xdr:colOff>2231961</xdr:colOff>
      <xdr:row>2</xdr:row>
      <xdr:rowOff>277813</xdr:rowOff>
    </xdr:to>
    <xdr:pic>
      <xdr:nvPicPr>
        <xdr:cNvPr id="2" name="Imagen 1">
          <a:extLst>
            <a:ext uri="{FF2B5EF4-FFF2-40B4-BE49-F238E27FC236}">
              <a16:creationId xmlns:a16="http://schemas.microsoft.com/office/drawing/2014/main" id="{BB9F29F3-E804-4013-B7E4-CBDE7EE18DC8}"/>
            </a:ext>
          </a:extLst>
        </xdr:cNvPr>
        <xdr:cNvPicPr>
          <a:picLocks noChangeAspect="1"/>
        </xdr:cNvPicPr>
      </xdr:nvPicPr>
      <xdr:blipFill>
        <a:blip xmlns:r="http://schemas.openxmlformats.org/officeDocument/2006/relationships" r:embed="rId1"/>
        <a:stretch>
          <a:fillRect/>
        </a:stretch>
      </xdr:blipFill>
      <xdr:spPr>
        <a:xfrm>
          <a:off x="277592" y="228108"/>
          <a:ext cx="3363275" cy="15776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14008</xdr:colOff>
      <xdr:row>0</xdr:row>
      <xdr:rowOff>168088</xdr:rowOff>
    </xdr:from>
    <xdr:to>
      <xdr:col>2</xdr:col>
      <xdr:colOff>707721</xdr:colOff>
      <xdr:row>2</xdr:row>
      <xdr:rowOff>72108</xdr:rowOff>
    </xdr:to>
    <xdr:pic>
      <xdr:nvPicPr>
        <xdr:cNvPr id="2" name="Imagen 1">
          <a:extLst>
            <a:ext uri="{FF2B5EF4-FFF2-40B4-BE49-F238E27FC236}">
              <a16:creationId xmlns:a16="http://schemas.microsoft.com/office/drawing/2014/main" id="{0ABA8B5A-1AFA-4064-98CC-A78A7ACA6419}"/>
            </a:ext>
          </a:extLst>
        </xdr:cNvPr>
        <xdr:cNvPicPr>
          <a:picLocks noChangeAspect="1"/>
        </xdr:cNvPicPr>
      </xdr:nvPicPr>
      <xdr:blipFill>
        <a:blip xmlns:r="http://schemas.openxmlformats.org/officeDocument/2006/relationships" r:embed="rId1"/>
        <a:stretch>
          <a:fillRect/>
        </a:stretch>
      </xdr:blipFill>
      <xdr:spPr>
        <a:xfrm>
          <a:off x="14008" y="168088"/>
          <a:ext cx="2128066" cy="3860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1</xdr:col>
      <xdr:colOff>1038225</xdr:colOff>
      <xdr:row>2</xdr:row>
      <xdr:rowOff>247650</xdr:rowOff>
    </xdr:to>
    <xdr:pic>
      <xdr:nvPicPr>
        <xdr:cNvPr id="2" name="Imagen 1">
          <a:extLst>
            <a:ext uri="{FF2B5EF4-FFF2-40B4-BE49-F238E27FC236}">
              <a16:creationId xmlns:a16="http://schemas.microsoft.com/office/drawing/2014/main" id="{479EC856-4EEC-48A4-8A66-558EA49D23CC}"/>
            </a:ext>
          </a:extLst>
        </xdr:cNvPr>
        <xdr:cNvPicPr>
          <a:picLocks noChangeAspect="1"/>
        </xdr:cNvPicPr>
      </xdr:nvPicPr>
      <xdr:blipFill>
        <a:blip xmlns:r="http://schemas.openxmlformats.org/officeDocument/2006/relationships" r:embed="rId1"/>
        <a:stretch>
          <a:fillRect/>
        </a:stretch>
      </xdr:blipFill>
      <xdr:spPr>
        <a:xfrm>
          <a:off x="9525" y="200025"/>
          <a:ext cx="2124075" cy="847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13C5CD75-6465-437A-8626-C7D4BF6269A2}"/>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YULIED.PENARANDA.SDA/Desktop/2023/ENERO/PLAN%20DE%20ACCI&#211;N/ARCHIVOS%20DE%20TERRI/12-PA-7702-DIC-2022_11012023_AFGOK%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2)"/>
      <sheetName val="INVERSIÓN"/>
      <sheetName val="ACTIVIDADES  (2)"/>
      <sheetName val="TERRITORIALIZACIÓN (4)"/>
      <sheetName val="SPI."/>
      <sheetName val="SPI"/>
    </sheetNames>
    <sheetDataSet>
      <sheetData sheetId="0"/>
      <sheetData sheetId="1">
        <row r="14">
          <cell r="CH14">
            <v>344468584</v>
          </cell>
        </row>
        <row r="18">
          <cell r="CH18">
            <v>420430000</v>
          </cell>
        </row>
        <row r="25">
          <cell r="CH25">
            <v>322316934</v>
          </cell>
        </row>
      </sheetData>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M25"/>
  <sheetViews>
    <sheetView tabSelected="1" topLeftCell="A4" zoomScale="59" zoomScaleNormal="59" zoomScaleSheetLayoutView="70" zoomScalePageLayoutView="60" workbookViewId="0">
      <selection activeCell="F14" sqref="F14"/>
    </sheetView>
  </sheetViews>
  <sheetFormatPr baseColWidth="10" defaultColWidth="10.85546875" defaultRowHeight="15" x14ac:dyDescent="0.25"/>
  <cols>
    <col min="1" max="1" width="8.5703125" customWidth="1"/>
    <col min="2" max="2" width="11" customWidth="1"/>
    <col min="3" max="3" width="8.85546875" customWidth="1"/>
    <col min="4" max="4" width="19.28515625" customWidth="1"/>
    <col min="5" max="5" width="7.42578125" customWidth="1"/>
    <col min="6" max="6" width="32.140625" customWidth="1"/>
    <col min="7" max="7" width="12.85546875" customWidth="1"/>
    <col min="8" max="8" width="23.42578125" customWidth="1"/>
    <col min="9" max="9" width="22" style="15" customWidth="1"/>
    <col min="10" max="10" width="19.7109375" style="15" hidden="1" customWidth="1"/>
    <col min="11" max="11" width="17" style="15" hidden="1" customWidth="1"/>
    <col min="12" max="23" width="22.85546875" style="15" hidden="1" customWidth="1"/>
    <col min="24" max="24" width="17.7109375" style="15" hidden="1" customWidth="1"/>
    <col min="25" max="25" width="18.42578125" style="15" hidden="1" customWidth="1"/>
    <col min="26" max="26" width="24" style="15" customWidth="1"/>
    <col min="27" max="27" width="22.28515625" style="15" customWidth="1"/>
    <col min="28" max="36" width="19.5703125" style="15" hidden="1" customWidth="1"/>
    <col min="37" max="37" width="14.140625" style="15" hidden="1" customWidth="1"/>
    <col min="38" max="38" width="21" style="15" hidden="1" customWidth="1"/>
    <col min="39" max="39" width="14.140625" style="15" hidden="1" customWidth="1"/>
    <col min="40" max="40" width="22.42578125" style="15" hidden="1" customWidth="1"/>
    <col min="41" max="41" width="14.140625" style="15" hidden="1" customWidth="1"/>
    <col min="42" max="42" width="17.42578125" style="15" hidden="1" customWidth="1"/>
    <col min="43" max="43" width="14.140625" style="15" hidden="1" customWidth="1"/>
    <col min="44" max="44" width="17.85546875" style="15" hidden="1" customWidth="1"/>
    <col min="45" max="45" width="14.140625" style="15" hidden="1" customWidth="1"/>
    <col min="46" max="46" width="17.85546875" style="15" hidden="1" customWidth="1"/>
    <col min="47" max="47" width="14.140625" style="15" hidden="1" customWidth="1"/>
    <col min="48" max="48" width="23.85546875" style="15" hidden="1" customWidth="1"/>
    <col min="49" max="49" width="14.42578125" style="15" hidden="1" customWidth="1"/>
    <col min="50" max="50" width="16.85546875" style="15" hidden="1" customWidth="1"/>
    <col min="51" max="51" width="13.140625" style="15" hidden="1" customWidth="1"/>
    <col min="52" max="52" width="17.7109375" style="15" hidden="1" customWidth="1"/>
    <col min="53" max="53" width="27.7109375" style="15" hidden="1" customWidth="1"/>
    <col min="54" max="54" width="29.5703125" style="15" hidden="1" customWidth="1"/>
    <col min="55" max="55" width="24.42578125" style="15" hidden="1" customWidth="1"/>
    <col min="56" max="56" width="25.42578125" style="15" customWidth="1"/>
    <col min="57" max="57" width="26.7109375" style="15" customWidth="1"/>
    <col min="58" max="58" width="26.42578125" style="15" customWidth="1"/>
    <col min="59" max="59" width="17.42578125" style="15" customWidth="1"/>
    <col min="60" max="60" width="18" style="15" customWidth="1"/>
    <col min="61" max="61" width="15.7109375" style="15" customWidth="1"/>
    <col min="62" max="62" width="20.140625" style="15" customWidth="1"/>
    <col min="63" max="64" width="23" style="15" customWidth="1"/>
    <col min="65" max="65" width="24.42578125" style="15" customWidth="1"/>
    <col min="66" max="66" width="17.7109375" style="15" customWidth="1"/>
    <col min="67" max="67" width="20.7109375" style="15" customWidth="1"/>
    <col min="68" max="68" width="24.42578125" style="15" customWidth="1"/>
    <col min="69" max="69" width="22.140625" style="15" customWidth="1"/>
    <col min="70" max="70" width="19.7109375" style="15" customWidth="1"/>
    <col min="71" max="71" width="25.28515625" style="15" customWidth="1"/>
    <col min="72" max="72" width="19.85546875" style="15" customWidth="1"/>
    <col min="73" max="73" width="26.85546875" style="15" customWidth="1"/>
    <col min="74" max="74" width="20.5703125" style="15" customWidth="1"/>
    <col min="75" max="75" width="27.28515625" style="15" customWidth="1"/>
    <col min="76" max="76" width="18.85546875" style="15" customWidth="1"/>
    <col min="77" max="77" width="20.85546875" style="15" customWidth="1"/>
    <col min="78" max="78" width="23.7109375" style="15" customWidth="1"/>
    <col min="79" max="79" width="23.140625" style="15" customWidth="1"/>
    <col min="80" max="80" width="17.85546875" style="15" customWidth="1"/>
    <col min="81" max="81" width="15" style="15" customWidth="1"/>
    <col min="82" max="82" width="17" style="15" customWidth="1"/>
    <col min="83" max="83" width="19.42578125" style="15" customWidth="1"/>
    <col min="84" max="84" width="28.7109375" style="15" customWidth="1"/>
    <col min="85" max="85" width="21.85546875" style="15" customWidth="1"/>
    <col min="86" max="86" width="27" style="15" customWidth="1"/>
    <col min="87" max="87" width="24.7109375" style="15" customWidth="1"/>
    <col min="88" max="88" width="20.7109375" style="15" customWidth="1"/>
    <col min="89" max="112" width="10.7109375" style="15" hidden="1" customWidth="1"/>
    <col min="113" max="113" width="15" style="15" hidden="1" customWidth="1"/>
    <col min="114" max="114" width="14.7109375" style="15" hidden="1" customWidth="1"/>
    <col min="115" max="115" width="15.42578125" style="15" hidden="1" customWidth="1"/>
    <col min="116" max="116" width="15" style="15" hidden="1" customWidth="1"/>
    <col min="117" max="117" width="15.42578125" style="15" hidden="1" customWidth="1"/>
    <col min="118" max="118" width="27.5703125" style="15" customWidth="1"/>
    <col min="119" max="127" width="10.7109375" style="15" hidden="1" customWidth="1"/>
    <col min="128" max="147" width="15.42578125" style="15" hidden="1" customWidth="1"/>
    <col min="148" max="148" width="24.85546875" customWidth="1"/>
    <col min="149" max="149" width="20.85546875" customWidth="1"/>
    <col min="150" max="150" width="24.28515625" customWidth="1"/>
    <col min="151" max="151" width="21.42578125" customWidth="1"/>
    <col min="152" max="152" width="18.42578125" customWidth="1"/>
    <col min="153" max="153" width="91.5703125" customWidth="1"/>
    <col min="154" max="154" width="14.140625" customWidth="1"/>
    <col min="155" max="155" width="14.28515625" customWidth="1"/>
    <col min="156" max="156" width="55.140625" customWidth="1"/>
    <col min="157" max="157" width="52.28515625" customWidth="1"/>
    <col min="158" max="158" width="16.42578125" bestFit="1" customWidth="1"/>
    <col min="159" max="159" width="23" bestFit="1" customWidth="1"/>
    <col min="160" max="160" width="21.85546875" customWidth="1"/>
    <col min="161" max="161" width="26.7109375" customWidth="1"/>
    <col min="162" max="162" width="11.5703125" bestFit="1" customWidth="1"/>
    <col min="163" max="163" width="12.5703125" bestFit="1" customWidth="1"/>
    <col min="164" max="164" width="13.28515625" bestFit="1" customWidth="1"/>
    <col min="166" max="166" width="14" bestFit="1" customWidth="1"/>
    <col min="168" max="168" width="14" bestFit="1" customWidth="1"/>
  </cols>
  <sheetData>
    <row r="1" spans="1:169" ht="15.75" thickBot="1" x14ac:dyDescent="0.3">
      <c r="C1" s="2"/>
      <c r="D1" s="2"/>
      <c r="E1" s="2"/>
      <c r="F1" s="2"/>
      <c r="G1" s="2"/>
      <c r="H1" s="2"/>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2"/>
      <c r="ES1" s="2"/>
      <c r="ET1" s="2"/>
      <c r="EU1" s="2"/>
      <c r="EV1" s="2"/>
      <c r="EW1" s="2"/>
      <c r="EX1" s="2"/>
      <c r="EY1" s="2"/>
      <c r="EZ1" s="2"/>
      <c r="FA1" s="2"/>
    </row>
    <row r="2" spans="1:169" s="18" customFormat="1" ht="37.5" x14ac:dyDescent="0.5">
      <c r="A2" s="806"/>
      <c r="B2" s="807"/>
      <c r="C2" s="807"/>
      <c r="D2" s="807"/>
      <c r="E2" s="807"/>
      <c r="F2" s="808"/>
      <c r="G2" s="815" t="s">
        <v>39</v>
      </c>
      <c r="H2" s="815"/>
      <c r="I2" s="815"/>
      <c r="J2" s="815"/>
      <c r="K2" s="815"/>
      <c r="L2" s="815"/>
      <c r="M2" s="815"/>
      <c r="N2" s="815"/>
      <c r="O2" s="815"/>
      <c r="P2" s="815"/>
      <c r="Q2" s="815"/>
      <c r="R2" s="815"/>
      <c r="S2" s="815"/>
      <c r="T2" s="815"/>
      <c r="U2" s="815"/>
      <c r="V2" s="815"/>
      <c r="W2" s="815"/>
      <c r="X2" s="815"/>
      <c r="Y2" s="815"/>
      <c r="Z2" s="815"/>
      <c r="AA2" s="815"/>
      <c r="AB2" s="815"/>
      <c r="AC2" s="815"/>
      <c r="AD2" s="815"/>
      <c r="AE2" s="815"/>
      <c r="AF2" s="815"/>
      <c r="AG2" s="815"/>
      <c r="AH2" s="815"/>
      <c r="AI2" s="815"/>
      <c r="AJ2" s="815"/>
      <c r="AK2" s="815"/>
      <c r="AL2" s="815"/>
      <c r="AM2" s="815"/>
      <c r="AN2" s="815"/>
      <c r="AO2" s="815"/>
      <c r="AP2" s="815"/>
      <c r="AQ2" s="815"/>
      <c r="AR2" s="815"/>
      <c r="AS2" s="815"/>
      <c r="AT2" s="815"/>
      <c r="AU2" s="815"/>
      <c r="AV2" s="815"/>
      <c r="AW2" s="815"/>
      <c r="AX2" s="815"/>
      <c r="AY2" s="815"/>
      <c r="AZ2" s="815"/>
      <c r="BA2" s="815"/>
      <c r="BB2" s="815"/>
      <c r="BC2" s="815"/>
      <c r="BD2" s="815"/>
      <c r="BE2" s="815"/>
      <c r="BF2" s="815"/>
      <c r="BG2" s="815"/>
      <c r="BH2" s="815"/>
      <c r="BI2" s="815"/>
      <c r="BJ2" s="815"/>
      <c r="BK2" s="815"/>
      <c r="BL2" s="815"/>
      <c r="BM2" s="815"/>
      <c r="BN2" s="815"/>
      <c r="BO2" s="815"/>
      <c r="BP2" s="815"/>
      <c r="BQ2" s="815"/>
      <c r="BR2" s="815"/>
      <c r="BS2" s="815"/>
      <c r="BT2" s="815"/>
      <c r="BU2" s="815"/>
      <c r="BV2" s="815"/>
      <c r="BW2" s="815"/>
      <c r="BX2" s="815"/>
      <c r="BY2" s="815"/>
      <c r="BZ2" s="815"/>
      <c r="CA2" s="815"/>
      <c r="CB2" s="815"/>
      <c r="CC2" s="815"/>
      <c r="CD2" s="815"/>
      <c r="CE2" s="815"/>
      <c r="CF2" s="815"/>
      <c r="CG2" s="815"/>
      <c r="CH2" s="815"/>
      <c r="CI2" s="815"/>
      <c r="CJ2" s="815"/>
      <c r="CK2" s="815"/>
      <c r="CL2" s="815"/>
      <c r="CM2" s="815"/>
      <c r="CN2" s="815"/>
      <c r="CO2" s="815"/>
      <c r="CP2" s="815"/>
      <c r="CQ2" s="815"/>
      <c r="CR2" s="815"/>
      <c r="CS2" s="815"/>
      <c r="CT2" s="815"/>
      <c r="CU2" s="815"/>
      <c r="CV2" s="815"/>
      <c r="CW2" s="815"/>
      <c r="CX2" s="815"/>
      <c r="CY2" s="815"/>
      <c r="CZ2" s="815"/>
      <c r="DA2" s="815"/>
      <c r="DB2" s="815"/>
      <c r="DC2" s="815"/>
      <c r="DD2" s="815"/>
      <c r="DE2" s="815"/>
      <c r="DF2" s="815"/>
      <c r="DG2" s="815"/>
      <c r="DH2" s="815"/>
      <c r="DI2" s="815"/>
      <c r="DJ2" s="815"/>
      <c r="DK2" s="815"/>
      <c r="DL2" s="815"/>
      <c r="DM2" s="815"/>
      <c r="DN2" s="815"/>
      <c r="DO2" s="815"/>
      <c r="DP2" s="815"/>
      <c r="DQ2" s="815"/>
      <c r="DR2" s="815"/>
      <c r="DS2" s="815"/>
      <c r="DT2" s="815"/>
      <c r="DU2" s="815"/>
      <c r="DV2" s="815"/>
      <c r="DW2" s="815"/>
      <c r="DX2" s="815"/>
      <c r="DY2" s="815"/>
      <c r="DZ2" s="815"/>
      <c r="EA2" s="815"/>
      <c r="EB2" s="815"/>
      <c r="EC2" s="815"/>
      <c r="ED2" s="815"/>
      <c r="EE2" s="815"/>
      <c r="EF2" s="815"/>
      <c r="EG2" s="815"/>
      <c r="EH2" s="815"/>
      <c r="EI2" s="815"/>
      <c r="EJ2" s="815"/>
      <c r="EK2" s="815"/>
      <c r="EL2" s="815"/>
      <c r="EM2" s="815"/>
      <c r="EN2" s="815"/>
      <c r="EO2" s="815"/>
      <c r="EP2" s="815"/>
      <c r="EQ2" s="815"/>
      <c r="ER2" s="815"/>
      <c r="ES2" s="815"/>
      <c r="ET2" s="815"/>
      <c r="EU2" s="815"/>
      <c r="EV2" s="815"/>
      <c r="EW2" s="815"/>
      <c r="EX2" s="815"/>
      <c r="EY2" s="815"/>
      <c r="EZ2" s="815"/>
      <c r="FA2" s="816"/>
    </row>
    <row r="3" spans="1:169" s="18" customFormat="1" ht="60" customHeight="1" thickBot="1" x14ac:dyDescent="0.65">
      <c r="A3" s="809"/>
      <c r="B3" s="810"/>
      <c r="C3" s="810"/>
      <c r="D3" s="810"/>
      <c r="E3" s="810"/>
      <c r="F3" s="811"/>
      <c r="G3" s="817" t="s">
        <v>362</v>
      </c>
      <c r="H3" s="817"/>
      <c r="I3" s="817"/>
      <c r="J3" s="817"/>
      <c r="K3" s="817"/>
      <c r="L3" s="817"/>
      <c r="M3" s="817"/>
      <c r="N3" s="817"/>
      <c r="O3" s="817"/>
      <c r="P3" s="817"/>
      <c r="Q3" s="817"/>
      <c r="R3" s="817"/>
      <c r="S3" s="817"/>
      <c r="T3" s="817"/>
      <c r="U3" s="817"/>
      <c r="V3" s="817"/>
      <c r="W3" s="817"/>
      <c r="X3" s="817"/>
      <c r="Y3" s="817"/>
      <c r="Z3" s="817"/>
      <c r="AA3" s="817"/>
      <c r="AB3" s="817"/>
      <c r="AC3" s="817"/>
      <c r="AD3" s="817"/>
      <c r="AE3" s="817"/>
      <c r="AF3" s="817"/>
      <c r="AG3" s="817"/>
      <c r="AH3" s="817"/>
      <c r="AI3" s="817"/>
      <c r="AJ3" s="817"/>
      <c r="AK3" s="817"/>
      <c r="AL3" s="817"/>
      <c r="AM3" s="817"/>
      <c r="AN3" s="817"/>
      <c r="AO3" s="817"/>
      <c r="AP3" s="817"/>
      <c r="AQ3" s="817"/>
      <c r="AR3" s="817"/>
      <c r="AS3" s="817"/>
      <c r="AT3" s="817"/>
      <c r="AU3" s="817"/>
      <c r="AV3" s="817"/>
      <c r="AW3" s="817"/>
      <c r="AX3" s="817"/>
      <c r="AY3" s="817"/>
      <c r="AZ3" s="817"/>
      <c r="BA3" s="817"/>
      <c r="BB3" s="817"/>
      <c r="BC3" s="817"/>
      <c r="BD3" s="817"/>
      <c r="BE3" s="817"/>
      <c r="BF3" s="817"/>
      <c r="BG3" s="817"/>
      <c r="BH3" s="817"/>
      <c r="BI3" s="817"/>
      <c r="BJ3" s="817"/>
      <c r="BK3" s="817"/>
      <c r="BL3" s="817"/>
      <c r="BM3" s="817"/>
      <c r="BN3" s="817"/>
      <c r="BO3" s="817"/>
      <c r="BP3" s="817"/>
      <c r="BQ3" s="817"/>
      <c r="BR3" s="817"/>
      <c r="BS3" s="817"/>
      <c r="BT3" s="817"/>
      <c r="BU3" s="817"/>
      <c r="BV3" s="817"/>
      <c r="BW3" s="817"/>
      <c r="BX3" s="817"/>
      <c r="BY3" s="817"/>
      <c r="BZ3" s="817"/>
      <c r="CA3" s="817"/>
      <c r="CB3" s="817"/>
      <c r="CC3" s="817"/>
      <c r="CD3" s="817"/>
      <c r="CE3" s="817"/>
      <c r="CF3" s="817"/>
      <c r="CG3" s="817"/>
      <c r="CH3" s="817"/>
      <c r="CI3" s="817"/>
      <c r="CJ3" s="817"/>
      <c r="CK3" s="817"/>
      <c r="CL3" s="817"/>
      <c r="CM3" s="817"/>
      <c r="CN3" s="817"/>
      <c r="CO3" s="817"/>
      <c r="CP3" s="817"/>
      <c r="CQ3" s="817"/>
      <c r="CR3" s="817"/>
      <c r="CS3" s="817"/>
      <c r="CT3" s="817"/>
      <c r="CU3" s="817"/>
      <c r="CV3" s="817"/>
      <c r="CW3" s="817"/>
      <c r="CX3" s="817"/>
      <c r="CY3" s="817"/>
      <c r="CZ3" s="817"/>
      <c r="DA3" s="817"/>
      <c r="DB3" s="817"/>
      <c r="DC3" s="817"/>
      <c r="DD3" s="817"/>
      <c r="DE3" s="817"/>
      <c r="DF3" s="817"/>
      <c r="DG3" s="817"/>
      <c r="DH3" s="817"/>
      <c r="DI3" s="817"/>
      <c r="DJ3" s="817"/>
      <c r="DK3" s="817"/>
      <c r="DL3" s="817"/>
      <c r="DM3" s="817"/>
      <c r="DN3" s="817"/>
      <c r="DO3" s="817"/>
      <c r="DP3" s="817"/>
      <c r="DQ3" s="817"/>
      <c r="DR3" s="817"/>
      <c r="DS3" s="817"/>
      <c r="DT3" s="817"/>
      <c r="DU3" s="817"/>
      <c r="DV3" s="817"/>
      <c r="DW3" s="817"/>
      <c r="DX3" s="817"/>
      <c r="DY3" s="817"/>
      <c r="DZ3" s="817"/>
      <c r="EA3" s="817"/>
      <c r="EB3" s="817"/>
      <c r="EC3" s="817"/>
      <c r="ED3" s="817"/>
      <c r="EE3" s="817"/>
      <c r="EF3" s="817"/>
      <c r="EG3" s="817"/>
      <c r="EH3" s="817"/>
      <c r="EI3" s="817"/>
      <c r="EJ3" s="817"/>
      <c r="EK3" s="817"/>
      <c r="EL3" s="817"/>
      <c r="EM3" s="817"/>
      <c r="EN3" s="817"/>
      <c r="EO3" s="817"/>
      <c r="EP3" s="817"/>
      <c r="EQ3" s="817"/>
      <c r="ER3" s="817"/>
      <c r="ES3" s="817"/>
      <c r="ET3" s="817"/>
      <c r="EU3" s="817"/>
      <c r="EV3" s="817"/>
      <c r="EW3" s="817"/>
      <c r="EX3" s="817"/>
      <c r="EY3" s="817"/>
      <c r="EZ3" s="817"/>
      <c r="FA3" s="817"/>
    </row>
    <row r="4" spans="1:169" s="17" customFormat="1" ht="27" thickBot="1" x14ac:dyDescent="0.45">
      <c r="A4" s="812"/>
      <c r="B4" s="813"/>
      <c r="C4" s="813"/>
      <c r="D4" s="813"/>
      <c r="E4" s="813"/>
      <c r="F4" s="814"/>
      <c r="G4" s="818" t="s">
        <v>48</v>
      </c>
      <c r="H4" s="818"/>
      <c r="I4" s="818"/>
      <c r="J4" s="818"/>
      <c r="K4" s="818"/>
      <c r="L4" s="818"/>
      <c r="M4" s="818"/>
      <c r="N4" s="818"/>
      <c r="O4" s="818"/>
      <c r="P4" s="818"/>
      <c r="Q4" s="818"/>
      <c r="R4" s="818"/>
      <c r="S4" s="818"/>
      <c r="T4" s="818"/>
      <c r="U4" s="818"/>
      <c r="V4" s="818"/>
      <c r="W4" s="818"/>
      <c r="X4" s="818"/>
      <c r="Y4" s="818"/>
      <c r="Z4" s="818"/>
      <c r="AA4" s="818"/>
      <c r="AB4" s="818"/>
      <c r="AC4" s="818"/>
      <c r="AD4" s="818"/>
      <c r="AE4" s="818"/>
      <c r="AF4" s="818"/>
      <c r="AG4" s="818"/>
      <c r="AH4" s="818"/>
      <c r="AI4" s="818"/>
      <c r="AJ4" s="818"/>
      <c r="AK4" s="818"/>
      <c r="AL4" s="818"/>
      <c r="AM4" s="818"/>
      <c r="AN4" s="818"/>
      <c r="AO4" s="818"/>
      <c r="AP4" s="818"/>
      <c r="AQ4" s="818"/>
      <c r="AR4" s="818"/>
      <c r="AS4" s="818"/>
      <c r="AT4" s="818"/>
      <c r="AU4" s="818"/>
      <c r="AV4" s="818"/>
      <c r="AW4" s="818"/>
      <c r="AX4" s="818"/>
      <c r="AY4" s="818"/>
      <c r="AZ4" s="818"/>
      <c r="BA4" s="818"/>
      <c r="BB4" s="818"/>
      <c r="BC4" s="818"/>
      <c r="BD4" s="818"/>
      <c r="BE4" s="818"/>
      <c r="BF4" s="818"/>
      <c r="BG4" s="818"/>
      <c r="BH4" s="818"/>
      <c r="BI4" s="818"/>
      <c r="BJ4" s="818"/>
      <c r="BK4" s="818"/>
      <c r="BL4" s="818"/>
      <c r="BM4" s="818"/>
      <c r="BN4" s="818"/>
      <c r="BO4" s="818"/>
      <c r="BP4" s="818"/>
      <c r="BQ4" s="818"/>
      <c r="BR4" s="818"/>
      <c r="BS4" s="818"/>
      <c r="BT4" s="818"/>
      <c r="BU4" s="818"/>
      <c r="BV4" s="818"/>
      <c r="BW4" s="818"/>
      <c r="BX4" s="818"/>
      <c r="BY4" s="818"/>
      <c r="BZ4" s="818"/>
      <c r="CA4" s="818"/>
      <c r="CB4" s="818"/>
      <c r="CC4" s="818"/>
      <c r="CD4" s="818"/>
      <c r="CE4" s="818"/>
      <c r="CF4" s="818"/>
      <c r="CG4" s="818"/>
      <c r="CH4" s="818"/>
      <c r="CI4" s="818"/>
      <c r="CJ4" s="818"/>
      <c r="CK4" s="818"/>
      <c r="CL4" s="818"/>
      <c r="CM4" s="818"/>
      <c r="CN4" s="818"/>
      <c r="CO4" s="818"/>
      <c r="CP4" s="818"/>
      <c r="CQ4" s="818"/>
      <c r="CR4" s="818"/>
      <c r="CS4" s="818"/>
      <c r="CT4" s="818"/>
      <c r="CU4" s="818"/>
      <c r="CV4" s="818"/>
      <c r="CW4" s="818"/>
      <c r="CX4" s="818"/>
      <c r="CY4" s="818"/>
      <c r="CZ4" s="818"/>
      <c r="DA4" s="818"/>
      <c r="DB4" s="818"/>
      <c r="DC4" s="818"/>
      <c r="DD4" s="818"/>
      <c r="DE4" s="818"/>
      <c r="DF4" s="818"/>
      <c r="DG4" s="818"/>
      <c r="DH4" s="818"/>
      <c r="DI4" s="818"/>
      <c r="DJ4" s="818"/>
      <c r="DK4" s="818"/>
      <c r="DL4" s="818"/>
      <c r="DM4" s="818"/>
      <c r="DN4" s="818"/>
      <c r="DO4" s="818"/>
      <c r="DP4" s="818"/>
      <c r="DQ4" s="818"/>
      <c r="DR4" s="818"/>
      <c r="DS4" s="818"/>
      <c r="DT4" s="818"/>
      <c r="DU4" s="818"/>
      <c r="DV4" s="818"/>
      <c r="DW4" s="818"/>
      <c r="DX4" s="818"/>
      <c r="DY4" s="818"/>
      <c r="DZ4" s="818"/>
      <c r="EA4" s="818"/>
      <c r="EB4" s="818"/>
      <c r="EC4" s="818"/>
      <c r="ED4" s="818"/>
      <c r="EE4" s="818"/>
      <c r="EF4" s="818"/>
      <c r="EG4" s="818"/>
      <c r="EH4" s="818"/>
      <c r="EI4" s="818"/>
      <c r="EJ4" s="818"/>
      <c r="EK4" s="818"/>
      <c r="EL4" s="818"/>
      <c r="EM4" s="818"/>
      <c r="EN4" s="818"/>
      <c r="EO4" s="818"/>
      <c r="EP4" s="818"/>
      <c r="EQ4" s="818"/>
      <c r="ER4" s="819" t="s">
        <v>344</v>
      </c>
      <c r="ES4" s="820"/>
      <c r="ET4" s="820"/>
      <c r="EU4" s="820"/>
      <c r="EV4" s="820"/>
      <c r="EW4" s="820"/>
      <c r="EX4" s="820"/>
      <c r="EY4" s="820"/>
      <c r="EZ4" s="820"/>
      <c r="FA4" s="821"/>
    </row>
    <row r="5" spans="1:169" ht="40.5" customHeight="1" thickBot="1" x14ac:dyDescent="0.3">
      <c r="A5" s="801" t="s">
        <v>0</v>
      </c>
      <c r="B5" s="802"/>
      <c r="C5" s="802"/>
      <c r="D5" s="802"/>
      <c r="E5" s="802"/>
      <c r="F5" s="802"/>
      <c r="G5" s="803" t="s">
        <v>372</v>
      </c>
      <c r="H5" s="804"/>
      <c r="I5" s="804"/>
      <c r="J5" s="804"/>
      <c r="K5" s="804"/>
      <c r="L5" s="804"/>
      <c r="M5" s="804"/>
      <c r="N5" s="804"/>
      <c r="O5" s="804"/>
      <c r="P5" s="804"/>
      <c r="Q5" s="804"/>
      <c r="R5" s="804"/>
      <c r="S5" s="804"/>
      <c r="T5" s="804"/>
      <c r="U5" s="804"/>
      <c r="V5" s="804"/>
      <c r="W5" s="804"/>
      <c r="X5" s="804"/>
      <c r="Y5" s="804"/>
      <c r="Z5" s="804"/>
      <c r="AA5" s="804"/>
      <c r="AB5" s="804"/>
      <c r="AC5" s="804"/>
      <c r="AD5" s="804"/>
      <c r="AE5" s="804"/>
      <c r="AF5" s="804"/>
      <c r="AG5" s="804"/>
      <c r="AH5" s="804"/>
      <c r="AI5" s="804"/>
      <c r="AJ5" s="804"/>
      <c r="AK5" s="804"/>
      <c r="AL5" s="804"/>
      <c r="AM5" s="804"/>
      <c r="AN5" s="804"/>
      <c r="AO5" s="804"/>
      <c r="AP5" s="804"/>
      <c r="AQ5" s="804"/>
      <c r="AR5" s="804"/>
      <c r="AS5" s="804"/>
      <c r="AT5" s="804"/>
      <c r="AU5" s="804"/>
      <c r="AV5" s="804"/>
      <c r="AW5" s="804"/>
      <c r="AX5" s="804"/>
      <c r="AY5" s="804"/>
      <c r="AZ5" s="804"/>
      <c r="BA5" s="804"/>
      <c r="BB5" s="804"/>
      <c r="BC5" s="804"/>
      <c r="BD5" s="804"/>
      <c r="BE5" s="804"/>
      <c r="BF5" s="804"/>
      <c r="BG5" s="804"/>
      <c r="BH5" s="804"/>
      <c r="BI5" s="804"/>
      <c r="BJ5" s="804"/>
      <c r="BK5" s="804"/>
      <c r="BL5" s="804"/>
      <c r="BM5" s="804"/>
      <c r="BN5" s="804"/>
      <c r="BO5" s="804"/>
      <c r="BP5" s="804"/>
      <c r="BQ5" s="804"/>
      <c r="BR5" s="804"/>
      <c r="BS5" s="804"/>
      <c r="BT5" s="804"/>
      <c r="BU5" s="804"/>
      <c r="BV5" s="804"/>
      <c r="BW5" s="804"/>
      <c r="BX5" s="804"/>
      <c r="BY5" s="804"/>
      <c r="BZ5" s="804"/>
      <c r="CA5" s="804"/>
      <c r="CB5" s="804"/>
      <c r="CC5" s="804"/>
      <c r="CD5" s="804"/>
      <c r="CE5" s="804"/>
      <c r="CF5" s="804"/>
      <c r="CG5" s="804"/>
      <c r="CH5" s="804"/>
      <c r="CI5" s="804"/>
      <c r="CJ5" s="804"/>
      <c r="CK5" s="804"/>
      <c r="CL5" s="804"/>
      <c r="CM5" s="804"/>
      <c r="CN5" s="804"/>
      <c r="CO5" s="804"/>
      <c r="CP5" s="804"/>
      <c r="CQ5" s="804"/>
      <c r="CR5" s="804"/>
      <c r="CS5" s="804"/>
      <c r="CT5" s="804"/>
      <c r="CU5" s="804"/>
      <c r="CV5" s="804"/>
      <c r="CW5" s="804"/>
      <c r="CX5" s="804"/>
      <c r="CY5" s="804"/>
      <c r="CZ5" s="804"/>
      <c r="DA5" s="804"/>
      <c r="DB5" s="804"/>
      <c r="DC5" s="804"/>
      <c r="DD5" s="804"/>
      <c r="DE5" s="804"/>
      <c r="DF5" s="804"/>
      <c r="DG5" s="804"/>
      <c r="DH5" s="804"/>
      <c r="DI5" s="804"/>
      <c r="DJ5" s="804"/>
      <c r="DK5" s="804"/>
      <c r="DL5" s="804"/>
      <c r="DM5" s="804"/>
      <c r="DN5" s="804"/>
      <c r="DO5" s="804"/>
      <c r="DP5" s="804"/>
      <c r="DQ5" s="804"/>
      <c r="DR5" s="804"/>
      <c r="DS5" s="804"/>
      <c r="DT5" s="804"/>
      <c r="DU5" s="804"/>
      <c r="DV5" s="804"/>
      <c r="DW5" s="804"/>
      <c r="DX5" s="804"/>
      <c r="DY5" s="804"/>
      <c r="DZ5" s="804"/>
      <c r="EA5" s="804"/>
      <c r="EB5" s="804"/>
      <c r="EC5" s="804"/>
      <c r="ED5" s="804"/>
      <c r="EE5" s="804"/>
      <c r="EF5" s="804"/>
      <c r="EG5" s="804"/>
      <c r="EH5" s="804"/>
      <c r="EI5" s="804"/>
      <c r="EJ5" s="804"/>
      <c r="EK5" s="804"/>
      <c r="EL5" s="804"/>
      <c r="EM5" s="804"/>
      <c r="EN5" s="804"/>
      <c r="EO5" s="804"/>
      <c r="EP5" s="804"/>
      <c r="EQ5" s="804"/>
      <c r="ER5" s="804"/>
      <c r="ES5" s="804"/>
      <c r="ET5" s="804"/>
      <c r="EU5" s="804"/>
      <c r="EV5" s="804"/>
      <c r="EW5" s="804"/>
      <c r="EX5" s="804"/>
      <c r="EY5" s="804"/>
      <c r="EZ5" s="804"/>
      <c r="FA5" s="805"/>
    </row>
    <row r="6" spans="1:169" ht="33" customHeight="1" thickBot="1" x14ac:dyDescent="0.3">
      <c r="A6" s="801" t="s">
        <v>2</v>
      </c>
      <c r="B6" s="802"/>
      <c r="C6" s="802"/>
      <c r="D6" s="802"/>
      <c r="E6" s="802"/>
      <c r="F6" s="802"/>
      <c r="G6" s="803" t="s">
        <v>373</v>
      </c>
      <c r="H6" s="804"/>
      <c r="I6" s="804"/>
      <c r="J6" s="804"/>
      <c r="K6" s="804"/>
      <c r="L6" s="804"/>
      <c r="M6" s="804"/>
      <c r="N6" s="804"/>
      <c r="O6" s="804"/>
      <c r="P6" s="804"/>
      <c r="Q6" s="804"/>
      <c r="R6" s="804"/>
      <c r="S6" s="804"/>
      <c r="T6" s="804"/>
      <c r="U6" s="804"/>
      <c r="V6" s="804"/>
      <c r="W6" s="804"/>
      <c r="X6" s="804"/>
      <c r="Y6" s="804"/>
      <c r="Z6" s="804"/>
      <c r="AA6" s="804"/>
      <c r="AB6" s="804"/>
      <c r="AC6" s="804"/>
      <c r="AD6" s="804"/>
      <c r="AE6" s="804"/>
      <c r="AF6" s="804"/>
      <c r="AG6" s="804"/>
      <c r="AH6" s="804"/>
      <c r="AI6" s="804"/>
      <c r="AJ6" s="804"/>
      <c r="AK6" s="804"/>
      <c r="AL6" s="804"/>
      <c r="AM6" s="804"/>
      <c r="AN6" s="804"/>
      <c r="AO6" s="804"/>
      <c r="AP6" s="804"/>
      <c r="AQ6" s="804"/>
      <c r="AR6" s="804"/>
      <c r="AS6" s="804"/>
      <c r="AT6" s="804"/>
      <c r="AU6" s="804"/>
      <c r="AV6" s="804"/>
      <c r="AW6" s="804"/>
      <c r="AX6" s="804"/>
      <c r="AY6" s="804"/>
      <c r="AZ6" s="804"/>
      <c r="BA6" s="804"/>
      <c r="BB6" s="804"/>
      <c r="BC6" s="804"/>
      <c r="BD6" s="804"/>
      <c r="BE6" s="804"/>
      <c r="BF6" s="804"/>
      <c r="BG6" s="804"/>
      <c r="BH6" s="804"/>
      <c r="BI6" s="804"/>
      <c r="BJ6" s="804"/>
      <c r="BK6" s="804"/>
      <c r="BL6" s="804"/>
      <c r="BM6" s="804"/>
      <c r="BN6" s="804"/>
      <c r="BO6" s="804"/>
      <c r="BP6" s="804"/>
      <c r="BQ6" s="804"/>
      <c r="BR6" s="804"/>
      <c r="BS6" s="804"/>
      <c r="BT6" s="804"/>
      <c r="BU6" s="804"/>
      <c r="BV6" s="804"/>
      <c r="BW6" s="804"/>
      <c r="BX6" s="804"/>
      <c r="BY6" s="804"/>
      <c r="BZ6" s="804"/>
      <c r="CA6" s="804"/>
      <c r="CB6" s="804"/>
      <c r="CC6" s="804"/>
      <c r="CD6" s="804"/>
      <c r="CE6" s="804"/>
      <c r="CF6" s="804"/>
      <c r="CG6" s="804"/>
      <c r="CH6" s="804"/>
      <c r="CI6" s="804"/>
      <c r="CJ6" s="804"/>
      <c r="CK6" s="804"/>
      <c r="CL6" s="804"/>
      <c r="CM6" s="804"/>
      <c r="CN6" s="804"/>
      <c r="CO6" s="804"/>
      <c r="CP6" s="804"/>
      <c r="CQ6" s="804"/>
      <c r="CR6" s="804"/>
      <c r="CS6" s="804"/>
      <c r="CT6" s="804"/>
      <c r="CU6" s="804"/>
      <c r="CV6" s="804"/>
      <c r="CW6" s="804"/>
      <c r="CX6" s="804"/>
      <c r="CY6" s="804"/>
      <c r="CZ6" s="804"/>
      <c r="DA6" s="804"/>
      <c r="DB6" s="804"/>
      <c r="DC6" s="804"/>
      <c r="DD6" s="804"/>
      <c r="DE6" s="804"/>
      <c r="DF6" s="804"/>
      <c r="DG6" s="804"/>
      <c r="DH6" s="804"/>
      <c r="DI6" s="804"/>
      <c r="DJ6" s="804"/>
      <c r="DK6" s="804"/>
      <c r="DL6" s="804"/>
      <c r="DM6" s="804"/>
      <c r="DN6" s="804"/>
      <c r="DO6" s="804"/>
      <c r="DP6" s="804"/>
      <c r="DQ6" s="804"/>
      <c r="DR6" s="804"/>
      <c r="DS6" s="804"/>
      <c r="DT6" s="804"/>
      <c r="DU6" s="804"/>
      <c r="DV6" s="804"/>
      <c r="DW6" s="804"/>
      <c r="DX6" s="804"/>
      <c r="DY6" s="804"/>
      <c r="DZ6" s="804"/>
      <c r="EA6" s="804"/>
      <c r="EB6" s="804"/>
      <c r="EC6" s="804"/>
      <c r="ED6" s="804"/>
      <c r="EE6" s="804"/>
      <c r="EF6" s="804"/>
      <c r="EG6" s="804"/>
      <c r="EH6" s="804"/>
      <c r="EI6" s="804"/>
      <c r="EJ6" s="804"/>
      <c r="EK6" s="804"/>
      <c r="EL6" s="804"/>
      <c r="EM6" s="804"/>
      <c r="EN6" s="804"/>
      <c r="EO6" s="804"/>
      <c r="EP6" s="804"/>
      <c r="EQ6" s="804"/>
      <c r="ER6" s="804"/>
      <c r="ES6" s="804"/>
      <c r="ET6" s="804"/>
      <c r="EU6" s="804"/>
      <c r="EV6" s="804"/>
      <c r="EW6" s="804"/>
      <c r="EX6" s="804"/>
      <c r="EY6" s="804"/>
      <c r="EZ6" s="804"/>
      <c r="FA6" s="805"/>
    </row>
    <row r="7" spans="1:169" ht="28.5" customHeight="1" thickBot="1" x14ac:dyDescent="0.3">
      <c r="A7" s="801" t="s">
        <v>56</v>
      </c>
      <c r="B7" s="802"/>
      <c r="C7" s="802"/>
      <c r="D7" s="802"/>
      <c r="E7" s="802"/>
      <c r="F7" s="802"/>
      <c r="G7" s="803" t="s">
        <v>374</v>
      </c>
      <c r="H7" s="804"/>
      <c r="I7" s="804"/>
      <c r="J7" s="804"/>
      <c r="K7" s="804"/>
      <c r="L7" s="804"/>
      <c r="M7" s="804"/>
      <c r="N7" s="804"/>
      <c r="O7" s="804"/>
      <c r="P7" s="804"/>
      <c r="Q7" s="804"/>
      <c r="R7" s="804"/>
      <c r="S7" s="804"/>
      <c r="T7" s="804"/>
      <c r="U7" s="804"/>
      <c r="V7" s="804"/>
      <c r="W7" s="804"/>
      <c r="X7" s="804"/>
      <c r="Y7" s="804"/>
      <c r="Z7" s="804"/>
      <c r="AA7" s="804"/>
      <c r="AB7" s="804"/>
      <c r="AC7" s="804"/>
      <c r="AD7" s="804"/>
      <c r="AE7" s="804"/>
      <c r="AF7" s="804"/>
      <c r="AG7" s="804"/>
      <c r="AH7" s="804"/>
      <c r="AI7" s="804"/>
      <c r="AJ7" s="804"/>
      <c r="AK7" s="804"/>
      <c r="AL7" s="804"/>
      <c r="AM7" s="804"/>
      <c r="AN7" s="804"/>
      <c r="AO7" s="804"/>
      <c r="AP7" s="804"/>
      <c r="AQ7" s="804"/>
      <c r="AR7" s="804"/>
      <c r="AS7" s="804"/>
      <c r="AT7" s="804"/>
      <c r="AU7" s="804"/>
      <c r="AV7" s="804"/>
      <c r="AW7" s="804"/>
      <c r="AX7" s="804"/>
      <c r="AY7" s="804"/>
      <c r="AZ7" s="804"/>
      <c r="BA7" s="804"/>
      <c r="BB7" s="804"/>
      <c r="BC7" s="804"/>
      <c r="BD7" s="804"/>
      <c r="BE7" s="804"/>
      <c r="BF7" s="804"/>
      <c r="BG7" s="804"/>
      <c r="BH7" s="804"/>
      <c r="BI7" s="804"/>
      <c r="BJ7" s="804"/>
      <c r="BK7" s="804"/>
      <c r="BL7" s="804"/>
      <c r="BM7" s="804"/>
      <c r="BN7" s="804"/>
      <c r="BO7" s="804"/>
      <c r="BP7" s="804"/>
      <c r="BQ7" s="804"/>
      <c r="BR7" s="804"/>
      <c r="BS7" s="804"/>
      <c r="BT7" s="804"/>
      <c r="BU7" s="804"/>
      <c r="BV7" s="804"/>
      <c r="BW7" s="804"/>
      <c r="BX7" s="804"/>
      <c r="BY7" s="804"/>
      <c r="BZ7" s="804"/>
      <c r="CA7" s="804"/>
      <c r="CB7" s="804"/>
      <c r="CC7" s="804"/>
      <c r="CD7" s="804"/>
      <c r="CE7" s="804"/>
      <c r="CF7" s="804"/>
      <c r="CG7" s="804"/>
      <c r="CH7" s="804"/>
      <c r="CI7" s="804"/>
      <c r="CJ7" s="804"/>
      <c r="CK7" s="804"/>
      <c r="CL7" s="804"/>
      <c r="CM7" s="804"/>
      <c r="CN7" s="804"/>
      <c r="CO7" s="804"/>
      <c r="CP7" s="804"/>
      <c r="CQ7" s="804"/>
      <c r="CR7" s="804"/>
      <c r="CS7" s="804"/>
      <c r="CT7" s="804"/>
      <c r="CU7" s="804"/>
      <c r="CV7" s="804"/>
      <c r="CW7" s="804"/>
      <c r="CX7" s="804"/>
      <c r="CY7" s="804"/>
      <c r="CZ7" s="804"/>
      <c r="DA7" s="804"/>
      <c r="DB7" s="804"/>
      <c r="DC7" s="804"/>
      <c r="DD7" s="804"/>
      <c r="DE7" s="804"/>
      <c r="DF7" s="804"/>
      <c r="DG7" s="804"/>
      <c r="DH7" s="804"/>
      <c r="DI7" s="804"/>
      <c r="DJ7" s="804"/>
      <c r="DK7" s="804"/>
      <c r="DL7" s="804"/>
      <c r="DM7" s="804"/>
      <c r="DN7" s="804"/>
      <c r="DO7" s="804"/>
      <c r="DP7" s="804"/>
      <c r="DQ7" s="804"/>
      <c r="DR7" s="804"/>
      <c r="DS7" s="804"/>
      <c r="DT7" s="804"/>
      <c r="DU7" s="804"/>
      <c r="DV7" s="804"/>
      <c r="DW7" s="804"/>
      <c r="DX7" s="804"/>
      <c r="DY7" s="804"/>
      <c r="DZ7" s="804"/>
      <c r="EA7" s="804"/>
      <c r="EB7" s="804"/>
      <c r="EC7" s="804"/>
      <c r="ED7" s="804"/>
      <c r="EE7" s="804"/>
      <c r="EF7" s="804"/>
      <c r="EG7" s="804"/>
      <c r="EH7" s="804"/>
      <c r="EI7" s="804"/>
      <c r="EJ7" s="804"/>
      <c r="EK7" s="804"/>
      <c r="EL7" s="804"/>
      <c r="EM7" s="804"/>
      <c r="EN7" s="804"/>
      <c r="EO7" s="804"/>
      <c r="EP7" s="804"/>
      <c r="EQ7" s="804"/>
      <c r="ER7" s="804"/>
      <c r="ES7" s="804"/>
      <c r="ET7" s="804"/>
      <c r="EU7" s="804"/>
      <c r="EV7" s="804"/>
      <c r="EW7" s="804"/>
      <c r="EX7" s="804"/>
      <c r="EY7" s="804"/>
      <c r="EZ7" s="804"/>
      <c r="FA7" s="805"/>
    </row>
    <row r="8" spans="1:169" ht="36" customHeight="1" thickBot="1" x14ac:dyDescent="0.3">
      <c r="A8" s="801" t="s">
        <v>1</v>
      </c>
      <c r="B8" s="802"/>
      <c r="C8" s="802"/>
      <c r="D8" s="802"/>
      <c r="E8" s="802"/>
      <c r="F8" s="802"/>
      <c r="G8" s="822" t="s">
        <v>375</v>
      </c>
      <c r="H8" s="823"/>
      <c r="I8" s="823"/>
      <c r="J8" s="823"/>
      <c r="K8" s="823"/>
      <c r="L8" s="823"/>
      <c r="M8" s="823"/>
      <c r="N8" s="823"/>
      <c r="O8" s="823"/>
      <c r="P8" s="823"/>
      <c r="Q8" s="823"/>
      <c r="R8" s="823"/>
      <c r="S8" s="823"/>
      <c r="T8" s="823"/>
      <c r="U8" s="823"/>
      <c r="V8" s="823"/>
      <c r="W8" s="823"/>
      <c r="X8" s="823"/>
      <c r="Y8" s="823"/>
      <c r="Z8" s="823"/>
      <c r="AA8" s="823"/>
      <c r="AB8" s="823"/>
      <c r="AC8" s="823"/>
      <c r="AD8" s="823"/>
      <c r="AE8" s="823"/>
      <c r="AF8" s="823"/>
      <c r="AG8" s="823"/>
      <c r="AH8" s="823"/>
      <c r="AI8" s="823"/>
      <c r="AJ8" s="823"/>
      <c r="AK8" s="823"/>
      <c r="AL8" s="823"/>
      <c r="AM8" s="823"/>
      <c r="AN8" s="823"/>
      <c r="AO8" s="823"/>
      <c r="AP8" s="823"/>
      <c r="AQ8" s="823"/>
      <c r="AR8" s="823"/>
      <c r="AS8" s="823"/>
      <c r="AT8" s="823"/>
      <c r="AU8" s="823"/>
      <c r="AV8" s="823"/>
      <c r="AW8" s="823"/>
      <c r="AX8" s="823"/>
      <c r="AY8" s="823"/>
      <c r="AZ8" s="823"/>
      <c r="BA8" s="823"/>
      <c r="BB8" s="823"/>
      <c r="BC8" s="823"/>
      <c r="BD8" s="823"/>
      <c r="BE8" s="823"/>
      <c r="BF8" s="823"/>
      <c r="BG8" s="823"/>
      <c r="BH8" s="823"/>
      <c r="BI8" s="823"/>
      <c r="BJ8" s="823"/>
      <c r="BK8" s="823"/>
      <c r="BL8" s="823"/>
      <c r="BM8" s="823"/>
      <c r="BN8" s="823"/>
      <c r="BO8" s="823"/>
      <c r="BP8" s="823"/>
      <c r="BQ8" s="823"/>
      <c r="BR8" s="823"/>
      <c r="BS8" s="823"/>
      <c r="BT8" s="823"/>
      <c r="BU8" s="823"/>
      <c r="BV8" s="823"/>
      <c r="BW8" s="823"/>
      <c r="BX8" s="823"/>
      <c r="BY8" s="823"/>
      <c r="BZ8" s="823"/>
      <c r="CA8" s="823"/>
      <c r="CB8" s="823"/>
      <c r="CC8" s="823"/>
      <c r="CD8" s="823"/>
      <c r="CE8" s="823"/>
      <c r="CF8" s="823"/>
      <c r="CG8" s="823"/>
      <c r="CH8" s="823"/>
      <c r="CI8" s="823"/>
      <c r="CJ8" s="823"/>
      <c r="CK8" s="823"/>
      <c r="CL8" s="823"/>
      <c r="CM8" s="823"/>
      <c r="CN8" s="823"/>
      <c r="CO8" s="823"/>
      <c r="CP8" s="823"/>
      <c r="CQ8" s="823"/>
      <c r="CR8" s="823"/>
      <c r="CS8" s="823"/>
      <c r="CT8" s="823"/>
      <c r="CU8" s="823"/>
      <c r="CV8" s="823"/>
      <c r="CW8" s="823"/>
      <c r="CX8" s="823"/>
      <c r="CY8" s="823"/>
      <c r="CZ8" s="823"/>
      <c r="DA8" s="823"/>
      <c r="DB8" s="823"/>
      <c r="DC8" s="823"/>
      <c r="DD8" s="823"/>
      <c r="DE8" s="823"/>
      <c r="DF8" s="823"/>
      <c r="DG8" s="823"/>
      <c r="DH8" s="823"/>
      <c r="DI8" s="823"/>
      <c r="DJ8" s="823"/>
      <c r="DK8" s="823"/>
      <c r="DL8" s="823"/>
      <c r="DM8" s="823"/>
      <c r="DN8" s="823"/>
      <c r="DO8" s="823"/>
      <c r="DP8" s="823"/>
      <c r="DQ8" s="823"/>
      <c r="DR8" s="823"/>
      <c r="DS8" s="823"/>
      <c r="DT8" s="823"/>
      <c r="DU8" s="823"/>
      <c r="DV8" s="823"/>
      <c r="DW8" s="823"/>
      <c r="DX8" s="823"/>
      <c r="DY8" s="823"/>
      <c r="DZ8" s="823"/>
      <c r="EA8" s="823"/>
      <c r="EB8" s="823"/>
      <c r="EC8" s="823"/>
      <c r="ED8" s="823"/>
      <c r="EE8" s="823"/>
      <c r="EF8" s="823"/>
      <c r="EG8" s="823"/>
      <c r="EH8" s="823"/>
      <c r="EI8" s="823"/>
      <c r="EJ8" s="823"/>
      <c r="EK8" s="823"/>
      <c r="EL8" s="823"/>
      <c r="EM8" s="823"/>
      <c r="EN8" s="823"/>
      <c r="EO8" s="823"/>
      <c r="EP8" s="823"/>
      <c r="EQ8" s="823"/>
      <c r="ER8" s="823"/>
      <c r="ES8" s="823"/>
      <c r="ET8" s="823"/>
      <c r="EU8" s="823"/>
      <c r="EV8" s="823"/>
      <c r="EW8" s="823"/>
      <c r="EX8" s="823"/>
      <c r="EY8" s="823"/>
      <c r="EZ8" s="823"/>
      <c r="FA8" s="824"/>
    </row>
    <row r="9" spans="1:169" ht="18.75" thickBot="1" x14ac:dyDescent="0.3">
      <c r="A9" s="433"/>
      <c r="B9" s="434"/>
      <c r="C9" s="434"/>
      <c r="D9" s="434"/>
      <c r="E9" s="434"/>
      <c r="F9" s="434"/>
      <c r="G9" s="435"/>
      <c r="H9" s="435"/>
      <c r="I9" s="435"/>
      <c r="J9" s="435"/>
      <c r="K9" s="435"/>
      <c r="L9" s="435"/>
      <c r="M9" s="435"/>
      <c r="N9" s="435"/>
      <c r="O9" s="435"/>
      <c r="P9" s="435"/>
      <c r="Q9" s="435"/>
      <c r="R9" s="435"/>
      <c r="S9" s="436"/>
      <c r="T9" s="435"/>
      <c r="U9" s="435"/>
      <c r="V9" s="435"/>
      <c r="W9" s="436"/>
      <c r="X9" s="435"/>
      <c r="Y9" s="435"/>
      <c r="Z9" s="435"/>
      <c r="AA9" s="435"/>
      <c r="AB9" s="435"/>
      <c r="AC9" s="435"/>
      <c r="AD9" s="435"/>
      <c r="AE9" s="435"/>
      <c r="AF9" s="435"/>
      <c r="AG9" s="435"/>
      <c r="AH9" s="435"/>
      <c r="AI9" s="435"/>
      <c r="AJ9" s="435"/>
      <c r="AK9" s="435"/>
      <c r="AL9" s="435"/>
      <c r="AM9" s="435"/>
      <c r="AN9" s="435"/>
      <c r="AO9" s="435"/>
      <c r="AP9" s="435"/>
      <c r="AQ9" s="435"/>
      <c r="AR9" s="435"/>
      <c r="AS9" s="435"/>
      <c r="AT9" s="435"/>
      <c r="AU9" s="435"/>
      <c r="AV9" s="435"/>
      <c r="AW9" s="435"/>
      <c r="AX9" s="435"/>
      <c r="AY9" s="435"/>
      <c r="AZ9" s="435"/>
      <c r="BA9" s="435"/>
      <c r="BB9" s="435"/>
      <c r="BC9" s="435"/>
      <c r="BD9" s="435"/>
      <c r="BE9" s="435"/>
      <c r="BF9" s="434"/>
      <c r="BG9" s="434"/>
      <c r="BH9" s="434"/>
      <c r="BI9" s="434"/>
      <c r="BJ9" s="434"/>
      <c r="BK9" s="434"/>
      <c r="BL9" s="434"/>
      <c r="BM9" s="434"/>
      <c r="BN9" s="434"/>
      <c r="BO9" s="434"/>
      <c r="BP9" s="434"/>
      <c r="BQ9" s="434"/>
      <c r="BR9" s="434"/>
      <c r="BS9" s="434"/>
      <c r="BT9" s="434"/>
      <c r="BU9" s="434"/>
      <c r="BV9" s="434"/>
      <c r="BW9" s="434"/>
      <c r="BX9" s="434"/>
      <c r="BY9" s="434"/>
      <c r="BZ9" s="434"/>
      <c r="CA9" s="434"/>
      <c r="CB9" s="434"/>
      <c r="CC9" s="434"/>
      <c r="CD9" s="434"/>
      <c r="CE9" s="434"/>
      <c r="CF9" s="434"/>
      <c r="CG9" s="434"/>
      <c r="CH9" s="434"/>
      <c r="CI9" s="434"/>
      <c r="CJ9" s="434"/>
      <c r="CK9" s="434"/>
      <c r="CL9" s="434"/>
      <c r="CM9" s="434"/>
      <c r="CN9" s="434"/>
      <c r="CO9" s="434"/>
      <c r="CP9" s="434"/>
      <c r="CQ9" s="434"/>
      <c r="CR9" s="434"/>
      <c r="CS9" s="434"/>
      <c r="CT9" s="434"/>
      <c r="CU9" s="434"/>
      <c r="CV9" s="434"/>
      <c r="CW9" s="434"/>
      <c r="CX9" s="434"/>
      <c r="CY9" s="434"/>
      <c r="CZ9" s="434"/>
      <c r="DA9" s="434"/>
      <c r="DB9" s="434"/>
      <c r="DC9" s="434"/>
      <c r="DD9" s="434"/>
      <c r="DE9" s="434"/>
      <c r="DF9" s="434"/>
      <c r="DG9" s="434"/>
      <c r="DH9" s="434"/>
      <c r="DI9" s="434"/>
      <c r="DJ9" s="434"/>
      <c r="DK9" s="434"/>
      <c r="DL9" s="434"/>
      <c r="DM9" s="434"/>
      <c r="DN9" s="434"/>
      <c r="DO9" s="434"/>
      <c r="DP9" s="434"/>
      <c r="DQ9" s="434"/>
      <c r="DR9" s="434"/>
      <c r="DS9" s="434"/>
      <c r="DT9" s="434"/>
      <c r="DU9" s="434"/>
      <c r="DV9" s="434"/>
      <c r="DW9" s="434"/>
      <c r="DX9" s="434"/>
      <c r="DY9" s="434"/>
      <c r="DZ9" s="434"/>
      <c r="EA9" s="434"/>
      <c r="EB9" s="434"/>
      <c r="EC9" s="434"/>
      <c r="ED9" s="434"/>
      <c r="EE9" s="434"/>
      <c r="EF9" s="434"/>
      <c r="EG9" s="434"/>
      <c r="EH9" s="434"/>
      <c r="EI9" s="434"/>
      <c r="EJ9" s="434"/>
      <c r="EK9" s="434"/>
      <c r="EL9" s="434"/>
      <c r="EM9" s="434"/>
      <c r="EN9" s="434"/>
      <c r="EO9" s="434"/>
      <c r="EP9" s="434"/>
      <c r="EQ9" s="434"/>
      <c r="ER9" s="434"/>
      <c r="ES9" s="434"/>
      <c r="ET9" s="434"/>
      <c r="EU9" s="434"/>
      <c r="EV9" s="434"/>
      <c r="EW9" s="437"/>
      <c r="EX9" s="434"/>
      <c r="EY9" s="434"/>
      <c r="EZ9" s="434"/>
      <c r="FA9" s="434"/>
    </row>
    <row r="10" spans="1:169" s="1" customFormat="1" ht="36" customHeight="1" thickBot="1" x14ac:dyDescent="0.25">
      <c r="A10" s="828" t="s">
        <v>73</v>
      </c>
      <c r="B10" s="829"/>
      <c r="C10" s="829"/>
      <c r="D10" s="829"/>
      <c r="E10" s="829"/>
      <c r="F10" s="829"/>
      <c r="G10" s="829"/>
      <c r="H10" s="829"/>
      <c r="I10" s="830"/>
      <c r="J10" s="829" t="s">
        <v>309</v>
      </c>
      <c r="K10" s="829"/>
      <c r="L10" s="829"/>
      <c r="M10" s="829"/>
      <c r="N10" s="829"/>
      <c r="O10" s="829"/>
      <c r="P10" s="829"/>
      <c r="Q10" s="829"/>
      <c r="R10" s="829"/>
      <c r="S10" s="829"/>
      <c r="T10" s="829"/>
      <c r="U10" s="829"/>
      <c r="V10" s="829"/>
      <c r="W10" s="829"/>
      <c r="X10" s="829"/>
      <c r="Y10" s="829"/>
      <c r="Z10" s="829"/>
      <c r="AA10" s="829"/>
      <c r="AB10" s="829"/>
      <c r="AC10" s="829"/>
      <c r="AD10" s="829"/>
      <c r="AE10" s="829"/>
      <c r="AF10" s="829"/>
      <c r="AG10" s="829"/>
      <c r="AH10" s="829"/>
      <c r="AI10" s="829"/>
      <c r="AJ10" s="829"/>
      <c r="AK10" s="829"/>
      <c r="AL10" s="829"/>
      <c r="AM10" s="829"/>
      <c r="AN10" s="829"/>
      <c r="AO10" s="829"/>
      <c r="AP10" s="829"/>
      <c r="AQ10" s="829"/>
      <c r="AR10" s="829"/>
      <c r="AS10" s="829"/>
      <c r="AT10" s="829"/>
      <c r="AU10" s="829"/>
      <c r="AV10" s="829"/>
      <c r="AW10" s="829"/>
      <c r="AX10" s="829"/>
      <c r="AY10" s="829"/>
      <c r="AZ10" s="829"/>
      <c r="BA10" s="829"/>
      <c r="BB10" s="829"/>
      <c r="BC10" s="829"/>
      <c r="BD10" s="829"/>
      <c r="BE10" s="829"/>
      <c r="BF10" s="831"/>
      <c r="BG10" s="831"/>
      <c r="BH10" s="831"/>
      <c r="BI10" s="831"/>
      <c r="BJ10" s="831"/>
      <c r="BK10" s="831"/>
      <c r="BL10" s="831"/>
      <c r="BM10" s="831"/>
      <c r="BN10" s="831"/>
      <c r="BO10" s="831"/>
      <c r="BP10" s="831"/>
      <c r="BQ10" s="831"/>
      <c r="BR10" s="831"/>
      <c r="BS10" s="831"/>
      <c r="BT10" s="831"/>
      <c r="BU10" s="831"/>
      <c r="BV10" s="831"/>
      <c r="BW10" s="831"/>
      <c r="BX10" s="831"/>
      <c r="BY10" s="831"/>
      <c r="BZ10" s="831"/>
      <c r="CA10" s="831"/>
      <c r="CB10" s="831"/>
      <c r="CC10" s="831"/>
      <c r="CD10" s="831"/>
      <c r="CE10" s="831"/>
      <c r="CF10" s="831"/>
      <c r="CG10" s="831"/>
      <c r="CH10" s="831"/>
      <c r="CI10" s="831"/>
      <c r="CJ10" s="829"/>
      <c r="CK10" s="829"/>
      <c r="CL10" s="829"/>
      <c r="CM10" s="829"/>
      <c r="CN10" s="829"/>
      <c r="CO10" s="829"/>
      <c r="CP10" s="829"/>
      <c r="CQ10" s="829"/>
      <c r="CR10" s="829"/>
      <c r="CS10" s="829"/>
      <c r="CT10" s="829"/>
      <c r="CU10" s="829"/>
      <c r="CV10" s="829"/>
      <c r="CW10" s="829"/>
      <c r="CX10" s="829"/>
      <c r="CY10" s="829"/>
      <c r="CZ10" s="829"/>
      <c r="DA10" s="829"/>
      <c r="DB10" s="829"/>
      <c r="DC10" s="829"/>
      <c r="DD10" s="829"/>
      <c r="DE10" s="829"/>
      <c r="DF10" s="829"/>
      <c r="DG10" s="829"/>
      <c r="DH10" s="829"/>
      <c r="DI10" s="829"/>
      <c r="DJ10" s="829"/>
      <c r="DK10" s="829"/>
      <c r="DL10" s="829"/>
      <c r="DM10" s="829"/>
      <c r="DN10" s="829"/>
      <c r="DO10" s="829"/>
      <c r="DP10" s="829"/>
      <c r="DQ10" s="829"/>
      <c r="DR10" s="829"/>
      <c r="DS10" s="829"/>
      <c r="DT10" s="829"/>
      <c r="DU10" s="829"/>
      <c r="DV10" s="829"/>
      <c r="DW10" s="829"/>
      <c r="DX10" s="829"/>
      <c r="DY10" s="829"/>
      <c r="DZ10" s="829"/>
      <c r="EA10" s="829"/>
      <c r="EB10" s="829"/>
      <c r="EC10" s="829"/>
      <c r="ED10" s="829"/>
      <c r="EE10" s="829"/>
      <c r="EF10" s="829"/>
      <c r="EG10" s="829"/>
      <c r="EH10" s="829"/>
      <c r="EI10" s="829"/>
      <c r="EJ10" s="829"/>
      <c r="EK10" s="829"/>
      <c r="EL10" s="829"/>
      <c r="EM10" s="829"/>
      <c r="EN10" s="829"/>
      <c r="EO10" s="829"/>
      <c r="EP10" s="829"/>
      <c r="EQ10" s="830"/>
      <c r="ER10" s="832" t="s">
        <v>303</v>
      </c>
      <c r="ES10" s="832" t="s">
        <v>304</v>
      </c>
      <c r="ET10" s="834" t="s">
        <v>305</v>
      </c>
      <c r="EU10" s="836" t="s">
        <v>357</v>
      </c>
      <c r="EV10" s="834" t="s">
        <v>351</v>
      </c>
      <c r="EW10" s="841" t="s">
        <v>352</v>
      </c>
      <c r="EX10" s="844" t="s">
        <v>353</v>
      </c>
      <c r="EY10" s="844" t="s">
        <v>354</v>
      </c>
      <c r="EZ10" s="844" t="s">
        <v>356</v>
      </c>
      <c r="FA10" s="825" t="s">
        <v>355</v>
      </c>
    </row>
    <row r="11" spans="1:169" s="1" customFormat="1" ht="24.75" customHeight="1" thickBot="1" x14ac:dyDescent="0.25">
      <c r="A11" s="828" t="s">
        <v>83</v>
      </c>
      <c r="B11" s="829"/>
      <c r="C11" s="829"/>
      <c r="D11" s="829"/>
      <c r="E11" s="829"/>
      <c r="F11" s="829"/>
      <c r="G11" s="829"/>
      <c r="H11" s="829"/>
      <c r="I11" s="830"/>
      <c r="J11" s="838" t="s">
        <v>49</v>
      </c>
      <c r="K11" s="839"/>
      <c r="L11" s="839"/>
      <c r="M11" s="839"/>
      <c r="N11" s="839"/>
      <c r="O11" s="839"/>
      <c r="P11" s="839"/>
      <c r="Q11" s="839"/>
      <c r="R11" s="839"/>
      <c r="S11" s="839"/>
      <c r="T11" s="839"/>
      <c r="U11" s="839"/>
      <c r="V11" s="839"/>
      <c r="W11" s="839"/>
      <c r="X11" s="839"/>
      <c r="Y11" s="839"/>
      <c r="Z11" s="839"/>
      <c r="AA11" s="840"/>
      <c r="AB11" s="838" t="s">
        <v>50</v>
      </c>
      <c r="AC11" s="839"/>
      <c r="AD11" s="839"/>
      <c r="AE11" s="839"/>
      <c r="AF11" s="839"/>
      <c r="AG11" s="839"/>
      <c r="AH11" s="839"/>
      <c r="AI11" s="839"/>
      <c r="AJ11" s="839"/>
      <c r="AK11" s="839"/>
      <c r="AL11" s="839"/>
      <c r="AM11" s="839"/>
      <c r="AN11" s="839"/>
      <c r="AO11" s="839"/>
      <c r="AP11" s="839"/>
      <c r="AQ11" s="839"/>
      <c r="AR11" s="839"/>
      <c r="AS11" s="839"/>
      <c r="AT11" s="839"/>
      <c r="AU11" s="839"/>
      <c r="AV11" s="839"/>
      <c r="AW11" s="839"/>
      <c r="AX11" s="839"/>
      <c r="AY11" s="839"/>
      <c r="AZ11" s="839"/>
      <c r="BA11" s="839"/>
      <c r="BB11" s="839"/>
      <c r="BC11" s="839"/>
      <c r="BD11" s="839"/>
      <c r="BE11" s="839"/>
      <c r="BF11" s="838" t="s">
        <v>62</v>
      </c>
      <c r="BG11" s="839"/>
      <c r="BH11" s="839"/>
      <c r="BI11" s="839"/>
      <c r="BJ11" s="839"/>
      <c r="BK11" s="839"/>
      <c r="BL11" s="839"/>
      <c r="BM11" s="839"/>
      <c r="BN11" s="839"/>
      <c r="BO11" s="839"/>
      <c r="BP11" s="839"/>
      <c r="BQ11" s="839"/>
      <c r="BR11" s="839"/>
      <c r="BS11" s="839"/>
      <c r="BT11" s="839"/>
      <c r="BU11" s="839"/>
      <c r="BV11" s="839"/>
      <c r="BW11" s="839"/>
      <c r="BX11" s="839"/>
      <c r="BY11" s="839"/>
      <c r="BZ11" s="839"/>
      <c r="CA11" s="839"/>
      <c r="CB11" s="839"/>
      <c r="CC11" s="839"/>
      <c r="CD11" s="839"/>
      <c r="CE11" s="839"/>
      <c r="CF11" s="839"/>
      <c r="CG11" s="839"/>
      <c r="CH11" s="839"/>
      <c r="CI11" s="839"/>
      <c r="CJ11" s="839" t="s">
        <v>63</v>
      </c>
      <c r="CK11" s="839"/>
      <c r="CL11" s="839"/>
      <c r="CM11" s="839"/>
      <c r="CN11" s="839"/>
      <c r="CO11" s="839"/>
      <c r="CP11" s="839"/>
      <c r="CQ11" s="839"/>
      <c r="CR11" s="839"/>
      <c r="CS11" s="839"/>
      <c r="CT11" s="839"/>
      <c r="CU11" s="839"/>
      <c r="CV11" s="839"/>
      <c r="CW11" s="839"/>
      <c r="CX11" s="839"/>
      <c r="CY11" s="839"/>
      <c r="CZ11" s="839"/>
      <c r="DA11" s="839"/>
      <c r="DB11" s="839"/>
      <c r="DC11" s="839"/>
      <c r="DD11" s="839"/>
      <c r="DE11" s="839"/>
      <c r="DF11" s="839"/>
      <c r="DG11" s="839"/>
      <c r="DH11" s="839"/>
      <c r="DI11" s="839"/>
      <c r="DJ11" s="839"/>
      <c r="DK11" s="839"/>
      <c r="DL11" s="839"/>
      <c r="DM11" s="839"/>
      <c r="DN11" s="838" t="s">
        <v>64</v>
      </c>
      <c r="DO11" s="839"/>
      <c r="DP11" s="839"/>
      <c r="DQ11" s="839"/>
      <c r="DR11" s="839"/>
      <c r="DS11" s="839"/>
      <c r="DT11" s="839"/>
      <c r="DU11" s="839"/>
      <c r="DV11" s="839"/>
      <c r="DW11" s="839"/>
      <c r="DX11" s="839"/>
      <c r="DY11" s="839"/>
      <c r="DZ11" s="839"/>
      <c r="EA11" s="839"/>
      <c r="EB11" s="839"/>
      <c r="EC11" s="839"/>
      <c r="ED11" s="839"/>
      <c r="EE11" s="839"/>
      <c r="EF11" s="839"/>
      <c r="EG11" s="839"/>
      <c r="EH11" s="839"/>
      <c r="EI11" s="839"/>
      <c r="EJ11" s="839"/>
      <c r="EK11" s="839"/>
      <c r="EL11" s="839"/>
      <c r="EM11" s="839"/>
      <c r="EN11" s="839"/>
      <c r="EO11" s="839"/>
      <c r="EP11" s="839"/>
      <c r="EQ11" s="839"/>
      <c r="ER11" s="833"/>
      <c r="ES11" s="833"/>
      <c r="ET11" s="835"/>
      <c r="EU11" s="837"/>
      <c r="EV11" s="835"/>
      <c r="EW11" s="842"/>
      <c r="EX11" s="845"/>
      <c r="EY11" s="845"/>
      <c r="EZ11" s="845"/>
      <c r="FA11" s="826"/>
    </row>
    <row r="12" spans="1:169" s="1" customFormat="1" ht="112.5" customHeight="1" thickBot="1" x14ac:dyDescent="0.25">
      <c r="A12" s="525" t="s">
        <v>74</v>
      </c>
      <c r="B12" s="525" t="s">
        <v>75</v>
      </c>
      <c r="C12" s="526" t="s">
        <v>76</v>
      </c>
      <c r="D12" s="526" t="s">
        <v>77</v>
      </c>
      <c r="E12" s="526" t="s">
        <v>78</v>
      </c>
      <c r="F12" s="526" t="s">
        <v>79</v>
      </c>
      <c r="G12" s="526" t="s">
        <v>80</v>
      </c>
      <c r="H12" s="526" t="s">
        <v>81</v>
      </c>
      <c r="I12" s="527" t="s">
        <v>82</v>
      </c>
      <c r="J12" s="241" t="s">
        <v>318</v>
      </c>
      <c r="K12" s="214" t="s">
        <v>294</v>
      </c>
      <c r="L12" s="215" t="s">
        <v>58</v>
      </c>
      <c r="M12" s="214" t="s">
        <v>295</v>
      </c>
      <c r="N12" s="215" t="s">
        <v>59</v>
      </c>
      <c r="O12" s="214" t="s">
        <v>296</v>
      </c>
      <c r="P12" s="215" t="s">
        <v>60</v>
      </c>
      <c r="Q12" s="214" t="s">
        <v>297</v>
      </c>
      <c r="R12" s="215" t="s">
        <v>61</v>
      </c>
      <c r="S12" s="214" t="s">
        <v>298</v>
      </c>
      <c r="T12" s="215" t="s">
        <v>51</v>
      </c>
      <c r="U12" s="214" t="s">
        <v>299</v>
      </c>
      <c r="V12" s="216" t="s">
        <v>302</v>
      </c>
      <c r="W12" s="505" t="s">
        <v>300</v>
      </c>
      <c r="X12" s="528" t="s">
        <v>358</v>
      </c>
      <c r="Y12" s="209" t="s">
        <v>359</v>
      </c>
      <c r="Z12" s="210" t="s">
        <v>360</v>
      </c>
      <c r="AA12" s="209" t="s">
        <v>361</v>
      </c>
      <c r="AB12" s="241" t="s">
        <v>318</v>
      </c>
      <c r="AC12" s="214" t="s">
        <v>288</v>
      </c>
      <c r="AD12" s="215" t="s">
        <v>52</v>
      </c>
      <c r="AE12" s="214" t="s">
        <v>289</v>
      </c>
      <c r="AF12" s="215" t="s">
        <v>53</v>
      </c>
      <c r="AG12" s="214" t="s">
        <v>290</v>
      </c>
      <c r="AH12" s="215" t="s">
        <v>54</v>
      </c>
      <c r="AI12" s="214" t="s">
        <v>291</v>
      </c>
      <c r="AJ12" s="215" t="s">
        <v>55</v>
      </c>
      <c r="AK12" s="214" t="s">
        <v>292</v>
      </c>
      <c r="AL12" s="215" t="s">
        <v>57</v>
      </c>
      <c r="AM12" s="214" t="s">
        <v>293</v>
      </c>
      <c r="AN12" s="215" t="s">
        <v>301</v>
      </c>
      <c r="AO12" s="214" t="s">
        <v>294</v>
      </c>
      <c r="AP12" s="215" t="s">
        <v>58</v>
      </c>
      <c r="AQ12" s="214" t="s">
        <v>295</v>
      </c>
      <c r="AR12" s="215" t="s">
        <v>59</v>
      </c>
      <c r="AS12" s="214" t="s">
        <v>296</v>
      </c>
      <c r="AT12" s="215" t="s">
        <v>60</v>
      </c>
      <c r="AU12" s="214" t="s">
        <v>297</v>
      </c>
      <c r="AV12" s="215" t="s">
        <v>61</v>
      </c>
      <c r="AW12" s="214" t="s">
        <v>298</v>
      </c>
      <c r="AX12" s="215" t="s">
        <v>51</v>
      </c>
      <c r="AY12" s="214" t="s">
        <v>299</v>
      </c>
      <c r="AZ12" s="216" t="s">
        <v>302</v>
      </c>
      <c r="BA12" s="233" t="s">
        <v>300</v>
      </c>
      <c r="BB12" s="208" t="s">
        <v>349</v>
      </c>
      <c r="BC12" s="209" t="s">
        <v>348</v>
      </c>
      <c r="BD12" s="210" t="s">
        <v>347</v>
      </c>
      <c r="BE12" s="209" t="s">
        <v>346</v>
      </c>
      <c r="BF12" s="475" t="s">
        <v>318</v>
      </c>
      <c r="BG12" s="476" t="s">
        <v>288</v>
      </c>
      <c r="BH12" s="477" t="s">
        <v>52</v>
      </c>
      <c r="BI12" s="476" t="s">
        <v>289</v>
      </c>
      <c r="BJ12" s="477" t="s">
        <v>53</v>
      </c>
      <c r="BK12" s="476" t="s">
        <v>290</v>
      </c>
      <c r="BL12" s="477" t="s">
        <v>54</v>
      </c>
      <c r="BM12" s="476" t="s">
        <v>291</v>
      </c>
      <c r="BN12" s="477" t="s">
        <v>55</v>
      </c>
      <c r="BO12" s="476" t="s">
        <v>292</v>
      </c>
      <c r="BP12" s="477" t="s">
        <v>57</v>
      </c>
      <c r="BQ12" s="476" t="s">
        <v>293</v>
      </c>
      <c r="BR12" s="477" t="s">
        <v>301</v>
      </c>
      <c r="BS12" s="476" t="s">
        <v>294</v>
      </c>
      <c r="BT12" s="477" t="s">
        <v>58</v>
      </c>
      <c r="BU12" s="476" t="s">
        <v>295</v>
      </c>
      <c r="BV12" s="477" t="s">
        <v>59</v>
      </c>
      <c r="BW12" s="476" t="s">
        <v>296</v>
      </c>
      <c r="BX12" s="477" t="s">
        <v>60</v>
      </c>
      <c r="BY12" s="476" t="s">
        <v>297</v>
      </c>
      <c r="BZ12" s="477" t="s">
        <v>61</v>
      </c>
      <c r="CA12" s="476" t="s">
        <v>298</v>
      </c>
      <c r="CB12" s="477" t="s">
        <v>51</v>
      </c>
      <c r="CC12" s="476" t="s">
        <v>299</v>
      </c>
      <c r="CD12" s="478" t="s">
        <v>302</v>
      </c>
      <c r="CE12" s="474" t="s">
        <v>300</v>
      </c>
      <c r="CF12" s="479" t="s">
        <v>306</v>
      </c>
      <c r="CG12" s="480" t="s">
        <v>443</v>
      </c>
      <c r="CH12" s="479" t="s">
        <v>307</v>
      </c>
      <c r="CI12" s="480" t="s">
        <v>442</v>
      </c>
      <c r="CJ12" s="529" t="s">
        <v>318</v>
      </c>
      <c r="CK12" s="214" t="s">
        <v>288</v>
      </c>
      <c r="CL12" s="215" t="s">
        <v>52</v>
      </c>
      <c r="CM12" s="214" t="s">
        <v>289</v>
      </c>
      <c r="CN12" s="215" t="s">
        <v>53</v>
      </c>
      <c r="CO12" s="214" t="s">
        <v>290</v>
      </c>
      <c r="CP12" s="215" t="s">
        <v>54</v>
      </c>
      <c r="CQ12" s="214" t="s">
        <v>291</v>
      </c>
      <c r="CR12" s="215" t="s">
        <v>55</v>
      </c>
      <c r="CS12" s="214" t="s">
        <v>292</v>
      </c>
      <c r="CT12" s="215" t="s">
        <v>57</v>
      </c>
      <c r="CU12" s="214" t="s">
        <v>293</v>
      </c>
      <c r="CV12" s="215" t="s">
        <v>301</v>
      </c>
      <c r="CW12" s="214" t="s">
        <v>294</v>
      </c>
      <c r="CX12" s="215" t="s">
        <v>58</v>
      </c>
      <c r="CY12" s="214" t="s">
        <v>295</v>
      </c>
      <c r="CZ12" s="215" t="s">
        <v>59</v>
      </c>
      <c r="DA12" s="214" t="s">
        <v>296</v>
      </c>
      <c r="DB12" s="215" t="s">
        <v>60</v>
      </c>
      <c r="DC12" s="214" t="s">
        <v>297</v>
      </c>
      <c r="DD12" s="215" t="s">
        <v>61</v>
      </c>
      <c r="DE12" s="214" t="s">
        <v>298</v>
      </c>
      <c r="DF12" s="215" t="s">
        <v>51</v>
      </c>
      <c r="DG12" s="214" t="s">
        <v>299</v>
      </c>
      <c r="DH12" s="216" t="s">
        <v>302</v>
      </c>
      <c r="DI12" s="505" t="s">
        <v>300</v>
      </c>
      <c r="DJ12" s="204" t="s">
        <v>310</v>
      </c>
      <c r="DK12" s="205" t="s">
        <v>311</v>
      </c>
      <c r="DL12" s="206" t="s">
        <v>312</v>
      </c>
      <c r="DM12" s="205" t="s">
        <v>313</v>
      </c>
      <c r="DN12" s="529" t="s">
        <v>318</v>
      </c>
      <c r="DO12" s="214" t="s">
        <v>288</v>
      </c>
      <c r="DP12" s="215" t="s">
        <v>52</v>
      </c>
      <c r="DQ12" s="214" t="s">
        <v>289</v>
      </c>
      <c r="DR12" s="215" t="s">
        <v>53</v>
      </c>
      <c r="DS12" s="214" t="s">
        <v>290</v>
      </c>
      <c r="DT12" s="215" t="s">
        <v>54</v>
      </c>
      <c r="DU12" s="214" t="s">
        <v>291</v>
      </c>
      <c r="DV12" s="215" t="s">
        <v>55</v>
      </c>
      <c r="DW12" s="214" t="s">
        <v>292</v>
      </c>
      <c r="DX12" s="215" t="s">
        <v>57</v>
      </c>
      <c r="DY12" s="214" t="s">
        <v>293</v>
      </c>
      <c r="DZ12" s="215" t="s">
        <v>301</v>
      </c>
      <c r="EA12" s="214" t="s">
        <v>294</v>
      </c>
      <c r="EB12" s="215" t="s">
        <v>58</v>
      </c>
      <c r="EC12" s="214" t="s">
        <v>295</v>
      </c>
      <c r="ED12" s="215" t="s">
        <v>59</v>
      </c>
      <c r="EE12" s="214" t="s">
        <v>296</v>
      </c>
      <c r="EF12" s="215" t="s">
        <v>60</v>
      </c>
      <c r="EG12" s="214" t="s">
        <v>297</v>
      </c>
      <c r="EH12" s="215" t="s">
        <v>61</v>
      </c>
      <c r="EI12" s="214" t="s">
        <v>298</v>
      </c>
      <c r="EJ12" s="215" t="s">
        <v>51</v>
      </c>
      <c r="EK12" s="214" t="s">
        <v>299</v>
      </c>
      <c r="EL12" s="216" t="s">
        <v>302</v>
      </c>
      <c r="EM12" s="505" t="s">
        <v>300</v>
      </c>
      <c r="EN12" s="204" t="s">
        <v>314</v>
      </c>
      <c r="EO12" s="205" t="s">
        <v>315</v>
      </c>
      <c r="EP12" s="206" t="s">
        <v>316</v>
      </c>
      <c r="EQ12" s="530" t="s">
        <v>317</v>
      </c>
      <c r="ER12" s="833"/>
      <c r="ES12" s="833"/>
      <c r="ET12" s="835"/>
      <c r="EU12" s="837"/>
      <c r="EV12" s="835"/>
      <c r="EW12" s="843"/>
      <c r="EX12" s="846"/>
      <c r="EY12" s="846"/>
      <c r="EZ12" s="846"/>
      <c r="FA12" s="827"/>
      <c r="FD12" s="438"/>
      <c r="FE12" s="438"/>
      <c r="FF12" s="439"/>
      <c r="FH12" s="440"/>
      <c r="FJ12" s="438"/>
    </row>
    <row r="13" spans="1:169" s="441" customFormat="1" ht="122.25" customHeight="1" x14ac:dyDescent="0.2">
      <c r="A13" s="849">
        <v>2</v>
      </c>
      <c r="B13" s="850">
        <v>38</v>
      </c>
      <c r="C13" s="850">
        <v>290</v>
      </c>
      <c r="D13" s="851" t="s">
        <v>367</v>
      </c>
      <c r="E13" s="531">
        <v>307</v>
      </c>
      <c r="F13" s="532" t="s">
        <v>368</v>
      </c>
      <c r="G13" s="531" t="s">
        <v>370</v>
      </c>
      <c r="H13" s="531" t="s">
        <v>371</v>
      </c>
      <c r="I13" s="506">
        <f>AA13+BE13+BF13+CJ13+DN13</f>
        <v>43000000.000000007</v>
      </c>
      <c r="J13" s="507">
        <v>4250000</v>
      </c>
      <c r="K13" s="507">
        <f>J13</f>
        <v>4250000</v>
      </c>
      <c r="L13" s="507">
        <v>0</v>
      </c>
      <c r="M13" s="507">
        <f>J13</f>
        <v>4250000</v>
      </c>
      <c r="N13" s="507">
        <v>195298.78</v>
      </c>
      <c r="O13" s="507">
        <f>J13</f>
        <v>4250000</v>
      </c>
      <c r="P13" s="506">
        <v>1138224.07</v>
      </c>
      <c r="Q13" s="507">
        <f>J13</f>
        <v>4250000</v>
      </c>
      <c r="R13" s="507">
        <v>2532795</v>
      </c>
      <c r="S13" s="507">
        <v>4250000</v>
      </c>
      <c r="T13" s="506">
        <f>3616026.55+4465.05</f>
        <v>3620491.5999999996</v>
      </c>
      <c r="U13" s="507">
        <v>4365906.53</v>
      </c>
      <c r="V13" s="506">
        <v>4365906.53</v>
      </c>
      <c r="W13" s="506">
        <v>4365906.53</v>
      </c>
      <c r="X13" s="506">
        <v>4365906.53</v>
      </c>
      <c r="Y13" s="506">
        <v>4365906.53</v>
      </c>
      <c r="Z13" s="506">
        <v>4365906.53</v>
      </c>
      <c r="AA13" s="508">
        <v>4365906.53</v>
      </c>
      <c r="AB13" s="506">
        <v>8400000</v>
      </c>
      <c r="AC13" s="506"/>
      <c r="AD13" s="506">
        <v>0</v>
      </c>
      <c r="AE13" s="509">
        <v>1447134.15</v>
      </c>
      <c r="AF13" s="506">
        <v>1447134.15</v>
      </c>
      <c r="AG13" s="509">
        <v>780000</v>
      </c>
      <c r="AH13" s="506">
        <f>1848562.81-AF13</f>
        <v>401428.66000000015</v>
      </c>
      <c r="AI13" s="509">
        <v>444000</v>
      </c>
      <c r="AJ13" s="506">
        <v>591858.14</v>
      </c>
      <c r="AK13" s="509">
        <v>780000</v>
      </c>
      <c r="AL13" s="506">
        <v>997088.87972000032</v>
      </c>
      <c r="AM13" s="509">
        <v>780000</v>
      </c>
      <c r="AN13" s="506">
        <v>718443.85027999943</v>
      </c>
      <c r="AO13" s="509">
        <v>780000</v>
      </c>
      <c r="AP13" s="507">
        <v>601656.99</v>
      </c>
      <c r="AQ13" s="509">
        <v>780000</v>
      </c>
      <c r="AR13" s="507">
        <v>698998.95000000019</v>
      </c>
      <c r="AS13" s="509">
        <v>780000</v>
      </c>
      <c r="AT13" s="507">
        <v>999023.46999999974</v>
      </c>
      <c r="AU13" s="509">
        <v>612000</v>
      </c>
      <c r="AV13" s="506">
        <v>683158.63999999897</v>
      </c>
      <c r="AW13" s="509">
        <v>612000</v>
      </c>
      <c r="AX13" s="510">
        <v>940540.25000000186</v>
      </c>
      <c r="AY13" s="509">
        <v>604865.85</v>
      </c>
      <c r="AZ13" s="510">
        <v>387617.4299999997</v>
      </c>
      <c r="BA13" s="513">
        <f>AY13+AW13+AU13+AS13+AQ13+AO13+AM13+AK13+AI13+AG13+AE13</f>
        <v>8400000</v>
      </c>
      <c r="BB13" s="513">
        <f>AC13+AE13+AG13+AI13+AK13+AM13+AO13+AQ13+AS13+AU13+AW13+AY13</f>
        <v>8400000</v>
      </c>
      <c r="BC13" s="511">
        <f>AD13+AF13+AH13+AJ13+AL13+AN13+AP13+AR13+AT13+AV13+AX13+AZ13</f>
        <v>8466949.4100000001</v>
      </c>
      <c r="BD13" s="513">
        <f>AY13+AW13+AU13+AS13+AQ13+AO13+AM13+AK13+AI13+AG13+AE13</f>
        <v>8400000</v>
      </c>
      <c r="BE13" s="511">
        <f>AD13+AF13+AH13+AJ13+AL13+AN13+AP13+AR13+AT13+AV13+AX13+AZ13</f>
        <v>8466949.4100000001</v>
      </c>
      <c r="BF13" s="523">
        <f>CH13</f>
        <v>13651068.640000004</v>
      </c>
      <c r="BG13" s="511">
        <v>0</v>
      </c>
      <c r="BH13" s="511">
        <v>0</v>
      </c>
      <c r="BI13" s="511">
        <v>702043</v>
      </c>
      <c r="BJ13" s="511">
        <v>567695.46</v>
      </c>
      <c r="BK13" s="512">
        <v>1334980</v>
      </c>
      <c r="BL13" s="512">
        <v>1562431.48</v>
      </c>
      <c r="BM13" s="511">
        <v>1334480</v>
      </c>
      <c r="BN13" s="511">
        <v>1496249.87</v>
      </c>
      <c r="BO13" s="511">
        <v>1454480</v>
      </c>
      <c r="BP13" s="511">
        <v>1391895.1300000004</v>
      </c>
      <c r="BQ13" s="511">
        <v>1459408.04</v>
      </c>
      <c r="BR13" s="511">
        <v>1387490.1899999995</v>
      </c>
      <c r="BS13" s="511">
        <v>1454980</v>
      </c>
      <c r="BT13" s="511">
        <v>1387831.9800000004</v>
      </c>
      <c r="BU13" s="511">
        <v>1333820</v>
      </c>
      <c r="BV13" s="511">
        <v>1388281.21</v>
      </c>
      <c r="BW13" s="511">
        <v>1333320</v>
      </c>
      <c r="BX13" s="511">
        <v>1386246.28</v>
      </c>
      <c r="BY13" s="511">
        <v>1333320</v>
      </c>
      <c r="BZ13" s="511">
        <v>1598505.120000001</v>
      </c>
      <c r="CA13" s="511">
        <v>1332820</v>
      </c>
      <c r="CB13" s="511">
        <v>1175807.6099999994</v>
      </c>
      <c r="CC13" s="511">
        <v>577417.60000000522</v>
      </c>
      <c r="CD13" s="511">
        <v>308634.31000000052</v>
      </c>
      <c r="CE13" s="513">
        <f>BI13+BK13+BM13+BO13+BQ13+BS13+BU13+BW13+BY13+CA13+CC13</f>
        <v>13651068.640000004</v>
      </c>
      <c r="CF13" s="511">
        <f>BG13+BI13+BK13+BM13+BO13+BQ13+BS13+BU13+BW13+BY13+CA13+CC13</f>
        <v>13651068.640000004</v>
      </c>
      <c r="CG13" s="511">
        <f>BH13+BJ13+BL13+BN13+BP13+BR13+BT13+BV13+BX13+BZ13+CB13+CD13</f>
        <v>13651068.640000001</v>
      </c>
      <c r="CH13" s="511">
        <f>CC13+CA13+BY13+BW13+BU13+BS13+BQ13+BO13+BM13+BK13+BI13</f>
        <v>13651068.640000004</v>
      </c>
      <c r="CI13" s="511">
        <f>CD13+CB13+BZ13+BX13+BV13+BT13+BR13+BP13+BN13+BL13+BJ13</f>
        <v>13651068.640000004</v>
      </c>
      <c r="CJ13" s="506">
        <v>12000000</v>
      </c>
      <c r="CK13" s="533"/>
      <c r="CL13" s="533"/>
      <c r="CM13" s="533"/>
      <c r="CN13" s="533"/>
      <c r="CO13" s="533"/>
      <c r="CP13" s="533"/>
      <c r="CQ13" s="533"/>
      <c r="CR13" s="533"/>
      <c r="CS13" s="533"/>
      <c r="CT13" s="533"/>
      <c r="CU13" s="533"/>
      <c r="CV13" s="533"/>
      <c r="CW13" s="533"/>
      <c r="CX13" s="533"/>
      <c r="CY13" s="533"/>
      <c r="CZ13" s="533"/>
      <c r="DA13" s="533"/>
      <c r="DB13" s="533"/>
      <c r="DC13" s="533"/>
      <c r="DD13" s="533"/>
      <c r="DE13" s="533"/>
      <c r="DF13" s="533"/>
      <c r="DG13" s="533"/>
      <c r="DH13" s="533"/>
      <c r="DI13" s="533"/>
      <c r="DJ13" s="533"/>
      <c r="DK13" s="533"/>
      <c r="DL13" s="533"/>
      <c r="DM13" s="533"/>
      <c r="DN13" s="508">
        <v>4516075.42</v>
      </c>
      <c r="DO13" s="533"/>
      <c r="DP13" s="533"/>
      <c r="DQ13" s="533"/>
      <c r="DR13" s="533"/>
      <c r="DS13" s="533"/>
      <c r="DT13" s="533"/>
      <c r="DU13" s="533"/>
      <c r="DV13" s="533"/>
      <c r="DW13" s="533"/>
      <c r="DX13" s="533"/>
      <c r="DY13" s="533"/>
      <c r="DZ13" s="533"/>
      <c r="EA13" s="533"/>
      <c r="EB13" s="533"/>
      <c r="EC13" s="533"/>
      <c r="ED13" s="533"/>
      <c r="EE13" s="533"/>
      <c r="EF13" s="533"/>
      <c r="EG13" s="533"/>
      <c r="EH13" s="533"/>
      <c r="EI13" s="533"/>
      <c r="EJ13" s="533"/>
      <c r="EK13" s="533"/>
      <c r="EL13" s="533"/>
      <c r="EM13" s="533"/>
      <c r="EN13" s="533"/>
      <c r="EO13" s="533"/>
      <c r="EP13" s="533"/>
      <c r="EQ13" s="533"/>
      <c r="ER13" s="534">
        <f>CD13/CC13</f>
        <v>0.53450797135383077</v>
      </c>
      <c r="ES13" s="535">
        <f>CG13/CF13</f>
        <v>0.99999999999999978</v>
      </c>
      <c r="ET13" s="536">
        <f>CI13/CH13</f>
        <v>1</v>
      </c>
      <c r="EU13" s="536">
        <f>(AA13+BE13+CI13)/(Z13+BD13+CH13)</f>
        <v>1.0025343329268079</v>
      </c>
      <c r="EV13" s="536">
        <f>(AA13+BE13+CI13)/I13</f>
        <v>0.6159052227906977</v>
      </c>
      <c r="EW13" s="514" t="s">
        <v>582</v>
      </c>
      <c r="EX13" s="537" t="s">
        <v>71</v>
      </c>
      <c r="EY13" s="537" t="s">
        <v>71</v>
      </c>
      <c r="EZ13" s="538" t="s">
        <v>444</v>
      </c>
      <c r="FA13" s="515" t="s">
        <v>451</v>
      </c>
      <c r="FC13" s="442"/>
      <c r="FD13" s="438"/>
      <c r="FE13" s="438"/>
      <c r="FF13" s="443"/>
      <c r="FH13" s="444"/>
    </row>
    <row r="14" spans="1:169" s="1" customFormat="1" ht="138" customHeight="1" x14ac:dyDescent="0.2">
      <c r="A14" s="849"/>
      <c r="B14" s="850"/>
      <c r="C14" s="850"/>
      <c r="D14" s="851"/>
      <c r="E14" s="539">
        <v>603</v>
      </c>
      <c r="F14" s="540" t="s">
        <v>369</v>
      </c>
      <c r="G14" s="539" t="s">
        <v>370</v>
      </c>
      <c r="H14" s="539" t="s">
        <v>371</v>
      </c>
      <c r="I14" s="519">
        <f>AA14+BE14+BF14+CJ14+DN14</f>
        <v>11000000</v>
      </c>
      <c r="J14" s="516">
        <v>750000</v>
      </c>
      <c r="K14" s="516">
        <f>J14</f>
        <v>750000</v>
      </c>
      <c r="L14" s="516">
        <v>0</v>
      </c>
      <c r="M14" s="516">
        <f>J14</f>
        <v>750000</v>
      </c>
      <c r="N14" s="516">
        <f>90847.4405+252.49</f>
        <v>91099.930500000002</v>
      </c>
      <c r="O14" s="516">
        <v>750000</v>
      </c>
      <c r="P14" s="517">
        <v>280044.96000000002</v>
      </c>
      <c r="Q14" s="516">
        <v>750000</v>
      </c>
      <c r="R14" s="516">
        <v>542266</v>
      </c>
      <c r="S14" s="516">
        <v>750000</v>
      </c>
      <c r="T14" s="517">
        <f>791910+661.4</f>
        <v>792571.4</v>
      </c>
      <c r="U14" s="518">
        <v>1019665.43</v>
      </c>
      <c r="V14" s="519">
        <v>1019665.43</v>
      </c>
      <c r="W14" s="519">
        <v>1019665.43</v>
      </c>
      <c r="X14" s="517">
        <v>1019665.43</v>
      </c>
      <c r="Y14" s="519">
        <v>1019665.43</v>
      </c>
      <c r="Z14" s="519">
        <v>1019665.43</v>
      </c>
      <c r="AA14" s="519">
        <v>1019665.43</v>
      </c>
      <c r="AB14" s="519">
        <v>2100000</v>
      </c>
      <c r="AC14" s="517"/>
      <c r="AD14" s="519">
        <v>0</v>
      </c>
      <c r="AE14" s="520">
        <v>276540.05</v>
      </c>
      <c r="AF14" s="519">
        <v>276540.05</v>
      </c>
      <c r="AG14" s="509">
        <v>210000</v>
      </c>
      <c r="AH14" s="517">
        <f>360455.95-AF14</f>
        <v>83915.900000000023</v>
      </c>
      <c r="AI14" s="520">
        <v>126000</v>
      </c>
      <c r="AJ14" s="517">
        <f>551395.12-AF14-AH14</f>
        <v>190939.16999999998</v>
      </c>
      <c r="AK14" s="520">
        <v>210000</v>
      </c>
      <c r="AL14" s="517">
        <v>266394</v>
      </c>
      <c r="AM14" s="520">
        <v>210000</v>
      </c>
      <c r="AN14" s="517">
        <v>236732.41</v>
      </c>
      <c r="AO14" s="520">
        <v>210000</v>
      </c>
      <c r="AP14" s="516">
        <v>156752.34</v>
      </c>
      <c r="AQ14" s="520">
        <v>210000</v>
      </c>
      <c r="AR14" s="518">
        <v>157389.94</v>
      </c>
      <c r="AS14" s="520">
        <v>210000</v>
      </c>
      <c r="AT14" s="516">
        <v>238192.55000000016</v>
      </c>
      <c r="AU14" s="520">
        <v>168000</v>
      </c>
      <c r="AV14" s="519">
        <v>94941.019999999553</v>
      </c>
      <c r="AW14" s="520">
        <v>134729.95000000001</v>
      </c>
      <c r="AX14" s="521">
        <v>133076.29000000004</v>
      </c>
      <c r="AY14" s="520">
        <v>134730</v>
      </c>
      <c r="AZ14" s="521">
        <v>300999.08000000007</v>
      </c>
      <c r="BA14" s="524">
        <f>AY14+AW14+AU14+AS14+AQ14+AO14+AM14+AK14+AI14+AG14+AE14</f>
        <v>2100000</v>
      </c>
      <c r="BB14" s="511">
        <f>AC14+AE14+AG14+AI14+AK14+AM14+AO14+AQ14+AS14+AU14+AW14+AY14</f>
        <v>2100000</v>
      </c>
      <c r="BC14" s="511">
        <f>AD14+AF14+AH14+AJ14+AL14+AN14+AP14+AR14+AT14+AV14+AX14+AZ14</f>
        <v>2135872.75</v>
      </c>
      <c r="BD14" s="524">
        <f>AY14+AW14+AU14+AS14+AQ14+AO14+AM14+AK14+AI14+AG14+AE14</f>
        <v>2100000</v>
      </c>
      <c r="BE14" s="511">
        <f>AD14+AF14+AH14+AJ14+AL14+AN14+AP14+AR14+AT14+AV14+AX14+AZ14</f>
        <v>2135872.75</v>
      </c>
      <c r="BF14" s="521">
        <v>2800000</v>
      </c>
      <c r="BG14" s="511">
        <v>0</v>
      </c>
      <c r="BH14" s="511">
        <v>0</v>
      </c>
      <c r="BI14" s="511">
        <v>118000</v>
      </c>
      <c r="BJ14" s="512">
        <v>154062.98000000001</v>
      </c>
      <c r="BK14" s="511">
        <v>286325</v>
      </c>
      <c r="BL14" s="511">
        <v>240087.00000000003</v>
      </c>
      <c r="BM14" s="511">
        <v>286425</v>
      </c>
      <c r="BN14" s="511">
        <v>292473.99999999994</v>
      </c>
      <c r="BO14" s="511">
        <v>286425</v>
      </c>
      <c r="BP14" s="511">
        <v>296042.33799999999</v>
      </c>
      <c r="BQ14" s="511">
        <v>286430</v>
      </c>
      <c r="BR14" s="511">
        <v>292798.75199999986</v>
      </c>
      <c r="BS14" s="511">
        <v>286415</v>
      </c>
      <c r="BT14" s="511">
        <v>296623.62000000034</v>
      </c>
      <c r="BU14" s="511">
        <v>286275</v>
      </c>
      <c r="BV14" s="511">
        <v>241346.41400000011</v>
      </c>
      <c r="BW14" s="511">
        <v>286275</v>
      </c>
      <c r="BX14" s="511">
        <v>289158.72754999995</v>
      </c>
      <c r="BY14" s="511">
        <v>286275</v>
      </c>
      <c r="BZ14" s="511">
        <v>222779.35044999979</v>
      </c>
      <c r="CA14" s="511">
        <v>286275</v>
      </c>
      <c r="CB14" s="511">
        <v>157297.57459999993</v>
      </c>
      <c r="CC14" s="511">
        <v>104880</v>
      </c>
      <c r="CD14" s="511">
        <v>626736.57340000011</v>
      </c>
      <c r="CE14" s="513">
        <f>BI14+BK14+BM14+BO14+BQ14+BS14+BU14+BW14+BY14+CA14+CC14</f>
        <v>2800000</v>
      </c>
      <c r="CF14" s="511">
        <f>BG14+BI14+BK14+BM14+BO14+BQ14+BS14+BU14+BW14+BY14+CA14+CC14</f>
        <v>2800000</v>
      </c>
      <c r="CG14" s="511">
        <f>BH14+BJ14+BL14+BN14+BP14+BR14+BT14+BV14+BX14+BZ14+CB14+CD14</f>
        <v>3109407.33</v>
      </c>
      <c r="CH14" s="511">
        <f>CC14+CA14+BY14+BW14+BU14+BS14+BQ14+BO14+BM14+BK14+BI14</f>
        <v>2800000</v>
      </c>
      <c r="CI14" s="511">
        <f>CD14+CB14+BZ14+BX14+BV14+BT14+BR14+BP14+BN14+BL14+BJ14</f>
        <v>3109407.33</v>
      </c>
      <c r="CJ14" s="506">
        <v>3500000</v>
      </c>
      <c r="CK14" s="533"/>
      <c r="CL14" s="533"/>
      <c r="CM14" s="533"/>
      <c r="CN14" s="533"/>
      <c r="CO14" s="533"/>
      <c r="CP14" s="533"/>
      <c r="CQ14" s="533"/>
      <c r="CR14" s="533"/>
      <c r="CS14" s="533"/>
      <c r="CT14" s="533"/>
      <c r="CU14" s="533"/>
      <c r="CV14" s="533"/>
      <c r="CW14" s="533"/>
      <c r="CX14" s="533"/>
      <c r="CY14" s="533"/>
      <c r="CZ14" s="533"/>
      <c r="DA14" s="533"/>
      <c r="DB14" s="533"/>
      <c r="DC14" s="533"/>
      <c r="DD14" s="533"/>
      <c r="DE14" s="533"/>
      <c r="DF14" s="533"/>
      <c r="DG14" s="533"/>
      <c r="DH14" s="533"/>
      <c r="DI14" s="533"/>
      <c r="DJ14" s="533"/>
      <c r="DK14" s="533"/>
      <c r="DL14" s="533"/>
      <c r="DM14" s="533"/>
      <c r="DN14" s="508">
        <v>1544461.8200000003</v>
      </c>
      <c r="DO14" s="533"/>
      <c r="DP14" s="533"/>
      <c r="DQ14" s="533"/>
      <c r="DR14" s="533"/>
      <c r="DS14" s="533"/>
      <c r="DT14" s="533"/>
      <c r="DU14" s="533"/>
      <c r="DV14" s="533"/>
      <c r="DW14" s="533"/>
      <c r="DX14" s="533"/>
      <c r="DY14" s="533"/>
      <c r="DZ14" s="533"/>
      <c r="EA14" s="533"/>
      <c r="EB14" s="533"/>
      <c r="EC14" s="533"/>
      <c r="ED14" s="533"/>
      <c r="EE14" s="533"/>
      <c r="EF14" s="533"/>
      <c r="EG14" s="533"/>
      <c r="EH14" s="533"/>
      <c r="EI14" s="533"/>
      <c r="EJ14" s="533"/>
      <c r="EK14" s="533"/>
      <c r="EL14" s="533"/>
      <c r="EM14" s="533"/>
      <c r="EN14" s="533"/>
      <c r="EO14" s="533"/>
      <c r="EP14" s="533"/>
      <c r="EQ14" s="533"/>
      <c r="ER14" s="534">
        <f>CD14/CC14</f>
        <v>5.9757491742944326</v>
      </c>
      <c r="ES14" s="535">
        <f>CG14/CF14</f>
        <v>1.1105026178571429</v>
      </c>
      <c r="ET14" s="536">
        <f>CI14/CH14</f>
        <v>1.1105026178571429</v>
      </c>
      <c r="EU14" s="536">
        <f>(AA14+BE14+CI14)/(Z14+BD14+CH14)</f>
        <v>1.0583276342359098</v>
      </c>
      <c r="EV14" s="536">
        <f>(AA14+BE14+CI14)/I14</f>
        <v>0.56954050090909092</v>
      </c>
      <c r="EW14" s="514" t="s">
        <v>589</v>
      </c>
      <c r="EX14" s="541" t="s">
        <v>71</v>
      </c>
      <c r="EY14" s="541" t="s">
        <v>71</v>
      </c>
      <c r="EZ14" s="542" t="s">
        <v>445</v>
      </c>
      <c r="FA14" s="522" t="s">
        <v>451</v>
      </c>
      <c r="FC14" s="445"/>
      <c r="FD14" s="438"/>
      <c r="FE14" s="438"/>
      <c r="FF14" s="446"/>
      <c r="FH14" s="440"/>
      <c r="FJ14" s="438"/>
      <c r="FL14" s="438"/>
      <c r="FM14" s="438"/>
    </row>
    <row r="15" spans="1:169" s="450" customFormat="1" ht="24.75" customHeight="1" x14ac:dyDescent="0.25">
      <c r="A15" s="447"/>
      <c r="B15" s="447"/>
      <c r="C15" s="448"/>
      <c r="D15" s="449"/>
      <c r="F15" s="451"/>
      <c r="G15" s="452"/>
      <c r="H15" s="453"/>
      <c r="I15" s="455"/>
      <c r="J15" s="448"/>
      <c r="K15" s="448"/>
      <c r="L15" s="448"/>
      <c r="M15" s="448"/>
      <c r="N15" s="448"/>
      <c r="O15" s="448"/>
      <c r="P15" s="448"/>
      <c r="Q15" s="448"/>
      <c r="R15" s="448"/>
      <c r="S15" s="448"/>
      <c r="T15" s="454"/>
      <c r="U15" s="448"/>
      <c r="V15" s="454"/>
      <c r="W15" s="448"/>
      <c r="X15" s="448"/>
      <c r="Y15" s="448"/>
      <c r="Z15" s="448"/>
      <c r="AA15" s="454"/>
      <c r="AB15" s="454"/>
      <c r="AC15" s="448"/>
      <c r="AD15" s="448"/>
      <c r="AE15" s="448"/>
      <c r="AF15" s="448"/>
      <c r="AG15" s="448"/>
      <c r="AH15" s="448"/>
      <c r="AI15" s="448"/>
      <c r="AJ15" s="455"/>
      <c r="AK15" s="448"/>
      <c r="AL15" s="448"/>
      <c r="AM15" s="448"/>
      <c r="AN15" s="448"/>
      <c r="AO15" s="448"/>
      <c r="AP15" s="448"/>
      <c r="AQ15" s="448"/>
      <c r="AR15" s="448"/>
      <c r="AS15" s="448"/>
      <c r="AT15" s="448"/>
      <c r="AU15" s="448"/>
      <c r="AV15" s="448"/>
      <c r="AW15" s="448"/>
      <c r="AX15" s="448"/>
      <c r="AY15" s="448"/>
      <c r="AZ15" s="448"/>
      <c r="BA15" s="456"/>
      <c r="BB15" s="456"/>
      <c r="BC15" s="457"/>
      <c r="BD15" s="456"/>
      <c r="BE15" s="378"/>
      <c r="BF15" s="458"/>
      <c r="BG15" s="458"/>
      <c r="BH15" s="458"/>
      <c r="BI15" s="458"/>
      <c r="BJ15" s="458"/>
      <c r="BK15" s="458"/>
      <c r="BL15" s="458"/>
      <c r="BM15" s="458"/>
      <c r="BN15" s="459"/>
      <c r="BO15" s="458"/>
      <c r="BP15" s="458"/>
      <c r="BQ15" s="458"/>
      <c r="BR15" s="458"/>
      <c r="BS15" s="458"/>
      <c r="BT15" s="458"/>
      <c r="BU15" s="458"/>
      <c r="BV15" s="458"/>
      <c r="BW15" s="458"/>
      <c r="BX15" s="458"/>
      <c r="BY15" s="458"/>
      <c r="BZ15" s="458"/>
      <c r="CA15" s="458"/>
      <c r="CB15" s="458"/>
      <c r="CC15" s="458"/>
      <c r="CD15" s="458"/>
      <c r="CE15" s="458"/>
      <c r="CF15" s="458"/>
      <c r="CG15" s="458"/>
      <c r="CH15" s="458"/>
      <c r="CI15" s="429"/>
      <c r="CJ15" s="400"/>
      <c r="CK15" s="458"/>
      <c r="CL15" s="458"/>
      <c r="CM15" s="458"/>
      <c r="CN15" s="458"/>
      <c r="CO15" s="458"/>
      <c r="CP15" s="458"/>
      <c r="CQ15" s="458"/>
      <c r="CR15" s="458"/>
      <c r="CS15" s="458"/>
      <c r="CT15" s="458"/>
      <c r="CU15" s="458"/>
      <c r="CV15" s="458"/>
      <c r="CW15" s="458"/>
      <c r="CX15" s="458"/>
      <c r="CY15" s="458"/>
      <c r="CZ15" s="458"/>
      <c r="DA15" s="458"/>
      <c r="DB15" s="458"/>
      <c r="DC15" s="458"/>
      <c r="DD15" s="458"/>
      <c r="DE15" s="458"/>
      <c r="DF15" s="458"/>
      <c r="DG15" s="458"/>
      <c r="DH15" s="458"/>
      <c r="DI15" s="458"/>
      <c r="DJ15" s="458"/>
      <c r="DK15" s="458"/>
      <c r="DL15" s="458"/>
      <c r="DM15" s="458"/>
      <c r="DN15" s="484"/>
      <c r="DO15" s="460"/>
      <c r="DP15" s="460"/>
      <c r="DQ15" s="460"/>
      <c r="DR15" s="460"/>
      <c r="DS15" s="460"/>
      <c r="DT15" s="460"/>
      <c r="DU15" s="460"/>
      <c r="DV15" s="460"/>
      <c r="DW15" s="460"/>
      <c r="DX15" s="460"/>
      <c r="DY15" s="460"/>
      <c r="DZ15" s="460"/>
      <c r="EA15" s="460"/>
      <c r="EB15" s="460"/>
      <c r="EC15" s="460"/>
      <c r="ED15" s="460"/>
      <c r="EE15" s="460"/>
      <c r="EF15" s="460"/>
      <c r="EG15" s="460"/>
      <c r="EH15" s="460"/>
      <c r="EI15" s="460"/>
      <c r="EJ15" s="460"/>
      <c r="EK15" s="460"/>
      <c r="EL15" s="460"/>
      <c r="EM15" s="460"/>
      <c r="EN15" s="460"/>
      <c r="EO15" s="460"/>
      <c r="EP15" s="460"/>
      <c r="EQ15" s="460"/>
      <c r="ER15" s="461"/>
      <c r="ES15" s="462"/>
      <c r="ET15" s="463"/>
      <c r="EU15" s="463"/>
      <c r="EV15" s="463"/>
      <c r="EW15" s="482"/>
      <c r="EX15" s="464"/>
      <c r="EY15" s="464"/>
      <c r="EZ15" s="465"/>
      <c r="FA15" s="466"/>
      <c r="FD15" s="438"/>
      <c r="FE15" s="438"/>
      <c r="FF15" s="363"/>
      <c r="FH15" s="467"/>
    </row>
    <row r="16" spans="1:169" ht="26.25" x14ac:dyDescent="0.4">
      <c r="D16" s="21" t="s">
        <v>35</v>
      </c>
      <c r="W16" s="468"/>
      <c r="X16" s="155"/>
      <c r="Y16" s="469"/>
      <c r="AA16" s="155"/>
      <c r="AB16" s="332"/>
      <c r="AC16" s="332"/>
      <c r="AT16" s="323"/>
      <c r="AU16" s="323"/>
      <c r="AV16" s="323"/>
      <c r="AW16" s="323"/>
      <c r="AX16" s="323"/>
      <c r="AY16" s="323"/>
      <c r="AZ16" s="323"/>
      <c r="BA16" s="323"/>
      <c r="BB16" s="323"/>
      <c r="BC16" s="323"/>
      <c r="BD16" s="323"/>
      <c r="BE16" s="378"/>
      <c r="BF16" s="11"/>
      <c r="BG16" s="379"/>
      <c r="BH16" s="11"/>
      <c r="BI16" s="11"/>
      <c r="BJ16" s="11"/>
      <c r="BK16" s="11"/>
      <c r="BL16" s="11"/>
      <c r="BM16" s="11"/>
      <c r="BN16" s="400"/>
      <c r="BO16" s="11"/>
      <c r="BP16" s="11"/>
      <c r="BQ16" s="11"/>
      <c r="BR16" s="11"/>
      <c r="BS16" s="11"/>
      <c r="BT16" s="382"/>
      <c r="BU16" s="11"/>
      <c r="BV16" s="11"/>
      <c r="BW16" s="11"/>
      <c r="BX16" s="11"/>
      <c r="BY16" s="11"/>
      <c r="BZ16" s="11"/>
      <c r="CA16" s="11"/>
      <c r="CB16" s="400"/>
      <c r="CC16" s="11"/>
      <c r="CD16" s="11"/>
      <c r="CE16" s="11"/>
      <c r="CF16" s="11"/>
      <c r="CG16" s="383"/>
      <c r="CH16" s="430"/>
      <c r="CI16" s="429"/>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379"/>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2"/>
      <c r="ES16" s="2"/>
      <c r="ET16" s="2"/>
      <c r="EU16" s="380"/>
      <c r="EV16" s="324"/>
      <c r="FB16" s="324"/>
      <c r="FC16" s="1"/>
      <c r="FD16" s="438"/>
      <c r="FE16" s="438"/>
      <c r="FF16" s="1"/>
      <c r="FH16" s="467"/>
    </row>
    <row r="17" spans="4:162" ht="44.25" customHeight="1" x14ac:dyDescent="0.25">
      <c r="D17" s="34" t="s">
        <v>36</v>
      </c>
      <c r="E17" s="852" t="s">
        <v>37</v>
      </c>
      <c r="F17" s="852"/>
      <c r="G17" s="852"/>
      <c r="H17" s="852"/>
      <c r="I17" s="852"/>
      <c r="J17" s="852"/>
      <c r="K17" s="853"/>
      <c r="L17" s="853"/>
      <c r="M17" s="853"/>
      <c r="N17" s="853"/>
      <c r="O17" s="853"/>
      <c r="P17" s="853"/>
      <c r="Q17" s="853"/>
      <c r="X17" s="155"/>
      <c r="AV17" s="332"/>
      <c r="AW17" s="332"/>
      <c r="AX17" s="323"/>
      <c r="BC17" s="323"/>
      <c r="BE17" s="381"/>
      <c r="BF17" s="11"/>
      <c r="BG17" s="11"/>
      <c r="BH17" s="11"/>
      <c r="BI17" s="11"/>
      <c r="BJ17" s="11"/>
      <c r="BK17" s="11"/>
      <c r="BL17" s="11"/>
      <c r="BM17" s="11"/>
      <c r="BN17" s="11"/>
      <c r="BO17" s="11"/>
      <c r="BP17" s="11"/>
      <c r="BQ17" s="11"/>
      <c r="BR17" s="11"/>
      <c r="BS17" s="11"/>
      <c r="BT17" s="11"/>
      <c r="BU17" s="11"/>
      <c r="BV17" s="11"/>
      <c r="BW17" s="11"/>
      <c r="BX17" s="11"/>
      <c r="BY17" s="383"/>
      <c r="BZ17" s="11"/>
      <c r="CA17" s="11"/>
      <c r="CB17" s="400"/>
      <c r="CC17" s="400"/>
      <c r="CD17" s="400"/>
      <c r="CE17" s="400"/>
      <c r="CF17" s="382"/>
      <c r="CG17" s="400"/>
      <c r="CH17" s="382"/>
      <c r="CI17" s="382"/>
      <c r="CJ17" s="382"/>
      <c r="CK17" s="382"/>
      <c r="CL17" s="382"/>
      <c r="CM17" s="382"/>
      <c r="CN17" s="382"/>
      <c r="CO17" s="382"/>
      <c r="CP17" s="382"/>
      <c r="CQ17" s="382"/>
      <c r="CR17" s="382"/>
      <c r="CS17" s="382"/>
      <c r="CT17" s="382"/>
      <c r="CU17" s="382"/>
      <c r="CV17" s="382"/>
      <c r="CW17" s="382"/>
      <c r="CX17" s="382"/>
      <c r="CY17" s="382"/>
      <c r="CZ17" s="382"/>
      <c r="DA17" s="382"/>
      <c r="DB17" s="382"/>
      <c r="DC17" s="382"/>
      <c r="DD17" s="382"/>
      <c r="DE17" s="382"/>
      <c r="DF17" s="382"/>
      <c r="DG17" s="382"/>
      <c r="DH17" s="382"/>
      <c r="DI17" s="382"/>
      <c r="DJ17" s="382"/>
      <c r="DK17" s="382"/>
      <c r="DL17" s="382"/>
      <c r="DM17" s="382"/>
      <c r="DN17" s="382"/>
      <c r="DO17" s="382"/>
      <c r="DP17" s="382"/>
      <c r="DQ17" s="382"/>
      <c r="DR17" s="382"/>
      <c r="DS17" s="382"/>
      <c r="DT17" s="382"/>
      <c r="DU17" s="382"/>
      <c r="DV17" s="382"/>
      <c r="DW17" s="382"/>
      <c r="DX17" s="382"/>
      <c r="DY17" s="382"/>
      <c r="DZ17" s="382"/>
      <c r="EA17" s="382"/>
      <c r="EB17" s="382"/>
      <c r="EC17" s="382"/>
      <c r="ED17" s="382"/>
      <c r="EE17" s="382"/>
      <c r="EF17" s="382"/>
      <c r="EG17" s="382"/>
      <c r="EH17" s="382"/>
      <c r="EI17" s="382"/>
      <c r="EJ17" s="382"/>
      <c r="EK17" s="382"/>
      <c r="EL17" s="382"/>
      <c r="EM17" s="382"/>
      <c r="EN17" s="382"/>
      <c r="EO17" s="382"/>
      <c r="EP17" s="382"/>
      <c r="EQ17" s="382"/>
      <c r="ER17" s="382"/>
      <c r="ES17" s="2"/>
      <c r="ET17" s="2"/>
      <c r="EU17" s="380"/>
      <c r="EV17" s="324"/>
      <c r="EW17" s="324"/>
      <c r="EZ17" s="201"/>
      <c r="FB17" s="1"/>
      <c r="FC17" s="1"/>
      <c r="FD17" s="450"/>
      <c r="FE17" s="450"/>
      <c r="FF17" s="450"/>
    </row>
    <row r="18" spans="4:162" ht="22.5" customHeight="1" x14ac:dyDescent="0.25">
      <c r="D18" s="20">
        <v>13</v>
      </c>
      <c r="E18" s="847" t="s">
        <v>86</v>
      </c>
      <c r="F18" s="847"/>
      <c r="G18" s="847"/>
      <c r="H18" s="847"/>
      <c r="I18" s="847"/>
      <c r="J18" s="847"/>
      <c r="K18" s="848"/>
      <c r="L18" s="848"/>
      <c r="M18" s="848"/>
      <c r="N18" s="848"/>
      <c r="O18" s="848"/>
      <c r="P18" s="848"/>
      <c r="Q18" s="848"/>
      <c r="W18" s="854"/>
      <c r="X18" s="855"/>
      <c r="Y18" s="855"/>
      <c r="Z18" s="855"/>
      <c r="AA18" s="855"/>
      <c r="AB18" s="855"/>
      <c r="AC18" s="855"/>
      <c r="AD18" s="855"/>
      <c r="AE18" s="855"/>
      <c r="AF18" s="855"/>
      <c r="AG18" s="855"/>
      <c r="AH18" s="855"/>
      <c r="AI18" s="855"/>
      <c r="AJ18" s="855"/>
      <c r="AK18" s="855"/>
      <c r="AL18" s="855"/>
      <c r="AM18" s="855"/>
      <c r="AN18" s="855"/>
      <c r="AO18" s="855"/>
      <c r="AP18" s="855"/>
      <c r="AQ18" s="855"/>
      <c r="AR18" s="855"/>
      <c r="AS18" s="855"/>
      <c r="AT18" s="855"/>
      <c r="AU18" s="855"/>
      <c r="AV18" s="855"/>
      <c r="AW18" s="855"/>
      <c r="AX18" s="855"/>
      <c r="AY18" s="855"/>
      <c r="AZ18" s="855"/>
      <c r="BA18" s="855"/>
      <c r="BB18" s="855"/>
      <c r="BC18" s="855"/>
      <c r="BD18" s="855"/>
      <c r="BE18" s="855"/>
      <c r="CE18" s="332"/>
      <c r="CI18" s="376"/>
      <c r="ER18" s="324"/>
      <c r="ET18" s="324"/>
      <c r="EU18" s="324"/>
      <c r="EV18" s="324"/>
      <c r="EW18" s="324"/>
      <c r="FC18" s="1"/>
      <c r="FD18" s="1"/>
    </row>
    <row r="19" spans="4:162" ht="26.25" customHeight="1" x14ac:dyDescent="0.25">
      <c r="D19" s="20">
        <v>14</v>
      </c>
      <c r="E19" s="847" t="s">
        <v>366</v>
      </c>
      <c r="F19" s="847"/>
      <c r="G19" s="847"/>
      <c r="H19" s="847"/>
      <c r="I19" s="847"/>
      <c r="J19" s="847"/>
      <c r="K19" s="848"/>
      <c r="L19" s="848"/>
      <c r="M19" s="848"/>
      <c r="N19" s="848"/>
      <c r="O19" s="848"/>
      <c r="P19" s="848"/>
      <c r="Q19" s="848"/>
      <c r="BF19" s="377"/>
      <c r="BG19" s="376"/>
      <c r="CG19" s="155"/>
      <c r="CH19" s="426"/>
      <c r="ER19" s="324"/>
      <c r="EV19" s="324"/>
      <c r="EW19" s="324"/>
      <c r="FC19" s="1"/>
      <c r="FD19" s="438"/>
      <c r="FE19" s="1"/>
    </row>
    <row r="20" spans="4:162" ht="15.75" x14ac:dyDescent="0.25">
      <c r="AS20" s="332"/>
      <c r="AU20" s="332"/>
      <c r="BE20" s="323"/>
      <c r="BF20" s="376"/>
      <c r="BG20" s="323"/>
      <c r="CG20" s="155"/>
      <c r="ER20" s="324"/>
      <c r="ET20" s="324"/>
      <c r="EW20" s="324"/>
      <c r="FC20" s="1"/>
      <c r="FD20" s="1"/>
      <c r="FE20" s="1"/>
    </row>
    <row r="21" spans="4:162" ht="15.75" x14ac:dyDescent="0.25">
      <c r="AT21" s="155"/>
      <c r="AU21" s="155"/>
      <c r="AV21" s="155"/>
      <c r="AW21" s="155"/>
      <c r="AX21" s="332"/>
      <c r="AY21" s="155"/>
      <c r="AZ21" s="155"/>
      <c r="BA21" s="155"/>
      <c r="BB21" s="155"/>
      <c r="BC21" s="155"/>
      <c r="BD21" s="155"/>
      <c r="BE21" s="323"/>
      <c r="ER21" s="324"/>
      <c r="EW21" s="470"/>
      <c r="FC21" s="1"/>
      <c r="FD21" s="336"/>
    </row>
    <row r="22" spans="4:162" ht="15.75" x14ac:dyDescent="0.25">
      <c r="AA22" s="471"/>
      <c r="AB22" s="471"/>
      <c r="AC22" s="471"/>
      <c r="AD22" s="471"/>
      <c r="AE22" s="471"/>
      <c r="AF22" s="471"/>
      <c r="AG22" s="471"/>
      <c r="AH22" s="471"/>
      <c r="AI22" s="471"/>
      <c r="AJ22" s="471"/>
      <c r="AK22" s="471"/>
      <c r="AL22" s="471"/>
      <c r="AM22" s="471"/>
      <c r="AN22" s="471"/>
      <c r="AO22" s="471"/>
      <c r="AP22" s="471"/>
      <c r="AQ22" s="471"/>
      <c r="AR22" s="471"/>
      <c r="AS22" s="471"/>
      <c r="AT22" s="471"/>
      <c r="AU22" s="471"/>
      <c r="AV22" s="471"/>
      <c r="AW22" s="471"/>
      <c r="AX22" s="471"/>
      <c r="AY22" s="471"/>
      <c r="AZ22" s="471"/>
      <c r="BA22" s="471"/>
      <c r="BB22" s="471"/>
      <c r="BC22" s="471"/>
      <c r="BD22" s="471"/>
      <c r="BE22" s="471"/>
      <c r="BF22" s="472"/>
      <c r="BG22" s="471"/>
      <c r="BH22" s="471"/>
      <c r="BI22" s="471"/>
      <c r="CG22" s="332"/>
      <c r="CI22" s="332"/>
      <c r="EV22" s="324"/>
      <c r="FC22" s="1"/>
    </row>
    <row r="23" spans="4:162" ht="15.75" x14ac:dyDescent="0.25">
      <c r="BD23" s="332"/>
      <c r="BE23" s="332"/>
      <c r="BF23" s="332"/>
      <c r="BG23" s="426"/>
      <c r="BH23" s="426"/>
      <c r="BI23" s="426"/>
      <c r="CF23" s="426"/>
      <c r="CG23" s="332"/>
      <c r="ER23" s="324"/>
      <c r="FC23" s="1"/>
    </row>
    <row r="24" spans="4:162" ht="15.75" x14ac:dyDescent="0.25">
      <c r="AA24" s="323"/>
      <c r="BD24" s="332"/>
      <c r="BE24" s="332"/>
      <c r="BF24" s="332"/>
      <c r="BG24" s="426"/>
      <c r="BH24" s="426"/>
      <c r="BI24" s="426"/>
      <c r="CF24" s="488"/>
      <c r="CG24" s="332"/>
      <c r="FC24" s="1"/>
    </row>
    <row r="25" spans="4:162" x14ac:dyDescent="0.25">
      <c r="BD25" s="332"/>
      <c r="BE25" s="332"/>
      <c r="BF25" s="332"/>
      <c r="BG25" s="332"/>
      <c r="BH25" s="332"/>
      <c r="BI25" s="332"/>
      <c r="CG25" s="332"/>
      <c r="ER25" s="324"/>
    </row>
  </sheetData>
  <mergeCells count="42">
    <mergeCell ref="E19:J19"/>
    <mergeCell ref="K19:Q19"/>
    <mergeCell ref="CJ11:DM11"/>
    <mergeCell ref="DN11:EQ11"/>
    <mergeCell ref="A13:A14"/>
    <mergeCell ref="B13:B14"/>
    <mergeCell ref="C13:C14"/>
    <mergeCell ref="D13:D14"/>
    <mergeCell ref="E17:J17"/>
    <mergeCell ref="K17:Q17"/>
    <mergeCell ref="E18:J18"/>
    <mergeCell ref="K18:Q18"/>
    <mergeCell ref="W18:BE18"/>
    <mergeCell ref="FA10:FA12"/>
    <mergeCell ref="A10:I10"/>
    <mergeCell ref="J10:EQ10"/>
    <mergeCell ref="ER10:ER12"/>
    <mergeCell ref="ES10:ES12"/>
    <mergeCell ref="ET10:ET12"/>
    <mergeCell ref="EU10:EU12"/>
    <mergeCell ref="A11:I11"/>
    <mergeCell ref="J11:AA11"/>
    <mergeCell ref="AB11:BE11"/>
    <mergeCell ref="BF11:CI11"/>
    <mergeCell ref="EV10:EV12"/>
    <mergeCell ref="EW10:EW12"/>
    <mergeCell ref="EX10:EX12"/>
    <mergeCell ref="EY10:EY12"/>
    <mergeCell ref="EZ10:EZ12"/>
    <mergeCell ref="A6:F6"/>
    <mergeCell ref="G6:FA6"/>
    <mergeCell ref="A7:F7"/>
    <mergeCell ref="G7:FA7"/>
    <mergeCell ref="A8:F8"/>
    <mergeCell ref="G8:FA8"/>
    <mergeCell ref="A5:F5"/>
    <mergeCell ref="G5:FA5"/>
    <mergeCell ref="A2:F4"/>
    <mergeCell ref="G2:FA2"/>
    <mergeCell ref="G3:FA3"/>
    <mergeCell ref="G4:EQ4"/>
    <mergeCell ref="ER4:FA4"/>
  </mergeCells>
  <dataValidations disablePrompts="1" count="1">
    <dataValidation type="list" allowBlank="1" showInputMessage="1" showErrorMessage="1" sqref="H13:H14" xr:uid="{00000000-0002-0000-0000-000000000000}">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F1264"/>
  <sheetViews>
    <sheetView zoomScale="41" zoomScaleNormal="41" zoomScaleSheetLayoutView="40" zoomScalePageLayoutView="73" workbookViewId="0">
      <selection activeCell="F2" sqref="F2:FA2"/>
    </sheetView>
  </sheetViews>
  <sheetFormatPr baseColWidth="10" defaultColWidth="10.85546875" defaultRowHeight="39" customHeight="1" x14ac:dyDescent="0.25"/>
  <cols>
    <col min="1" max="1" width="14.7109375" customWidth="1"/>
    <col min="2" max="2" width="8.140625" customWidth="1"/>
    <col min="3" max="3" width="18.7109375" customWidth="1"/>
    <col min="4" max="4" width="10.42578125" style="4" customWidth="1"/>
    <col min="5" max="5" width="10.5703125" style="4" customWidth="1"/>
    <col min="6" max="6" width="19.7109375" style="14" customWidth="1"/>
    <col min="7" max="7" width="19" style="5" customWidth="1"/>
    <col min="8" max="8" width="29.7109375" style="219" hidden="1" customWidth="1"/>
    <col min="9" max="10" width="15.7109375" style="5" hidden="1" customWidth="1"/>
    <col min="11" max="11" width="27.85546875" style="5" hidden="1" customWidth="1"/>
    <col min="12" max="12" width="23.5703125" style="5" hidden="1" customWidth="1"/>
    <col min="13" max="22" width="31.140625" style="5" hidden="1" customWidth="1"/>
    <col min="23" max="23" width="19.28515625" style="5" hidden="1" customWidth="1"/>
    <col min="24" max="24" width="22.140625" style="5" hidden="1" customWidth="1"/>
    <col min="25" max="25" width="19.140625" style="5" hidden="1" customWidth="1"/>
    <col min="26" max="26" width="27.28515625" style="5" customWidth="1"/>
    <col min="27" max="27" width="31.85546875" style="5" customWidth="1"/>
    <col min="28" max="33" width="27.140625" style="5" hidden="1" customWidth="1"/>
    <col min="34" max="34" width="33.140625" style="5" hidden="1" customWidth="1"/>
    <col min="35" max="36" width="27.140625" style="5" hidden="1" customWidth="1"/>
    <col min="37" max="37" width="27" style="5" hidden="1" customWidth="1"/>
    <col min="38" max="38" width="25.28515625" style="5" hidden="1" customWidth="1"/>
    <col min="39" max="39" width="23.5703125" style="5" hidden="1" customWidth="1"/>
    <col min="40" max="40" width="24.85546875" style="5" hidden="1" customWidth="1"/>
    <col min="41" max="41" width="27.42578125" style="5" hidden="1" customWidth="1"/>
    <col min="42" max="42" width="23.85546875" style="5" hidden="1" customWidth="1"/>
    <col min="43" max="43" width="22.5703125" style="5" hidden="1" customWidth="1"/>
    <col min="44" max="44" width="25.85546875" style="5" hidden="1" customWidth="1"/>
    <col min="45" max="45" width="24.85546875" style="5" hidden="1" customWidth="1"/>
    <col min="46" max="46" width="28.28515625" style="5" hidden="1" customWidth="1"/>
    <col min="47" max="47" width="26.140625" style="23" hidden="1" customWidth="1"/>
    <col min="48" max="48" width="24.140625" style="23" hidden="1" customWidth="1"/>
    <col min="49" max="49" width="26.7109375" style="5" hidden="1" customWidth="1"/>
    <col min="50" max="50" width="19.28515625" style="5" hidden="1" customWidth="1"/>
    <col min="51" max="51" width="27.85546875" style="5" hidden="1" customWidth="1"/>
    <col min="52" max="52" width="25.7109375" style="5" hidden="1" customWidth="1"/>
    <col min="53" max="53" width="26" style="5" hidden="1" customWidth="1"/>
    <col min="54" max="54" width="25.7109375" style="5" hidden="1" customWidth="1"/>
    <col min="55" max="55" width="0.28515625" style="5" hidden="1" customWidth="1"/>
    <col min="56" max="56" width="24.42578125" style="5" customWidth="1"/>
    <col min="57" max="57" width="21.85546875" style="5" customWidth="1"/>
    <col min="58" max="58" width="22.85546875" style="386" customWidth="1"/>
    <col min="59" max="63" width="22.42578125" style="5" hidden="1" customWidth="1"/>
    <col min="64" max="80" width="23.42578125" style="5" hidden="1" customWidth="1"/>
    <col min="81" max="81" width="30.42578125" style="5" customWidth="1"/>
    <col min="82" max="82" width="19.140625" style="5" customWidth="1"/>
    <col min="83" max="86" width="22.42578125" style="5" customWidth="1"/>
    <col min="87" max="87" width="21.42578125" style="5" customWidth="1"/>
    <col min="88" max="88" width="24" style="5" customWidth="1"/>
    <col min="89" max="89" width="23.42578125" style="5" hidden="1" customWidth="1"/>
    <col min="90" max="90" width="17.85546875" style="5" hidden="1" customWidth="1"/>
    <col min="91" max="91" width="22.28515625" style="5" hidden="1" customWidth="1"/>
    <col min="92" max="92" width="20.140625" style="5" hidden="1" customWidth="1"/>
    <col min="93" max="93" width="20.7109375" style="5" hidden="1" customWidth="1"/>
    <col min="94" max="94" width="21.5703125" style="5" hidden="1" customWidth="1"/>
    <col min="95" max="95" width="22" style="5" hidden="1" customWidth="1"/>
    <col min="96" max="96" width="21.140625" style="5" hidden="1" customWidth="1"/>
    <col min="97" max="97" width="22" style="5" hidden="1" customWidth="1"/>
    <col min="98" max="98" width="15.7109375" style="5" hidden="1" customWidth="1"/>
    <col min="99" max="111" width="20.42578125" style="5" hidden="1" customWidth="1"/>
    <col min="112" max="112" width="15.7109375" style="5" hidden="1" customWidth="1"/>
    <col min="113" max="114" width="22.140625" style="5" hidden="1" customWidth="1"/>
    <col min="115" max="115" width="15.7109375" style="5" hidden="1" customWidth="1"/>
    <col min="116" max="116" width="21.28515625" style="5" hidden="1" customWidth="1"/>
    <col min="117" max="117" width="27.7109375" style="5" hidden="1" customWidth="1"/>
    <col min="118" max="118" width="24.5703125" style="5" customWidth="1"/>
    <col min="119" max="142" width="15.7109375" style="5" hidden="1" customWidth="1"/>
    <col min="143" max="143" width="20.7109375" style="5" hidden="1" customWidth="1"/>
    <col min="144" max="144" width="18.42578125" style="5" hidden="1" customWidth="1"/>
    <col min="145" max="145" width="22.140625" style="5" hidden="1" customWidth="1"/>
    <col min="146" max="147" width="28.42578125" style="5" hidden="1" customWidth="1"/>
    <col min="148" max="148" width="18.42578125" style="15" customWidth="1"/>
    <col min="149" max="149" width="16.28515625" style="15" customWidth="1"/>
    <col min="150" max="150" width="15.5703125" customWidth="1"/>
    <col min="151" max="151" width="18.28515625" customWidth="1"/>
    <col min="152" max="152" width="21" customWidth="1"/>
    <col min="153" max="153" width="63.5703125" customWidth="1"/>
    <col min="154" max="154" width="30.42578125" customWidth="1"/>
    <col min="155" max="155" width="25" customWidth="1"/>
    <col min="156" max="156" width="28.5703125" customWidth="1"/>
    <col min="157" max="157" width="17.5703125" customWidth="1"/>
    <col min="158" max="158" width="6" bestFit="1" customWidth="1"/>
    <col min="159" max="159" width="16" customWidth="1"/>
  </cols>
  <sheetData>
    <row r="1" spans="1:214" s="18" customFormat="1" ht="39" customHeight="1" x14ac:dyDescent="0.5">
      <c r="A1" s="903"/>
      <c r="B1" s="904"/>
      <c r="C1" s="904"/>
      <c r="D1" s="904"/>
      <c r="E1" s="905"/>
      <c r="F1" s="815" t="s">
        <v>39</v>
      </c>
      <c r="G1" s="815"/>
      <c r="H1" s="815"/>
      <c r="I1" s="815"/>
      <c r="J1" s="815"/>
      <c r="K1" s="815"/>
      <c r="L1" s="815"/>
      <c r="M1" s="815"/>
      <c r="N1" s="815"/>
      <c r="O1" s="815"/>
      <c r="P1" s="815"/>
      <c r="Q1" s="815"/>
      <c r="R1" s="815"/>
      <c r="S1" s="815"/>
      <c r="T1" s="815"/>
      <c r="U1" s="815"/>
      <c r="V1" s="815"/>
      <c r="W1" s="815"/>
      <c r="X1" s="815"/>
      <c r="Y1" s="815"/>
      <c r="Z1" s="815"/>
      <c r="AA1" s="815"/>
      <c r="AB1" s="815"/>
      <c r="AC1" s="815"/>
      <c r="AD1" s="815"/>
      <c r="AE1" s="815"/>
      <c r="AF1" s="815"/>
      <c r="AG1" s="815"/>
      <c r="AH1" s="815"/>
      <c r="AI1" s="815"/>
      <c r="AJ1" s="815"/>
      <c r="AK1" s="815"/>
      <c r="AL1" s="815"/>
      <c r="AM1" s="815"/>
      <c r="AN1" s="815"/>
      <c r="AO1" s="815"/>
      <c r="AP1" s="815"/>
      <c r="AQ1" s="815"/>
      <c r="AR1" s="815"/>
      <c r="AS1" s="815"/>
      <c r="AT1" s="815"/>
      <c r="AU1" s="815"/>
      <c r="AV1" s="815"/>
      <c r="AW1" s="815"/>
      <c r="AX1" s="815"/>
      <c r="AY1" s="815"/>
      <c r="AZ1" s="815"/>
      <c r="BA1" s="815"/>
      <c r="BB1" s="815"/>
      <c r="BC1" s="815"/>
      <c r="BD1" s="815"/>
      <c r="BE1" s="815"/>
      <c r="BF1" s="815"/>
      <c r="BG1" s="815"/>
      <c r="BH1" s="815"/>
      <c r="BI1" s="815"/>
      <c r="BJ1" s="815"/>
      <c r="BK1" s="815"/>
      <c r="BL1" s="815"/>
      <c r="BM1" s="815"/>
      <c r="BN1" s="815"/>
      <c r="BO1" s="815"/>
      <c r="BP1" s="815"/>
      <c r="BQ1" s="815"/>
      <c r="BR1" s="815"/>
      <c r="BS1" s="815"/>
      <c r="BT1" s="815"/>
      <c r="BU1" s="815"/>
      <c r="BV1" s="815"/>
      <c r="BW1" s="815"/>
      <c r="BX1" s="815"/>
      <c r="BY1" s="815"/>
      <c r="BZ1" s="815"/>
      <c r="CA1" s="815"/>
      <c r="CB1" s="815"/>
      <c r="CC1" s="815"/>
      <c r="CD1" s="815"/>
      <c r="CE1" s="815"/>
      <c r="CF1" s="815"/>
      <c r="CG1" s="815"/>
      <c r="CH1" s="815"/>
      <c r="CI1" s="815"/>
      <c r="CJ1" s="815"/>
      <c r="CK1" s="815"/>
      <c r="CL1" s="815"/>
      <c r="CM1" s="815"/>
      <c r="CN1" s="815"/>
      <c r="CO1" s="815"/>
      <c r="CP1" s="815"/>
      <c r="CQ1" s="815"/>
      <c r="CR1" s="815"/>
      <c r="CS1" s="815"/>
      <c r="CT1" s="815"/>
      <c r="CU1" s="815"/>
      <c r="CV1" s="815"/>
      <c r="CW1" s="815"/>
      <c r="CX1" s="815"/>
      <c r="CY1" s="815"/>
      <c r="CZ1" s="815"/>
      <c r="DA1" s="815"/>
      <c r="DB1" s="815"/>
      <c r="DC1" s="815"/>
      <c r="DD1" s="815"/>
      <c r="DE1" s="815"/>
      <c r="DF1" s="815"/>
      <c r="DG1" s="815"/>
      <c r="DH1" s="815"/>
      <c r="DI1" s="815"/>
      <c r="DJ1" s="815"/>
      <c r="DK1" s="815"/>
      <c r="DL1" s="815"/>
      <c r="DM1" s="815"/>
      <c r="DN1" s="815"/>
      <c r="DO1" s="815"/>
      <c r="DP1" s="815"/>
      <c r="DQ1" s="815"/>
      <c r="DR1" s="815"/>
      <c r="DS1" s="815"/>
      <c r="DT1" s="815"/>
      <c r="DU1" s="815"/>
      <c r="DV1" s="815"/>
      <c r="DW1" s="815"/>
      <c r="DX1" s="815"/>
      <c r="DY1" s="815"/>
      <c r="DZ1" s="815"/>
      <c r="EA1" s="815"/>
      <c r="EB1" s="815"/>
      <c r="EC1" s="815"/>
      <c r="ED1" s="815"/>
      <c r="EE1" s="815"/>
      <c r="EF1" s="815"/>
      <c r="EG1" s="815"/>
      <c r="EH1" s="815"/>
      <c r="EI1" s="815"/>
      <c r="EJ1" s="815"/>
      <c r="EK1" s="815"/>
      <c r="EL1" s="815"/>
      <c r="EM1" s="815"/>
      <c r="EN1" s="815"/>
      <c r="EO1" s="815"/>
      <c r="EP1" s="815"/>
      <c r="EQ1" s="815"/>
      <c r="ER1" s="815"/>
      <c r="ES1" s="815"/>
      <c r="ET1" s="815"/>
      <c r="EU1" s="815"/>
      <c r="EV1" s="815"/>
      <c r="EW1" s="815"/>
      <c r="EX1" s="815"/>
      <c r="EY1" s="815"/>
      <c r="EZ1" s="815"/>
      <c r="FA1" s="816"/>
    </row>
    <row r="2" spans="1:214" s="18" customFormat="1" ht="39" customHeight="1" thickBot="1" x14ac:dyDescent="0.55000000000000004">
      <c r="A2" s="906"/>
      <c r="B2" s="855"/>
      <c r="C2" s="855"/>
      <c r="D2" s="855"/>
      <c r="E2" s="907"/>
      <c r="F2" s="919" t="s">
        <v>363</v>
      </c>
      <c r="G2" s="919"/>
      <c r="H2" s="919"/>
      <c r="I2" s="919"/>
      <c r="J2" s="919"/>
      <c r="K2" s="919"/>
      <c r="L2" s="919"/>
      <c r="M2" s="919"/>
      <c r="N2" s="919"/>
      <c r="O2" s="919"/>
      <c r="P2" s="919"/>
      <c r="Q2" s="919"/>
      <c r="R2" s="919"/>
      <c r="S2" s="919"/>
      <c r="T2" s="919"/>
      <c r="U2" s="919"/>
      <c r="V2" s="919"/>
      <c r="W2" s="919"/>
      <c r="X2" s="919"/>
      <c r="Y2" s="919"/>
      <c r="Z2" s="919"/>
      <c r="AA2" s="919"/>
      <c r="AB2" s="919"/>
      <c r="AC2" s="919"/>
      <c r="AD2" s="919"/>
      <c r="AE2" s="919"/>
      <c r="AF2" s="919"/>
      <c r="AG2" s="919"/>
      <c r="AH2" s="919"/>
      <c r="AI2" s="919"/>
      <c r="AJ2" s="919"/>
      <c r="AK2" s="919"/>
      <c r="AL2" s="919"/>
      <c r="AM2" s="919"/>
      <c r="AN2" s="919"/>
      <c r="AO2" s="919"/>
      <c r="AP2" s="919"/>
      <c r="AQ2" s="919"/>
      <c r="AR2" s="919"/>
      <c r="AS2" s="919"/>
      <c r="AT2" s="919"/>
      <c r="AU2" s="919"/>
      <c r="AV2" s="919"/>
      <c r="AW2" s="919"/>
      <c r="AX2" s="919"/>
      <c r="AY2" s="919"/>
      <c r="AZ2" s="919"/>
      <c r="BA2" s="919"/>
      <c r="BB2" s="919"/>
      <c r="BC2" s="919"/>
      <c r="BD2" s="919"/>
      <c r="BE2" s="919"/>
      <c r="BF2" s="919"/>
      <c r="BG2" s="919"/>
      <c r="BH2" s="919"/>
      <c r="BI2" s="919"/>
      <c r="BJ2" s="919"/>
      <c r="BK2" s="919"/>
      <c r="BL2" s="919"/>
      <c r="BM2" s="919"/>
      <c r="BN2" s="919"/>
      <c r="BO2" s="919"/>
      <c r="BP2" s="919"/>
      <c r="BQ2" s="919"/>
      <c r="BR2" s="919"/>
      <c r="BS2" s="919"/>
      <c r="BT2" s="919"/>
      <c r="BU2" s="919"/>
      <c r="BV2" s="919"/>
      <c r="BW2" s="919"/>
      <c r="BX2" s="919"/>
      <c r="BY2" s="919"/>
      <c r="BZ2" s="919"/>
      <c r="CA2" s="919"/>
      <c r="CB2" s="919"/>
      <c r="CC2" s="919"/>
      <c r="CD2" s="919"/>
      <c r="CE2" s="919"/>
      <c r="CF2" s="919"/>
      <c r="CG2" s="919"/>
      <c r="CH2" s="919"/>
      <c r="CI2" s="919"/>
      <c r="CJ2" s="919"/>
      <c r="CK2" s="919"/>
      <c r="CL2" s="919"/>
      <c r="CM2" s="919"/>
      <c r="CN2" s="919"/>
      <c r="CO2" s="919"/>
      <c r="CP2" s="919"/>
      <c r="CQ2" s="919"/>
      <c r="CR2" s="919"/>
      <c r="CS2" s="919"/>
      <c r="CT2" s="919"/>
      <c r="CU2" s="919"/>
      <c r="CV2" s="919"/>
      <c r="CW2" s="919"/>
      <c r="CX2" s="919"/>
      <c r="CY2" s="919"/>
      <c r="CZ2" s="919"/>
      <c r="DA2" s="919"/>
      <c r="DB2" s="919"/>
      <c r="DC2" s="919"/>
      <c r="DD2" s="919"/>
      <c r="DE2" s="919"/>
      <c r="DF2" s="919"/>
      <c r="DG2" s="919"/>
      <c r="DH2" s="919"/>
      <c r="DI2" s="919"/>
      <c r="DJ2" s="919"/>
      <c r="DK2" s="919"/>
      <c r="DL2" s="919"/>
      <c r="DM2" s="919"/>
      <c r="DN2" s="919"/>
      <c r="DO2" s="919"/>
      <c r="DP2" s="919"/>
      <c r="DQ2" s="919"/>
      <c r="DR2" s="919"/>
      <c r="DS2" s="919"/>
      <c r="DT2" s="919"/>
      <c r="DU2" s="919"/>
      <c r="DV2" s="919"/>
      <c r="DW2" s="919"/>
      <c r="DX2" s="919"/>
      <c r="DY2" s="919"/>
      <c r="DZ2" s="919"/>
      <c r="EA2" s="919"/>
      <c r="EB2" s="919"/>
      <c r="EC2" s="919"/>
      <c r="ED2" s="919"/>
      <c r="EE2" s="919"/>
      <c r="EF2" s="919"/>
      <c r="EG2" s="919"/>
      <c r="EH2" s="919"/>
      <c r="EI2" s="919"/>
      <c r="EJ2" s="919"/>
      <c r="EK2" s="919"/>
      <c r="EL2" s="919"/>
      <c r="EM2" s="919"/>
      <c r="EN2" s="919"/>
      <c r="EO2" s="919"/>
      <c r="EP2" s="919"/>
      <c r="EQ2" s="919"/>
      <c r="ER2" s="920"/>
      <c r="ES2" s="920"/>
      <c r="ET2" s="920"/>
      <c r="EU2" s="920"/>
      <c r="EV2" s="920"/>
      <c r="EW2" s="920"/>
      <c r="EX2" s="920"/>
      <c r="EY2" s="920"/>
      <c r="EZ2" s="920"/>
      <c r="FA2" s="921"/>
    </row>
    <row r="3" spans="1:214" s="17" customFormat="1" ht="39" customHeight="1" thickBot="1" x14ac:dyDescent="0.45">
      <c r="A3" s="908"/>
      <c r="B3" s="909"/>
      <c r="C3" s="909"/>
      <c r="D3" s="909"/>
      <c r="E3" s="910"/>
      <c r="F3" s="922" t="s">
        <v>48</v>
      </c>
      <c r="G3" s="923"/>
      <c r="H3" s="923"/>
      <c r="I3" s="923"/>
      <c r="J3" s="923"/>
      <c r="K3" s="923"/>
      <c r="L3" s="923"/>
      <c r="M3" s="923"/>
      <c r="N3" s="923"/>
      <c r="O3" s="923"/>
      <c r="P3" s="923"/>
      <c r="Q3" s="923"/>
      <c r="R3" s="923"/>
      <c r="S3" s="923"/>
      <c r="T3" s="923"/>
      <c r="U3" s="923"/>
      <c r="V3" s="923"/>
      <c r="W3" s="923"/>
      <c r="X3" s="923"/>
      <c r="Y3" s="923"/>
      <c r="Z3" s="923"/>
      <c r="AA3" s="923"/>
      <c r="AB3" s="923"/>
      <c r="AC3" s="923"/>
      <c r="AD3" s="923"/>
      <c r="AE3" s="923"/>
      <c r="AF3" s="923"/>
      <c r="AG3" s="923"/>
      <c r="AH3" s="923"/>
      <c r="AI3" s="923"/>
      <c r="AJ3" s="923"/>
      <c r="AK3" s="923"/>
      <c r="AL3" s="923"/>
      <c r="AM3" s="923"/>
      <c r="AN3" s="923"/>
      <c r="AO3" s="923"/>
      <c r="AP3" s="923"/>
      <c r="AQ3" s="923"/>
      <c r="AR3" s="923"/>
      <c r="AS3" s="923"/>
      <c r="AT3" s="923"/>
      <c r="AU3" s="923"/>
      <c r="AV3" s="923"/>
      <c r="AW3" s="923"/>
      <c r="AX3" s="923"/>
      <c r="AY3" s="923"/>
      <c r="AZ3" s="923"/>
      <c r="BA3" s="923"/>
      <c r="BB3" s="923"/>
      <c r="BC3" s="923"/>
      <c r="BD3" s="923"/>
      <c r="BE3" s="923"/>
      <c r="BF3" s="923"/>
      <c r="BG3" s="923"/>
      <c r="BH3" s="923"/>
      <c r="BI3" s="923"/>
      <c r="BJ3" s="923"/>
      <c r="BK3" s="923"/>
      <c r="BL3" s="923"/>
      <c r="BM3" s="923"/>
      <c r="BN3" s="923"/>
      <c r="BO3" s="923"/>
      <c r="BP3" s="923"/>
      <c r="BQ3" s="923"/>
      <c r="BR3" s="923"/>
      <c r="BS3" s="923"/>
      <c r="BT3" s="923"/>
      <c r="BU3" s="923"/>
      <c r="BV3" s="923"/>
      <c r="BW3" s="923"/>
      <c r="BX3" s="923"/>
      <c r="BY3" s="923"/>
      <c r="BZ3" s="923"/>
      <c r="CA3" s="923"/>
      <c r="CB3" s="923"/>
      <c r="CC3" s="923"/>
      <c r="CD3" s="923"/>
      <c r="CE3" s="923"/>
      <c r="CF3" s="923"/>
      <c r="CG3" s="923"/>
      <c r="CH3" s="923"/>
      <c r="CI3" s="923"/>
      <c r="CJ3" s="923"/>
      <c r="CK3" s="923"/>
      <c r="CL3" s="923"/>
      <c r="CM3" s="923"/>
      <c r="CN3" s="923"/>
      <c r="CO3" s="923"/>
      <c r="CP3" s="923"/>
      <c r="CQ3" s="923"/>
      <c r="CR3" s="923"/>
      <c r="CS3" s="923"/>
      <c r="CT3" s="923"/>
      <c r="CU3" s="923"/>
      <c r="CV3" s="923"/>
      <c r="CW3" s="923"/>
      <c r="CX3" s="923"/>
      <c r="CY3" s="923"/>
      <c r="CZ3" s="923"/>
      <c r="DA3" s="923"/>
      <c r="DB3" s="923"/>
      <c r="DC3" s="923"/>
      <c r="DD3" s="923"/>
      <c r="DE3" s="923"/>
      <c r="DF3" s="923"/>
      <c r="DG3" s="923"/>
      <c r="DH3" s="923"/>
      <c r="DI3" s="923"/>
      <c r="DJ3" s="923"/>
      <c r="DK3" s="923"/>
      <c r="DL3" s="923"/>
      <c r="DM3" s="923"/>
      <c r="DN3" s="923"/>
      <c r="DO3" s="923"/>
      <c r="DP3" s="923"/>
      <c r="DQ3" s="923"/>
      <c r="DR3" s="923"/>
      <c r="DS3" s="923"/>
      <c r="DT3" s="923"/>
      <c r="DU3" s="923"/>
      <c r="DV3" s="923"/>
      <c r="DW3" s="923"/>
      <c r="DX3" s="923"/>
      <c r="DY3" s="923"/>
      <c r="DZ3" s="923"/>
      <c r="EA3" s="923"/>
      <c r="EB3" s="923"/>
      <c r="EC3" s="923"/>
      <c r="ED3" s="923"/>
      <c r="EE3" s="923"/>
      <c r="EF3" s="923"/>
      <c r="EG3" s="923"/>
      <c r="EH3" s="923"/>
      <c r="EI3" s="923"/>
      <c r="EJ3" s="923"/>
      <c r="EK3" s="923"/>
      <c r="EL3" s="923"/>
      <c r="EM3" s="923"/>
      <c r="EN3" s="923"/>
      <c r="EO3" s="923"/>
      <c r="EP3" s="923"/>
      <c r="EQ3" s="923"/>
      <c r="ER3" s="923" t="s">
        <v>343</v>
      </c>
      <c r="ES3" s="923"/>
      <c r="ET3" s="923"/>
      <c r="EU3" s="923"/>
      <c r="EV3" s="923"/>
      <c r="EW3" s="923"/>
      <c r="EX3" s="923"/>
      <c r="EY3" s="923"/>
      <c r="EZ3" s="923"/>
      <c r="FA3" s="926"/>
    </row>
    <row r="4" spans="1:214" ht="39" customHeight="1" thickBot="1" x14ac:dyDescent="0.3">
      <c r="A4" s="911" t="s">
        <v>0</v>
      </c>
      <c r="B4" s="912"/>
      <c r="C4" s="912"/>
      <c r="D4" s="912"/>
      <c r="E4" s="913"/>
      <c r="F4" s="803" t="s">
        <v>372</v>
      </c>
      <c r="G4" s="804"/>
      <c r="H4" s="804"/>
      <c r="I4" s="804"/>
      <c r="J4" s="804"/>
      <c r="K4" s="804"/>
      <c r="L4" s="804"/>
      <c r="M4" s="804"/>
      <c r="N4" s="804"/>
      <c r="O4" s="804"/>
      <c r="P4" s="804"/>
      <c r="Q4" s="804"/>
      <c r="R4" s="804"/>
      <c r="S4" s="804"/>
      <c r="T4" s="804"/>
      <c r="U4" s="804"/>
      <c r="V4" s="804"/>
      <c r="W4" s="804"/>
      <c r="X4" s="804"/>
      <c r="Y4" s="804"/>
      <c r="Z4" s="804"/>
      <c r="AA4" s="804"/>
      <c r="AB4" s="804"/>
      <c r="AC4" s="804"/>
      <c r="AD4" s="804"/>
      <c r="AE4" s="804"/>
      <c r="AF4" s="804"/>
      <c r="AG4" s="804"/>
      <c r="AH4" s="804"/>
      <c r="AI4" s="804"/>
      <c r="AJ4" s="804"/>
      <c r="AK4" s="804"/>
      <c r="AL4" s="804"/>
      <c r="AM4" s="804"/>
      <c r="AN4" s="804"/>
      <c r="AO4" s="804"/>
      <c r="AP4" s="804"/>
      <c r="AQ4" s="804"/>
      <c r="AR4" s="804"/>
      <c r="AS4" s="804"/>
      <c r="AT4" s="804"/>
      <c r="AU4" s="804"/>
      <c r="AV4" s="804"/>
      <c r="AW4" s="804"/>
      <c r="AX4" s="804"/>
      <c r="AY4" s="804"/>
      <c r="AZ4" s="804"/>
      <c r="BA4" s="804"/>
      <c r="BB4" s="804"/>
      <c r="BC4" s="804"/>
      <c r="BD4" s="804"/>
      <c r="BE4" s="804"/>
      <c r="BF4" s="804"/>
      <c r="BG4" s="804"/>
      <c r="BH4" s="804"/>
      <c r="BI4" s="804"/>
      <c r="BJ4" s="804"/>
      <c r="BK4" s="804"/>
      <c r="BL4" s="804"/>
      <c r="BM4" s="804"/>
      <c r="BN4" s="804"/>
      <c r="BO4" s="804"/>
      <c r="BP4" s="804"/>
      <c r="BQ4" s="804"/>
      <c r="BR4" s="804"/>
      <c r="BS4" s="804"/>
      <c r="BT4" s="804"/>
      <c r="BU4" s="804"/>
      <c r="BV4" s="804"/>
      <c r="BW4" s="804"/>
      <c r="BX4" s="804"/>
      <c r="BY4" s="804"/>
      <c r="BZ4" s="804"/>
      <c r="CA4" s="804"/>
      <c r="CB4" s="804"/>
      <c r="CC4" s="804"/>
      <c r="CD4" s="804"/>
      <c r="CE4" s="804"/>
      <c r="CF4" s="804"/>
      <c r="CG4" s="804"/>
      <c r="CH4" s="804"/>
      <c r="CI4" s="804"/>
      <c r="CJ4" s="804"/>
      <c r="CK4" s="804"/>
      <c r="CL4" s="804"/>
      <c r="CM4" s="804"/>
      <c r="CN4" s="804"/>
      <c r="CO4" s="804"/>
      <c r="CP4" s="804"/>
      <c r="CQ4" s="804"/>
      <c r="CR4" s="804"/>
      <c r="CS4" s="804"/>
      <c r="CT4" s="804"/>
      <c r="CU4" s="804"/>
      <c r="CV4" s="804"/>
      <c r="CW4" s="804"/>
      <c r="CX4" s="804"/>
      <c r="CY4" s="804"/>
      <c r="CZ4" s="804"/>
      <c r="DA4" s="804"/>
      <c r="DB4" s="804"/>
      <c r="DC4" s="804"/>
      <c r="DD4" s="804"/>
      <c r="DE4" s="804"/>
      <c r="DF4" s="804"/>
      <c r="DG4" s="804"/>
      <c r="DH4" s="804"/>
      <c r="DI4" s="804"/>
      <c r="DJ4" s="804"/>
      <c r="DK4" s="804"/>
      <c r="DL4" s="804"/>
      <c r="DM4" s="804"/>
      <c r="DN4" s="804"/>
      <c r="DO4" s="804"/>
      <c r="DP4" s="804"/>
      <c r="DQ4" s="804"/>
      <c r="DR4" s="804"/>
      <c r="DS4" s="804"/>
      <c r="DT4" s="804"/>
      <c r="DU4" s="804"/>
      <c r="DV4" s="804"/>
      <c r="DW4" s="804"/>
      <c r="DX4" s="804"/>
      <c r="DY4" s="804"/>
      <c r="DZ4" s="804"/>
      <c r="EA4" s="804"/>
      <c r="EB4" s="804"/>
      <c r="EC4" s="804"/>
      <c r="ED4" s="804"/>
      <c r="EE4" s="804"/>
      <c r="EF4" s="804"/>
      <c r="EG4" s="804"/>
      <c r="EH4" s="804"/>
      <c r="EI4" s="804"/>
      <c r="EJ4" s="804"/>
      <c r="EK4" s="804"/>
      <c r="EL4" s="804"/>
      <c r="EM4" s="804"/>
      <c r="EN4" s="804"/>
      <c r="EO4" s="804"/>
      <c r="EP4" s="804"/>
      <c r="EQ4" s="804"/>
      <c r="ER4" s="804"/>
      <c r="ES4" s="804"/>
      <c r="ET4" s="804"/>
      <c r="EU4" s="804"/>
      <c r="EV4" s="804"/>
      <c r="EW4" s="804"/>
      <c r="EX4" s="804"/>
      <c r="EY4" s="804"/>
      <c r="EZ4" s="804"/>
      <c r="FA4" s="805"/>
    </row>
    <row r="5" spans="1:214" ht="39" customHeight="1" thickBot="1" x14ac:dyDescent="0.3">
      <c r="A5" s="911" t="s">
        <v>2</v>
      </c>
      <c r="B5" s="912"/>
      <c r="C5" s="912"/>
      <c r="D5" s="912"/>
      <c r="E5" s="913"/>
      <c r="F5" s="803" t="s">
        <v>373</v>
      </c>
      <c r="G5" s="804"/>
      <c r="H5" s="804"/>
      <c r="I5" s="804"/>
      <c r="J5" s="804"/>
      <c r="K5" s="804"/>
      <c r="L5" s="804"/>
      <c r="M5" s="804"/>
      <c r="N5" s="804"/>
      <c r="O5" s="804"/>
      <c r="P5" s="804"/>
      <c r="Q5" s="804"/>
      <c r="R5" s="804"/>
      <c r="S5" s="804"/>
      <c r="T5" s="804"/>
      <c r="U5" s="804"/>
      <c r="V5" s="804"/>
      <c r="W5" s="804"/>
      <c r="X5" s="804"/>
      <c r="Y5" s="804"/>
      <c r="Z5" s="804"/>
      <c r="AA5" s="804"/>
      <c r="AB5" s="804"/>
      <c r="AC5" s="804"/>
      <c r="AD5" s="804"/>
      <c r="AE5" s="804"/>
      <c r="AF5" s="804"/>
      <c r="AG5" s="804"/>
      <c r="AH5" s="804"/>
      <c r="AI5" s="804"/>
      <c r="AJ5" s="804"/>
      <c r="AK5" s="804"/>
      <c r="AL5" s="804"/>
      <c r="AM5" s="804"/>
      <c r="AN5" s="804"/>
      <c r="AO5" s="804"/>
      <c r="AP5" s="804"/>
      <c r="AQ5" s="804"/>
      <c r="AR5" s="804"/>
      <c r="AS5" s="804"/>
      <c r="AT5" s="804"/>
      <c r="AU5" s="804"/>
      <c r="AV5" s="804"/>
      <c r="AW5" s="804"/>
      <c r="AX5" s="804"/>
      <c r="AY5" s="804"/>
      <c r="AZ5" s="804"/>
      <c r="BA5" s="804"/>
      <c r="BB5" s="804"/>
      <c r="BC5" s="804"/>
      <c r="BD5" s="804"/>
      <c r="BE5" s="804"/>
      <c r="BF5" s="804"/>
      <c r="BG5" s="804"/>
      <c r="BH5" s="804"/>
      <c r="BI5" s="804"/>
      <c r="BJ5" s="804"/>
      <c r="BK5" s="804"/>
      <c r="BL5" s="804"/>
      <c r="BM5" s="804"/>
      <c r="BN5" s="804"/>
      <c r="BO5" s="804"/>
      <c r="BP5" s="804"/>
      <c r="BQ5" s="804"/>
      <c r="BR5" s="804"/>
      <c r="BS5" s="804"/>
      <c r="BT5" s="804"/>
      <c r="BU5" s="804"/>
      <c r="BV5" s="804"/>
      <c r="BW5" s="804"/>
      <c r="BX5" s="804"/>
      <c r="BY5" s="804"/>
      <c r="BZ5" s="804"/>
      <c r="CA5" s="804"/>
      <c r="CB5" s="804"/>
      <c r="CC5" s="804"/>
      <c r="CD5" s="804"/>
      <c r="CE5" s="804"/>
      <c r="CF5" s="804"/>
      <c r="CG5" s="804"/>
      <c r="CH5" s="804"/>
      <c r="CI5" s="804"/>
      <c r="CJ5" s="804"/>
      <c r="CK5" s="804"/>
      <c r="CL5" s="804"/>
      <c r="CM5" s="804"/>
      <c r="CN5" s="804"/>
      <c r="CO5" s="804"/>
      <c r="CP5" s="804"/>
      <c r="CQ5" s="804"/>
      <c r="CR5" s="804"/>
      <c r="CS5" s="804"/>
      <c r="CT5" s="804"/>
      <c r="CU5" s="804"/>
      <c r="CV5" s="804"/>
      <c r="CW5" s="804"/>
      <c r="CX5" s="804"/>
      <c r="CY5" s="804"/>
      <c r="CZ5" s="804"/>
      <c r="DA5" s="804"/>
      <c r="DB5" s="804"/>
      <c r="DC5" s="804"/>
      <c r="DD5" s="804"/>
      <c r="DE5" s="804"/>
      <c r="DF5" s="804"/>
      <c r="DG5" s="804"/>
      <c r="DH5" s="804"/>
      <c r="DI5" s="804"/>
      <c r="DJ5" s="804"/>
      <c r="DK5" s="804"/>
      <c r="DL5" s="804"/>
      <c r="DM5" s="804"/>
      <c r="DN5" s="804"/>
      <c r="DO5" s="804"/>
      <c r="DP5" s="804"/>
      <c r="DQ5" s="804"/>
      <c r="DR5" s="804"/>
      <c r="DS5" s="804"/>
      <c r="DT5" s="804"/>
      <c r="DU5" s="804"/>
      <c r="DV5" s="804"/>
      <c r="DW5" s="804"/>
      <c r="DX5" s="804"/>
      <c r="DY5" s="804"/>
      <c r="DZ5" s="804"/>
      <c r="EA5" s="804"/>
      <c r="EB5" s="804"/>
      <c r="EC5" s="804"/>
      <c r="ED5" s="804"/>
      <c r="EE5" s="804"/>
      <c r="EF5" s="804"/>
      <c r="EG5" s="804"/>
      <c r="EH5" s="804"/>
      <c r="EI5" s="804"/>
      <c r="EJ5" s="804"/>
      <c r="EK5" s="804"/>
      <c r="EL5" s="804"/>
      <c r="EM5" s="804"/>
      <c r="EN5" s="804"/>
      <c r="EO5" s="804"/>
      <c r="EP5" s="804"/>
      <c r="EQ5" s="804"/>
      <c r="ER5" s="804"/>
      <c r="ES5" s="804"/>
      <c r="ET5" s="804"/>
      <c r="EU5" s="804"/>
      <c r="EV5" s="804"/>
      <c r="EW5" s="804"/>
      <c r="EX5" s="804"/>
      <c r="EY5" s="804"/>
      <c r="EZ5" s="804"/>
      <c r="FA5" s="805"/>
    </row>
    <row r="6" spans="1:214" ht="39" customHeight="1" thickBot="1" x14ac:dyDescent="0.3">
      <c r="A6" s="2"/>
      <c r="B6" s="2"/>
      <c r="C6" s="2"/>
      <c r="D6" s="22"/>
      <c r="E6" s="338"/>
      <c r="F6" s="337"/>
      <c r="G6" s="325"/>
      <c r="H6" s="217"/>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366"/>
      <c r="AU6" s="367"/>
      <c r="AV6" s="357"/>
      <c r="AW6" s="23"/>
      <c r="AX6" s="339"/>
      <c r="AY6" s="340"/>
      <c r="AZ6" s="331"/>
      <c r="BA6" s="23"/>
      <c r="BB6" s="23"/>
      <c r="BC6" s="325"/>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384"/>
      <c r="ES6" s="384"/>
      <c r="ET6" s="385"/>
      <c r="EU6" s="385"/>
      <c r="EV6" s="385"/>
      <c r="EW6" s="2"/>
      <c r="EX6" s="2"/>
      <c r="EY6" s="2"/>
      <c r="EZ6" s="2"/>
      <c r="FA6" s="2"/>
    </row>
    <row r="7" spans="1:214" s="16" customFormat="1" ht="39" customHeight="1" thickBot="1" x14ac:dyDescent="0.3">
      <c r="A7" s="914" t="s">
        <v>95</v>
      </c>
      <c r="B7" s="831"/>
      <c r="C7" s="831"/>
      <c r="D7" s="831"/>
      <c r="E7" s="831"/>
      <c r="F7" s="831"/>
      <c r="G7" s="915"/>
      <c r="H7" s="924" t="s">
        <v>308</v>
      </c>
      <c r="I7" s="924"/>
      <c r="J7" s="924"/>
      <c r="K7" s="924"/>
      <c r="L7" s="924"/>
      <c r="M7" s="924"/>
      <c r="N7" s="924"/>
      <c r="O7" s="924"/>
      <c r="P7" s="924"/>
      <c r="Q7" s="924"/>
      <c r="R7" s="924"/>
      <c r="S7" s="924"/>
      <c r="T7" s="924"/>
      <c r="U7" s="925"/>
      <c r="V7" s="925"/>
      <c r="W7" s="925"/>
      <c r="X7" s="925"/>
      <c r="Y7" s="925"/>
      <c r="Z7" s="925"/>
      <c r="AA7" s="925"/>
      <c r="AB7" s="925"/>
      <c r="AC7" s="925"/>
      <c r="AD7" s="925"/>
      <c r="AE7" s="925"/>
      <c r="AF7" s="925"/>
      <c r="AG7" s="925"/>
      <c r="AH7" s="925"/>
      <c r="AI7" s="925"/>
      <c r="AJ7" s="925"/>
      <c r="AK7" s="925"/>
      <c r="AL7" s="925"/>
      <c r="AM7" s="925"/>
      <c r="AN7" s="925"/>
      <c r="AO7" s="925"/>
      <c r="AP7" s="925"/>
      <c r="AQ7" s="925"/>
      <c r="AR7" s="925"/>
      <c r="AS7" s="925"/>
      <c r="AT7" s="925"/>
      <c r="AU7" s="925"/>
      <c r="AV7" s="925"/>
      <c r="AW7" s="925"/>
      <c r="AX7" s="925"/>
      <c r="AY7" s="925"/>
      <c r="AZ7" s="925"/>
      <c r="BA7" s="925"/>
      <c r="BB7" s="925"/>
      <c r="BC7" s="925"/>
      <c r="BD7" s="925"/>
      <c r="BE7" s="925"/>
      <c r="BF7" s="925"/>
      <c r="BG7" s="925"/>
      <c r="BH7" s="925"/>
      <c r="BI7" s="925"/>
      <c r="BJ7" s="925"/>
      <c r="BK7" s="925"/>
      <c r="BL7" s="925"/>
      <c r="BM7" s="925"/>
      <c r="BN7" s="925"/>
      <c r="BO7" s="925"/>
      <c r="BP7" s="925"/>
      <c r="BQ7" s="925"/>
      <c r="BR7" s="925"/>
      <c r="BS7" s="925"/>
      <c r="BT7" s="925"/>
      <c r="BU7" s="925"/>
      <c r="BV7" s="925"/>
      <c r="BW7" s="925"/>
      <c r="BX7" s="925"/>
      <c r="BY7" s="925"/>
      <c r="BZ7" s="925"/>
      <c r="CA7" s="925"/>
      <c r="CB7" s="925"/>
      <c r="CC7" s="925"/>
      <c r="CD7" s="925"/>
      <c r="CE7" s="925"/>
      <c r="CF7" s="925"/>
      <c r="CG7" s="925"/>
      <c r="CH7" s="925"/>
      <c r="CI7" s="925"/>
      <c r="CJ7" s="925"/>
      <c r="CK7" s="925"/>
      <c r="CL7" s="925"/>
      <c r="CM7" s="925"/>
      <c r="CN7" s="925"/>
      <c r="CO7" s="925"/>
      <c r="CP7" s="925"/>
      <c r="CQ7" s="925"/>
      <c r="CR7" s="925"/>
      <c r="CS7" s="925"/>
      <c r="CT7" s="925"/>
      <c r="CU7" s="925"/>
      <c r="CV7" s="925"/>
      <c r="CW7" s="925"/>
      <c r="CX7" s="925"/>
      <c r="CY7" s="925"/>
      <c r="CZ7" s="925"/>
      <c r="DA7" s="925"/>
      <c r="DB7" s="925"/>
      <c r="DC7" s="925"/>
      <c r="DD7" s="925"/>
      <c r="DE7" s="925"/>
      <c r="DF7" s="925"/>
      <c r="DG7" s="925"/>
      <c r="DH7" s="925"/>
      <c r="DI7" s="925"/>
      <c r="DJ7" s="925"/>
      <c r="DK7" s="925"/>
      <c r="DL7" s="925"/>
      <c r="DM7" s="925"/>
      <c r="DN7" s="925"/>
      <c r="DO7" s="925"/>
      <c r="DP7" s="925"/>
      <c r="DQ7" s="925"/>
      <c r="DR7" s="925"/>
      <c r="DS7" s="925"/>
      <c r="DT7" s="925"/>
      <c r="DU7" s="925"/>
      <c r="DV7" s="925"/>
      <c r="DW7" s="925"/>
      <c r="DX7" s="925"/>
      <c r="DY7" s="925"/>
      <c r="DZ7" s="925"/>
      <c r="EA7" s="925"/>
      <c r="EB7" s="925"/>
      <c r="EC7" s="925"/>
      <c r="ED7" s="925"/>
      <c r="EE7" s="925"/>
      <c r="EF7" s="925"/>
      <c r="EG7" s="925"/>
      <c r="EH7" s="925"/>
      <c r="EI7" s="925"/>
      <c r="EJ7" s="925"/>
      <c r="EK7" s="925"/>
      <c r="EL7" s="925"/>
      <c r="EM7" s="925"/>
      <c r="EN7" s="925"/>
      <c r="EO7" s="925"/>
      <c r="EP7" s="925"/>
      <c r="EQ7" s="925"/>
      <c r="ER7" s="832" t="s">
        <v>303</v>
      </c>
      <c r="ES7" s="832" t="s">
        <v>304</v>
      </c>
      <c r="ET7" s="898" t="s">
        <v>305</v>
      </c>
      <c r="EU7" s="836" t="s">
        <v>350</v>
      </c>
      <c r="EV7" s="893" t="s">
        <v>351</v>
      </c>
      <c r="EW7" s="895" t="s">
        <v>352</v>
      </c>
      <c r="EX7" s="844" t="s">
        <v>353</v>
      </c>
      <c r="EY7" s="844" t="s">
        <v>354</v>
      </c>
      <c r="EZ7" s="844" t="s">
        <v>356</v>
      </c>
      <c r="FA7" s="825" t="s">
        <v>355</v>
      </c>
    </row>
    <row r="8" spans="1:214" s="16" customFormat="1" ht="39" customHeight="1" thickBot="1" x14ac:dyDescent="0.3">
      <c r="A8" s="916"/>
      <c r="B8" s="917"/>
      <c r="C8" s="917"/>
      <c r="D8" s="917"/>
      <c r="E8" s="917"/>
      <c r="F8" s="917"/>
      <c r="G8" s="918"/>
      <c r="H8" s="839" t="s">
        <v>65</v>
      </c>
      <c r="I8" s="839"/>
      <c r="J8" s="839"/>
      <c r="K8" s="839"/>
      <c r="L8" s="839"/>
      <c r="M8" s="839"/>
      <c r="N8" s="839"/>
      <c r="O8" s="839"/>
      <c r="P8" s="839"/>
      <c r="Q8" s="839"/>
      <c r="R8" s="839"/>
      <c r="S8" s="839"/>
      <c r="T8" s="839"/>
      <c r="U8" s="839"/>
      <c r="V8" s="839"/>
      <c r="W8" s="839"/>
      <c r="X8" s="839"/>
      <c r="Y8" s="839"/>
      <c r="Z8" s="839"/>
      <c r="AA8" s="840"/>
      <c r="AB8" s="838" t="s">
        <v>364</v>
      </c>
      <c r="AC8" s="839"/>
      <c r="AD8" s="839"/>
      <c r="AE8" s="839"/>
      <c r="AF8" s="839"/>
      <c r="AG8" s="839"/>
      <c r="AH8" s="839"/>
      <c r="AI8" s="839"/>
      <c r="AJ8" s="839"/>
      <c r="AK8" s="839"/>
      <c r="AL8" s="839"/>
      <c r="AM8" s="839"/>
      <c r="AN8" s="839"/>
      <c r="AO8" s="839"/>
      <c r="AP8" s="839"/>
      <c r="AQ8" s="839"/>
      <c r="AR8" s="839"/>
      <c r="AS8" s="839"/>
      <c r="AT8" s="839"/>
      <c r="AU8" s="839"/>
      <c r="AV8" s="839"/>
      <c r="AW8" s="839"/>
      <c r="AX8" s="839"/>
      <c r="AY8" s="839"/>
      <c r="AZ8" s="839"/>
      <c r="BA8" s="839"/>
      <c r="BB8" s="839"/>
      <c r="BC8" s="839"/>
      <c r="BD8" s="839"/>
      <c r="BE8" s="840"/>
      <c r="BF8" s="838" t="s">
        <v>62</v>
      </c>
      <c r="BG8" s="839"/>
      <c r="BH8" s="839"/>
      <c r="BI8" s="839"/>
      <c r="BJ8" s="839"/>
      <c r="BK8" s="839"/>
      <c r="BL8" s="839"/>
      <c r="BM8" s="839"/>
      <c r="BN8" s="839"/>
      <c r="BO8" s="839"/>
      <c r="BP8" s="839"/>
      <c r="BQ8" s="839"/>
      <c r="BR8" s="839"/>
      <c r="BS8" s="839"/>
      <c r="BT8" s="839"/>
      <c r="BU8" s="839"/>
      <c r="BV8" s="839"/>
      <c r="BW8" s="839"/>
      <c r="BX8" s="839"/>
      <c r="BY8" s="839"/>
      <c r="BZ8" s="839"/>
      <c r="CA8" s="839"/>
      <c r="CB8" s="839"/>
      <c r="CC8" s="839"/>
      <c r="CD8" s="839"/>
      <c r="CE8" s="839"/>
      <c r="CF8" s="839"/>
      <c r="CG8" s="839"/>
      <c r="CH8" s="839"/>
      <c r="CI8" s="840"/>
      <c r="CJ8" s="891" t="s">
        <v>63</v>
      </c>
      <c r="CK8" s="892"/>
      <c r="CL8" s="892"/>
      <c r="CM8" s="892"/>
      <c r="CN8" s="892"/>
      <c r="CO8" s="892"/>
      <c r="CP8" s="892"/>
      <c r="CQ8" s="892"/>
      <c r="CR8" s="892"/>
      <c r="CS8" s="892"/>
      <c r="CT8" s="892"/>
      <c r="CU8" s="892"/>
      <c r="CV8" s="892"/>
      <c r="CW8" s="892"/>
      <c r="CX8" s="892"/>
      <c r="CY8" s="892"/>
      <c r="CZ8" s="892"/>
      <c r="DA8" s="892"/>
      <c r="DB8" s="892"/>
      <c r="DC8" s="892"/>
      <c r="DD8" s="892"/>
      <c r="DE8" s="892"/>
      <c r="DF8" s="892"/>
      <c r="DG8" s="892"/>
      <c r="DH8" s="892"/>
      <c r="DI8" s="892"/>
      <c r="DJ8" s="892"/>
      <c r="DK8" s="892"/>
      <c r="DL8" s="892"/>
      <c r="DM8" s="892"/>
      <c r="DN8" s="888" t="s">
        <v>64</v>
      </c>
      <c r="DO8" s="889"/>
      <c r="DP8" s="889"/>
      <c r="DQ8" s="889"/>
      <c r="DR8" s="889"/>
      <c r="DS8" s="889"/>
      <c r="DT8" s="889"/>
      <c r="DU8" s="889"/>
      <c r="DV8" s="889"/>
      <c r="DW8" s="889"/>
      <c r="DX8" s="889"/>
      <c r="DY8" s="889"/>
      <c r="DZ8" s="889"/>
      <c r="EA8" s="889"/>
      <c r="EB8" s="889"/>
      <c r="EC8" s="889"/>
      <c r="ED8" s="889"/>
      <c r="EE8" s="889"/>
      <c r="EF8" s="889"/>
      <c r="EG8" s="890"/>
      <c r="EH8" s="890"/>
      <c r="EI8" s="890"/>
      <c r="EJ8" s="890"/>
      <c r="EK8" s="890"/>
      <c r="EL8" s="890"/>
      <c r="EM8" s="890"/>
      <c r="EN8" s="890"/>
      <c r="EO8" s="890"/>
      <c r="EP8" s="890"/>
      <c r="EQ8" s="890"/>
      <c r="ER8" s="833"/>
      <c r="ES8" s="833"/>
      <c r="ET8" s="899"/>
      <c r="EU8" s="837"/>
      <c r="EV8" s="894"/>
      <c r="EW8" s="896"/>
      <c r="EX8" s="845"/>
      <c r="EY8" s="845"/>
      <c r="EZ8" s="845"/>
      <c r="FA8" s="826"/>
    </row>
    <row r="9" spans="1:214" s="16" customFormat="1" ht="96" customHeight="1" thickBot="1" x14ac:dyDescent="0.3">
      <c r="A9" s="207" t="s">
        <v>88</v>
      </c>
      <c r="B9" s="211" t="s">
        <v>89</v>
      </c>
      <c r="C9" s="212" t="s">
        <v>90</v>
      </c>
      <c r="D9" s="212" t="s">
        <v>91</v>
      </c>
      <c r="E9" s="213" t="s">
        <v>92</v>
      </c>
      <c r="F9" s="213" t="s">
        <v>93</v>
      </c>
      <c r="G9" s="354" t="s">
        <v>94</v>
      </c>
      <c r="H9" s="241" t="s">
        <v>318</v>
      </c>
      <c r="I9" s="214" t="s">
        <v>293</v>
      </c>
      <c r="J9" s="215" t="s">
        <v>301</v>
      </c>
      <c r="K9" s="214" t="s">
        <v>294</v>
      </c>
      <c r="L9" s="215" t="s">
        <v>58</v>
      </c>
      <c r="M9" s="214" t="s">
        <v>295</v>
      </c>
      <c r="N9" s="215" t="s">
        <v>59</v>
      </c>
      <c r="O9" s="214" t="s">
        <v>296</v>
      </c>
      <c r="P9" s="215" t="s">
        <v>60</v>
      </c>
      <c r="Q9" s="214" t="s">
        <v>297</v>
      </c>
      <c r="R9" s="215" t="s">
        <v>61</v>
      </c>
      <c r="S9" s="214" t="s">
        <v>298</v>
      </c>
      <c r="T9" s="215" t="s">
        <v>51</v>
      </c>
      <c r="U9" s="214" t="s">
        <v>299</v>
      </c>
      <c r="V9" s="216" t="s">
        <v>302</v>
      </c>
      <c r="W9" s="233" t="s">
        <v>300</v>
      </c>
      <c r="X9" s="208" t="s">
        <v>358</v>
      </c>
      <c r="Y9" s="209" t="s">
        <v>359</v>
      </c>
      <c r="Z9" s="210" t="s">
        <v>360</v>
      </c>
      <c r="AA9" s="209" t="s">
        <v>361</v>
      </c>
      <c r="AB9" s="241" t="s">
        <v>318</v>
      </c>
      <c r="AC9" s="214" t="s">
        <v>288</v>
      </c>
      <c r="AD9" s="215" t="s">
        <v>52</v>
      </c>
      <c r="AE9" s="214" t="s">
        <v>289</v>
      </c>
      <c r="AF9" s="215" t="s">
        <v>53</v>
      </c>
      <c r="AG9" s="214" t="s">
        <v>290</v>
      </c>
      <c r="AH9" s="215" t="s">
        <v>54</v>
      </c>
      <c r="AI9" s="214" t="s">
        <v>291</v>
      </c>
      <c r="AJ9" s="215" t="s">
        <v>55</v>
      </c>
      <c r="AK9" s="214" t="s">
        <v>292</v>
      </c>
      <c r="AL9" s="215" t="s">
        <v>57</v>
      </c>
      <c r="AM9" s="214" t="s">
        <v>293</v>
      </c>
      <c r="AN9" s="215" t="s">
        <v>301</v>
      </c>
      <c r="AO9" s="214" t="s">
        <v>294</v>
      </c>
      <c r="AP9" s="215" t="s">
        <v>58</v>
      </c>
      <c r="AQ9" s="214" t="s">
        <v>295</v>
      </c>
      <c r="AR9" s="215" t="s">
        <v>59</v>
      </c>
      <c r="AS9" s="214" t="s">
        <v>296</v>
      </c>
      <c r="AT9" s="215" t="s">
        <v>60</v>
      </c>
      <c r="AU9" s="214" t="s">
        <v>297</v>
      </c>
      <c r="AV9" s="215" t="s">
        <v>61</v>
      </c>
      <c r="AW9" s="214" t="s">
        <v>298</v>
      </c>
      <c r="AX9" s="215" t="s">
        <v>51</v>
      </c>
      <c r="AY9" s="214" t="s">
        <v>299</v>
      </c>
      <c r="AZ9" s="215" t="s">
        <v>302</v>
      </c>
      <c r="BA9" s="233" t="s">
        <v>300</v>
      </c>
      <c r="BB9" s="208" t="s">
        <v>349</v>
      </c>
      <c r="BC9" s="209" t="s">
        <v>422</v>
      </c>
      <c r="BD9" s="210" t="s">
        <v>347</v>
      </c>
      <c r="BE9" s="209" t="s">
        <v>346</v>
      </c>
      <c r="BF9" s="241" t="s">
        <v>318</v>
      </c>
      <c r="BG9" s="242" t="s">
        <v>319</v>
      </c>
      <c r="BH9" s="243" t="s">
        <v>320</v>
      </c>
      <c r="BI9" s="242" t="s">
        <v>321</v>
      </c>
      <c r="BJ9" s="243" t="s">
        <v>322</v>
      </c>
      <c r="BK9" s="242" t="s">
        <v>323</v>
      </c>
      <c r="BL9" s="243" t="s">
        <v>324</v>
      </c>
      <c r="BM9" s="242" t="s">
        <v>345</v>
      </c>
      <c r="BN9" s="243" t="s">
        <v>342</v>
      </c>
      <c r="BO9" s="242" t="s">
        <v>325</v>
      </c>
      <c r="BP9" s="243" t="s">
        <v>326</v>
      </c>
      <c r="BQ9" s="242" t="s">
        <v>327</v>
      </c>
      <c r="BR9" s="243" t="s">
        <v>328</v>
      </c>
      <c r="BS9" s="242" t="s">
        <v>329</v>
      </c>
      <c r="BT9" s="243" t="s">
        <v>330</v>
      </c>
      <c r="BU9" s="242" t="s">
        <v>331</v>
      </c>
      <c r="BV9" s="243" t="s">
        <v>332</v>
      </c>
      <c r="BW9" s="242" t="s">
        <v>333</v>
      </c>
      <c r="BX9" s="243" t="s">
        <v>334</v>
      </c>
      <c r="BY9" s="242" t="s">
        <v>335</v>
      </c>
      <c r="BZ9" s="243" t="s">
        <v>336</v>
      </c>
      <c r="CA9" s="242" t="s">
        <v>337</v>
      </c>
      <c r="CB9" s="243" t="s">
        <v>338</v>
      </c>
      <c r="CC9" s="242" t="s">
        <v>339</v>
      </c>
      <c r="CD9" s="244" t="s">
        <v>340</v>
      </c>
      <c r="CE9" s="233" t="s">
        <v>300</v>
      </c>
      <c r="CF9" s="208" t="s">
        <v>306</v>
      </c>
      <c r="CG9" s="209" t="s">
        <v>443</v>
      </c>
      <c r="CH9" s="210" t="s">
        <v>307</v>
      </c>
      <c r="CI9" s="209" t="s">
        <v>442</v>
      </c>
      <c r="CJ9" s="241" t="s">
        <v>318</v>
      </c>
      <c r="CK9" s="242" t="s">
        <v>319</v>
      </c>
      <c r="CL9" s="243" t="s">
        <v>320</v>
      </c>
      <c r="CM9" s="242" t="s">
        <v>321</v>
      </c>
      <c r="CN9" s="243" t="s">
        <v>322</v>
      </c>
      <c r="CO9" s="242" t="s">
        <v>323</v>
      </c>
      <c r="CP9" s="243" t="s">
        <v>324</v>
      </c>
      <c r="CQ9" s="242" t="s">
        <v>341</v>
      </c>
      <c r="CR9" s="243" t="s">
        <v>342</v>
      </c>
      <c r="CS9" s="242" t="s">
        <v>325</v>
      </c>
      <c r="CT9" s="243" t="s">
        <v>326</v>
      </c>
      <c r="CU9" s="242" t="s">
        <v>327</v>
      </c>
      <c r="CV9" s="243" t="s">
        <v>328</v>
      </c>
      <c r="CW9" s="242" t="s">
        <v>329</v>
      </c>
      <c r="CX9" s="243" t="s">
        <v>330</v>
      </c>
      <c r="CY9" s="242" t="s">
        <v>331</v>
      </c>
      <c r="CZ9" s="243" t="s">
        <v>332</v>
      </c>
      <c r="DA9" s="242" t="s">
        <v>333</v>
      </c>
      <c r="DB9" s="243" t="s">
        <v>334</v>
      </c>
      <c r="DC9" s="242" t="s">
        <v>335</v>
      </c>
      <c r="DD9" s="243" t="s">
        <v>336</v>
      </c>
      <c r="DE9" s="242" t="s">
        <v>337</v>
      </c>
      <c r="DF9" s="243" t="s">
        <v>338</v>
      </c>
      <c r="DG9" s="242" t="s">
        <v>339</v>
      </c>
      <c r="DH9" s="243" t="s">
        <v>340</v>
      </c>
      <c r="DI9" s="245" t="s">
        <v>300</v>
      </c>
      <c r="DJ9" s="204" t="s">
        <v>310</v>
      </c>
      <c r="DK9" s="205" t="s">
        <v>311</v>
      </c>
      <c r="DL9" s="206" t="s">
        <v>312</v>
      </c>
      <c r="DM9" s="205" t="s">
        <v>313</v>
      </c>
      <c r="DN9" s="241" t="s">
        <v>318</v>
      </c>
      <c r="DO9" s="214" t="s">
        <v>288</v>
      </c>
      <c r="DP9" s="215" t="s">
        <v>52</v>
      </c>
      <c r="DQ9" s="214" t="s">
        <v>289</v>
      </c>
      <c r="DR9" s="215" t="s">
        <v>53</v>
      </c>
      <c r="DS9" s="214" t="s">
        <v>290</v>
      </c>
      <c r="DT9" s="215" t="s">
        <v>54</v>
      </c>
      <c r="DU9" s="214" t="s">
        <v>291</v>
      </c>
      <c r="DV9" s="215" t="s">
        <v>55</v>
      </c>
      <c r="DW9" s="214" t="s">
        <v>292</v>
      </c>
      <c r="DX9" s="215" t="s">
        <v>57</v>
      </c>
      <c r="DY9" s="214" t="s">
        <v>293</v>
      </c>
      <c r="DZ9" s="215" t="s">
        <v>301</v>
      </c>
      <c r="EA9" s="214" t="s">
        <v>294</v>
      </c>
      <c r="EB9" s="215" t="s">
        <v>58</v>
      </c>
      <c r="EC9" s="214" t="s">
        <v>295</v>
      </c>
      <c r="ED9" s="215" t="s">
        <v>59</v>
      </c>
      <c r="EE9" s="214" t="s">
        <v>296</v>
      </c>
      <c r="EF9" s="215" t="s">
        <v>60</v>
      </c>
      <c r="EG9" s="214" t="s">
        <v>297</v>
      </c>
      <c r="EH9" s="215" t="s">
        <v>61</v>
      </c>
      <c r="EI9" s="214" t="s">
        <v>298</v>
      </c>
      <c r="EJ9" s="215" t="s">
        <v>51</v>
      </c>
      <c r="EK9" s="214" t="s">
        <v>299</v>
      </c>
      <c r="EL9" s="215" t="s">
        <v>302</v>
      </c>
      <c r="EM9" s="245" t="s">
        <v>300</v>
      </c>
      <c r="EN9" s="204" t="s">
        <v>314</v>
      </c>
      <c r="EO9" s="205" t="s">
        <v>315</v>
      </c>
      <c r="EP9" s="206" t="s">
        <v>316</v>
      </c>
      <c r="EQ9" s="205" t="s">
        <v>317</v>
      </c>
      <c r="ER9" s="833"/>
      <c r="ES9" s="833"/>
      <c r="ET9" s="899"/>
      <c r="EU9" s="837"/>
      <c r="EV9" s="894"/>
      <c r="EW9" s="897"/>
      <c r="EX9" s="846"/>
      <c r="EY9" s="846"/>
      <c r="EZ9" s="846"/>
      <c r="FA9" s="927"/>
    </row>
    <row r="10" spans="1:214" s="238" customFormat="1" ht="39" customHeight="1" x14ac:dyDescent="0.25">
      <c r="A10" s="928" t="s">
        <v>377</v>
      </c>
      <c r="B10" s="929">
        <v>1</v>
      </c>
      <c r="C10" s="932" t="s">
        <v>378</v>
      </c>
      <c r="D10" s="935" t="s">
        <v>379</v>
      </c>
      <c r="E10" s="936">
        <v>290</v>
      </c>
      <c r="F10" s="300" t="s">
        <v>41</v>
      </c>
      <c r="G10" s="543">
        <v>1</v>
      </c>
      <c r="H10" s="579">
        <v>1</v>
      </c>
      <c r="I10" s="683"/>
      <c r="J10" s="684"/>
      <c r="K10" s="683">
        <v>1</v>
      </c>
      <c r="L10" s="578">
        <v>0</v>
      </c>
      <c r="M10" s="683">
        <v>1</v>
      </c>
      <c r="N10" s="578">
        <v>0.25</v>
      </c>
      <c r="O10" s="683">
        <v>1</v>
      </c>
      <c r="P10" s="578">
        <v>0.46</v>
      </c>
      <c r="Q10" s="683">
        <v>1</v>
      </c>
      <c r="R10" s="578">
        <v>0.65</v>
      </c>
      <c r="S10" s="578">
        <v>1</v>
      </c>
      <c r="T10" s="578">
        <v>0.85</v>
      </c>
      <c r="U10" s="578">
        <v>1</v>
      </c>
      <c r="V10" s="578">
        <v>1</v>
      </c>
      <c r="W10" s="578">
        <f>K10</f>
        <v>1</v>
      </c>
      <c r="X10" s="578">
        <f>U10</f>
        <v>1</v>
      </c>
      <c r="Y10" s="578">
        <f>V10</f>
        <v>1</v>
      </c>
      <c r="Z10" s="578">
        <v>1</v>
      </c>
      <c r="AA10" s="578">
        <v>1</v>
      </c>
      <c r="AB10" s="579">
        <v>1</v>
      </c>
      <c r="AC10" s="578">
        <v>9.1999999999999998E-2</v>
      </c>
      <c r="AD10" s="578">
        <v>9.1999999999999998E-2</v>
      </c>
      <c r="AE10" s="578">
        <f>0.19-AC10</f>
        <v>9.8000000000000004E-2</v>
      </c>
      <c r="AF10" s="578">
        <f>0.17-AD10</f>
        <v>7.8000000000000014E-2</v>
      </c>
      <c r="AG10" s="578">
        <f>0.28-AE10-AC10</f>
        <v>9.0000000000000024E-2</v>
      </c>
      <c r="AH10" s="578">
        <f>0.2103-AF10-AD10</f>
        <v>4.0299999999999975E-2</v>
      </c>
      <c r="AI10" s="578">
        <f>0.334-AG10-AE10-AC10</f>
        <v>5.3999999999999992E-2</v>
      </c>
      <c r="AJ10" s="578">
        <f>0.316-AH10-AF10-AD10</f>
        <v>0.10570000000000004</v>
      </c>
      <c r="AK10" s="578">
        <f>0.424-AI10-AG10-AE10-AC10</f>
        <v>8.9999999999999969E-2</v>
      </c>
      <c r="AL10" s="578">
        <f>0.42-AJ10-AH10-AF10-AD10</f>
        <v>0.1039999999999999</v>
      </c>
      <c r="AM10" s="578">
        <f>0.514-AK10-AI10-AG10-AE10-AC10</f>
        <v>9.0000000000000024E-2</v>
      </c>
      <c r="AN10" s="578">
        <f>0.514-AL10-AJ10-AH10-AF10-AD10</f>
        <v>9.4000000000000111E-2</v>
      </c>
      <c r="AO10" s="578">
        <f>0.6-AM10-AK10-AI10-AG10-AE10-AC10</f>
        <v>8.6000000000000021E-2</v>
      </c>
      <c r="AP10" s="578">
        <v>0.08</v>
      </c>
      <c r="AQ10" s="578">
        <v>0.09</v>
      </c>
      <c r="AR10" s="578">
        <v>0.08</v>
      </c>
      <c r="AS10" s="578">
        <f>0.78-AQ10-AO10-AM10-AK10-AI10-AG10-AE10-AC10</f>
        <v>9.0000000000000024E-2</v>
      </c>
      <c r="AT10" s="581">
        <v>9.7000000000000003E-2</v>
      </c>
      <c r="AU10" s="578">
        <f>0.86-AS10-AQ10-AO10-AM10-AK10-AI10-AG10-AE10-AC10</f>
        <v>8.0000000000000016E-2</v>
      </c>
      <c r="AV10" s="578">
        <v>8.3199999999999996E-2</v>
      </c>
      <c r="AW10" s="578">
        <f>0.93-AU10-AS10-AQ10-AO10-AM10-AK10-AI10-AG10-AE10-AC10</f>
        <v>7.0000000000000062E-2</v>
      </c>
      <c r="AX10" s="578">
        <v>9.06E-2</v>
      </c>
      <c r="AY10" s="578">
        <f>1-AW10-AU10-AS10-AQ10-AO10-AM10-AK10-AI10-AG10-AE10-AC10</f>
        <v>6.999999999999984E-2</v>
      </c>
      <c r="AZ10" s="578">
        <v>0.06</v>
      </c>
      <c r="BA10" s="578">
        <f>AC10+AE10+AG10+AI10+AK10+AM10+AO10+AQ10+AS10+AU10+AW10+AY10</f>
        <v>1</v>
      </c>
      <c r="BB10" s="578">
        <f>AC10+AE10+AG10+AI10+AK10+AM10+AO10+AQ10+AS10+AU10+AW10+AY10</f>
        <v>1</v>
      </c>
      <c r="BC10" s="578">
        <f>AD10+AF10+AH10+AJ10+AL10+AN10+AP10+AR10+AT10+AV10+AX10+AZ10</f>
        <v>1.0047999999999999</v>
      </c>
      <c r="BD10" s="578">
        <f>AC10+AE10+AG10+AI10+AK10+AM10+AO10+AQ10+AS10+AU10+AW10+AY10</f>
        <v>1</v>
      </c>
      <c r="BE10" s="578">
        <f>AD10+AF10+AH10+AJ10+AL10+AN10+AP10+AR10+AT10+AV10+AX10+AZ10</f>
        <v>1.0047999999999999</v>
      </c>
      <c r="BF10" s="579">
        <v>1</v>
      </c>
      <c r="BG10" s="578">
        <v>1.4999999999999999E-2</v>
      </c>
      <c r="BH10" s="578">
        <v>0.02</v>
      </c>
      <c r="BI10" s="578">
        <v>0.08</v>
      </c>
      <c r="BJ10" s="580">
        <v>0.13</v>
      </c>
      <c r="BK10" s="578">
        <v>0.09</v>
      </c>
      <c r="BL10" s="578">
        <v>8.1000000000000003E-2</v>
      </c>
      <c r="BM10" s="578">
        <v>0.09</v>
      </c>
      <c r="BN10" s="578">
        <v>8.1000000000000003E-2</v>
      </c>
      <c r="BO10" s="578">
        <v>0.09</v>
      </c>
      <c r="BP10" s="578">
        <v>0.08</v>
      </c>
      <c r="BQ10" s="578">
        <v>0.09</v>
      </c>
      <c r="BR10" s="578">
        <v>0.11</v>
      </c>
      <c r="BS10" s="578">
        <v>0.09</v>
      </c>
      <c r="BT10" s="578">
        <v>8.0299999999999996E-2</v>
      </c>
      <c r="BU10" s="578">
        <v>0.09</v>
      </c>
      <c r="BV10" s="578">
        <v>7.8755999999999826E-2</v>
      </c>
      <c r="BW10" s="578">
        <v>0.09</v>
      </c>
      <c r="BX10" s="578">
        <v>0.1</v>
      </c>
      <c r="BY10" s="578">
        <v>0.09</v>
      </c>
      <c r="BZ10" s="578">
        <v>8.2199999999999995E-2</v>
      </c>
      <c r="CA10" s="578">
        <v>0.09</v>
      </c>
      <c r="CB10" s="578">
        <v>0.08</v>
      </c>
      <c r="CC10" s="581">
        <v>9.4E-2</v>
      </c>
      <c r="CD10" s="581">
        <v>7.6700000000000004E-2</v>
      </c>
      <c r="CE10" s="578">
        <f>BG10+BI10+BK10+BM10+BO10+BQ10+BS10+BU10+BW10+BY10+CA10+CC10</f>
        <v>0.99899999999999978</v>
      </c>
      <c r="CF10" s="578">
        <f>BG10+BI10+BK10+BM10+BO10+BQ10+BS10+BU10+BW10+BY10+CA10+CC10</f>
        <v>0.99899999999999978</v>
      </c>
      <c r="CG10" s="578">
        <f>BH10+BJ10+BL10+BN10+BP10+BR10+BT10+BV10+BX10+BZ10+CB10+CD10</f>
        <v>0.99995599999999973</v>
      </c>
      <c r="CH10" s="578">
        <f>BG10+BI10+BK10+BM10+BO10+BQ10+BS10+BU10+BW10+BY10+CA10+CC10</f>
        <v>0.99899999999999978</v>
      </c>
      <c r="CI10" s="578">
        <f>BH10+BJ10+BL10+BN10+BP10+BR10+BT10+BV10+BX10+BZ10+CB10+CD10</f>
        <v>0.99995599999999973</v>
      </c>
      <c r="CJ10" s="579">
        <f>CK10+CM10+CQ10+CS10+CU10+CW10+CY10+DA10+DC10+DE10+DG10+CO10</f>
        <v>0.99999999999999978</v>
      </c>
      <c r="CK10" s="578">
        <v>1.4999999999999999E-2</v>
      </c>
      <c r="CL10" s="578"/>
      <c r="CM10" s="578">
        <v>8.5000000000000006E-2</v>
      </c>
      <c r="CN10" s="578"/>
      <c r="CO10" s="578">
        <v>0.09</v>
      </c>
      <c r="CP10" s="578"/>
      <c r="CQ10" s="578">
        <v>0.09</v>
      </c>
      <c r="CR10" s="578"/>
      <c r="CS10" s="578">
        <v>0.09</v>
      </c>
      <c r="CT10" s="578"/>
      <c r="CU10" s="578">
        <v>0.09</v>
      </c>
      <c r="CV10" s="578"/>
      <c r="CW10" s="578">
        <v>0.09</v>
      </c>
      <c r="CX10" s="578"/>
      <c r="CY10" s="578">
        <v>0.09</v>
      </c>
      <c r="CZ10" s="578"/>
      <c r="DA10" s="578">
        <v>0.09</v>
      </c>
      <c r="DB10" s="578"/>
      <c r="DC10" s="578">
        <v>0.09</v>
      </c>
      <c r="DD10" s="578"/>
      <c r="DE10" s="578">
        <v>0.09</v>
      </c>
      <c r="DF10" s="578"/>
      <c r="DG10" s="578">
        <v>0.09</v>
      </c>
      <c r="DH10" s="578"/>
      <c r="DI10" s="578">
        <f>DG10+DE10+DC10+DA10+CW10+CY10+CU10+CS10+CQ10+CO10+CM10+CK10</f>
        <v>0.99999999999999978</v>
      </c>
      <c r="DJ10" s="578">
        <f>CK10+CM10+CO10+CQ10+CS10+CU10+CW10+CY10+DA10+DC10+DE10+DG10</f>
        <v>0.99999999999999978</v>
      </c>
      <c r="DK10" s="578">
        <f>CL10+CN10+CP10+CR10+CT10+CV10+CX10+CZ10+DB10+DD10+DF10+DH10</f>
        <v>0</v>
      </c>
      <c r="DL10" s="578">
        <f>DI10</f>
        <v>0.99999999999999978</v>
      </c>
      <c r="DM10" s="578">
        <f>DK10</f>
        <v>0</v>
      </c>
      <c r="DN10" s="579">
        <v>1</v>
      </c>
      <c r="DO10" s="578"/>
      <c r="DP10" s="578"/>
      <c r="DQ10" s="578"/>
      <c r="DR10" s="578"/>
      <c r="DS10" s="578"/>
      <c r="DT10" s="578"/>
      <c r="DU10" s="578"/>
      <c r="DV10" s="578"/>
      <c r="DW10" s="578"/>
      <c r="DX10" s="578"/>
      <c r="DY10" s="578"/>
      <c r="DZ10" s="578"/>
      <c r="EA10" s="578"/>
      <c r="EB10" s="578"/>
      <c r="EC10" s="578"/>
      <c r="ED10" s="578"/>
      <c r="EE10" s="578"/>
      <c r="EF10" s="578"/>
      <c r="EG10" s="578"/>
      <c r="EH10" s="578"/>
      <c r="EI10" s="578"/>
      <c r="EJ10" s="578"/>
      <c r="EK10" s="578"/>
      <c r="EL10" s="578"/>
      <c r="EM10" s="578">
        <f>EK10+EI10+EG10+EE10+EA10+DY10+DW10+DU10+DS10+DQ10+DO10</f>
        <v>0</v>
      </c>
      <c r="EN10" s="578">
        <f>DO10+DQ10+DS10+DU10</f>
        <v>0</v>
      </c>
      <c r="EO10" s="578">
        <f>DP10+DR10+DT10+DV10</f>
        <v>0</v>
      </c>
      <c r="EP10" s="578">
        <v>1</v>
      </c>
      <c r="EQ10" s="578">
        <v>0</v>
      </c>
      <c r="ER10" s="596">
        <f>CD10/CC10</f>
        <v>0.81595744680851068</v>
      </c>
      <c r="ES10" s="553">
        <f>+CG10/CF10</f>
        <v>1.000956956956957</v>
      </c>
      <c r="ET10" s="554">
        <f t="shared" ref="ET10:ET30" si="0">+CI10/CH10</f>
        <v>1.000956956956957</v>
      </c>
      <c r="EU10" s="555">
        <f>(AA10+BE10+CG10)/(Z10+BD10+CF10)</f>
        <v>1.0019193064354786</v>
      </c>
      <c r="EV10" s="554">
        <f>(AA10+BE10+CI10)/5</f>
        <v>0.60095119999999991</v>
      </c>
      <c r="EW10" s="860" t="s">
        <v>593</v>
      </c>
      <c r="EX10" s="866" t="s">
        <v>397</v>
      </c>
      <c r="EY10" s="866" t="s">
        <v>71</v>
      </c>
      <c r="EZ10" s="866" t="s">
        <v>376</v>
      </c>
      <c r="FA10" s="885"/>
      <c r="FB10" s="884"/>
      <c r="FC10" s="307"/>
      <c r="FD10" s="307"/>
      <c r="FE10" s="307"/>
      <c r="FF10" s="307"/>
      <c r="FG10" s="307"/>
      <c r="FH10" s="307"/>
      <c r="FI10" s="307"/>
      <c r="FJ10" s="307"/>
      <c r="FK10" s="307"/>
      <c r="FL10" s="307"/>
      <c r="FM10" s="307"/>
      <c r="FN10" s="307"/>
      <c r="FO10" s="307"/>
      <c r="FP10" s="307"/>
      <c r="FQ10" s="307"/>
      <c r="FR10" s="307"/>
      <c r="FS10" s="307"/>
      <c r="FT10" s="307"/>
      <c r="FU10" s="307"/>
      <c r="FV10" s="307"/>
      <c r="FW10" s="307"/>
      <c r="FX10" s="307"/>
      <c r="FY10" s="307"/>
      <c r="FZ10" s="307"/>
      <c r="GA10" s="307"/>
      <c r="GB10" s="307"/>
      <c r="GC10" s="307"/>
      <c r="GD10" s="307"/>
      <c r="GE10" s="307"/>
      <c r="GF10" s="307"/>
      <c r="GG10" s="307"/>
      <c r="GH10" s="307"/>
      <c r="GI10" s="307"/>
      <c r="GJ10" s="307"/>
      <c r="GK10" s="307"/>
      <c r="GL10" s="307"/>
      <c r="GM10" s="307"/>
      <c r="GN10" s="307"/>
      <c r="GO10" s="307"/>
      <c r="GP10" s="307"/>
      <c r="GQ10" s="307"/>
      <c r="GR10" s="307"/>
      <c r="GS10" s="307"/>
      <c r="GT10" s="307"/>
      <c r="GU10" s="307"/>
      <c r="GV10" s="307"/>
      <c r="GW10" s="307"/>
      <c r="GX10" s="307"/>
      <c r="GY10" s="307"/>
      <c r="GZ10" s="307"/>
      <c r="HA10" s="307"/>
      <c r="HB10" s="307"/>
      <c r="HC10" s="307"/>
      <c r="HD10" s="307"/>
      <c r="HE10" s="307"/>
      <c r="HF10" s="307"/>
    </row>
    <row r="11" spans="1:214" s="228" customFormat="1" ht="39" customHeight="1" x14ac:dyDescent="0.25">
      <c r="A11" s="928"/>
      <c r="B11" s="930"/>
      <c r="C11" s="933"/>
      <c r="D11" s="933"/>
      <c r="E11" s="937"/>
      <c r="F11" s="349" t="s">
        <v>3</v>
      </c>
      <c r="G11" s="356">
        <f>AA11+BE11+CH11+CJ11+DN11</f>
        <v>20157254271</v>
      </c>
      <c r="H11" s="299">
        <v>2729118190</v>
      </c>
      <c r="I11" s="283"/>
      <c r="J11" s="283"/>
      <c r="K11" s="283">
        <v>2729118190</v>
      </c>
      <c r="L11" s="284">
        <v>61765000</v>
      </c>
      <c r="M11" s="283">
        <v>2729118190</v>
      </c>
      <c r="N11" s="283">
        <v>1624576000</v>
      </c>
      <c r="O11" s="283">
        <v>2729118190</v>
      </c>
      <c r="P11" s="284">
        <v>1781560000</v>
      </c>
      <c r="Q11" s="283">
        <v>2729118190</v>
      </c>
      <c r="R11" s="284">
        <v>1796256255</v>
      </c>
      <c r="S11" s="283">
        <v>2729118190</v>
      </c>
      <c r="T11" s="283">
        <v>2025564031</v>
      </c>
      <c r="U11" s="283">
        <v>2729118190</v>
      </c>
      <c r="V11" s="284">
        <v>2693651241</v>
      </c>
      <c r="W11" s="592">
        <f>K11</f>
        <v>2729118190</v>
      </c>
      <c r="X11" s="592">
        <f t="shared" ref="X11:Y16" si="1">U11</f>
        <v>2729118190</v>
      </c>
      <c r="Y11" s="592">
        <f t="shared" si="1"/>
        <v>2693651241</v>
      </c>
      <c r="Z11" s="284">
        <v>2729118190</v>
      </c>
      <c r="AA11" s="284">
        <v>2693651241</v>
      </c>
      <c r="AB11" s="299">
        <v>3782244731</v>
      </c>
      <c r="AC11" s="284">
        <v>0</v>
      </c>
      <c r="AD11" s="284">
        <v>0</v>
      </c>
      <c r="AE11" s="284">
        <v>3339446000</v>
      </c>
      <c r="AF11" s="284">
        <v>1042039000</v>
      </c>
      <c r="AG11" s="284">
        <v>229188200</v>
      </c>
      <c r="AH11" s="284">
        <f>3151409000-AF11</f>
        <v>2109370000</v>
      </c>
      <c r="AI11" s="284">
        <v>0</v>
      </c>
      <c r="AJ11" s="284">
        <f>3390620000-AH11-AF11</f>
        <v>239211000</v>
      </c>
      <c r="AK11" s="284">
        <v>10850000</v>
      </c>
      <c r="AL11" s="284">
        <f>3397664550-AJ11-AH11-AF11-AD11</f>
        <v>7044550</v>
      </c>
      <c r="AM11" s="284">
        <v>0</v>
      </c>
      <c r="AN11" s="284">
        <v>161532180</v>
      </c>
      <c r="AO11" s="284">
        <v>43822800</v>
      </c>
      <c r="AP11" s="284">
        <v>0</v>
      </c>
      <c r="AQ11" s="284"/>
      <c r="AR11" s="284">
        <v>11804000</v>
      </c>
      <c r="AS11" s="284">
        <v>0</v>
      </c>
      <c r="AT11" s="284">
        <v>54613000</v>
      </c>
      <c r="AU11" s="284">
        <v>24324000</v>
      </c>
      <c r="AV11" s="284">
        <f>30510934 - 6314267</f>
        <v>24196667</v>
      </c>
      <c r="AW11" s="284">
        <v>57295200</v>
      </c>
      <c r="AX11" s="284">
        <v>66592701</v>
      </c>
      <c r="AY11" s="284">
        <v>77318531</v>
      </c>
      <c r="AZ11" s="284">
        <v>61799866</v>
      </c>
      <c r="BA11" s="582">
        <f t="shared" ref="BA11:BA30" si="2">AC11+AE11+AG11+AI11+AK11+AM11+AO11+AQ11+AS11+AU11+AW11+AY11</f>
        <v>3782244731</v>
      </c>
      <c r="BB11" s="582">
        <f t="shared" ref="BB11:BB30" si="3">AC11+AE11+AG11+AI11+AK11+AM11+AO11+AQ11+AS11+AU11+AW11+AY11</f>
        <v>3782244731</v>
      </c>
      <c r="BC11" s="582">
        <f t="shared" ref="BC11:BC31" si="4">AD11+AF11+AH11+AJ11+AL11+AN11+AP11+AR11+AT11+AV11+AX11+AZ11</f>
        <v>3778202964</v>
      </c>
      <c r="BD11" s="582">
        <f t="shared" ref="BD11:BD30" si="5">AC11+AE11+AG11+AI11+AK11+AM11+AO11+AQ11+AS11+AU11+AW11+AY11</f>
        <v>3782244731</v>
      </c>
      <c r="BE11" s="582">
        <f t="shared" ref="BE11:BE30" si="6">AD11+AF11+AH11+AJ11+AL11+AN11+AP11+AR11+AT11+AV11+AX11+AZ11</f>
        <v>3778202964</v>
      </c>
      <c r="BF11" s="532">
        <v>5896434000</v>
      </c>
      <c r="BG11" s="582">
        <f>5852055000-192340000</f>
        <v>5659715000</v>
      </c>
      <c r="BH11" s="582">
        <v>5594980000</v>
      </c>
      <c r="BI11" s="582">
        <v>22628000</v>
      </c>
      <c r="BJ11" s="584">
        <v>50780000</v>
      </c>
      <c r="BK11" s="582">
        <v>23316000</v>
      </c>
      <c r="BL11" s="582">
        <v>18709000</v>
      </c>
      <c r="BM11" s="582">
        <v>0</v>
      </c>
      <c r="BN11" s="582">
        <v>0</v>
      </c>
      <c r="BO11" s="582">
        <v>0</v>
      </c>
      <c r="BP11" s="582">
        <v>0</v>
      </c>
      <c r="BQ11" s="582">
        <v>12677000</v>
      </c>
      <c r="BR11" s="582">
        <f>31044000+2926000</f>
        <v>33970000</v>
      </c>
      <c r="BS11" s="582">
        <v>154634000</v>
      </c>
      <c r="BT11" s="582">
        <v>2909400</v>
      </c>
      <c r="BU11" s="582">
        <v>10674000</v>
      </c>
      <c r="BV11" s="582">
        <v>51152500</v>
      </c>
      <c r="BW11" s="582">
        <v>0</v>
      </c>
      <c r="BX11" s="582">
        <v>9093000</v>
      </c>
      <c r="BY11" s="582">
        <v>8982800</v>
      </c>
      <c r="BZ11" s="582">
        <v>8271767</v>
      </c>
      <c r="CA11" s="582">
        <v>453944268</v>
      </c>
      <c r="CB11" s="582">
        <v>484885996</v>
      </c>
      <c r="CC11" s="582">
        <v>44436998</v>
      </c>
      <c r="CD11" s="582">
        <v>121784966</v>
      </c>
      <c r="CE11" s="582">
        <f t="shared" ref="CE11:CE30" si="7">BG11+BI11+BK11+BM11+BO11+BQ11+BS11+BU11+BW11+BY11+CA11+CC11</f>
        <v>6391008066</v>
      </c>
      <c r="CF11" s="582">
        <f t="shared" ref="CF11:CF30" si="8">BG11+BI11+BK11+BM11+BO11+BQ11+BS11+BU11+BW11+BY11+CA11+CC11</f>
        <v>6391008066</v>
      </c>
      <c r="CG11" s="582">
        <f t="shared" ref="CG11:CG30" si="9">BH11+BJ11+BL11+BN11+BP11+BR11+BT11+BV11+BX11+BZ11+CB11+CD11</f>
        <v>6376536629</v>
      </c>
      <c r="CH11" s="582">
        <f t="shared" ref="CH11:CH30" si="10">BG11+BI11+BK11+BM11+BO11+BQ11+BS11+BU11+BW11+BY11+CA11+CC11</f>
        <v>6391008066</v>
      </c>
      <c r="CI11" s="582">
        <f t="shared" ref="CI11:CI30" si="11">BH11+BJ11+BL11+BN11+BP11+BR11+BT11+BV11+BX11+BZ11+CB11+CD11</f>
        <v>6376536629</v>
      </c>
      <c r="CJ11" s="532">
        <f>CK11+CM11+CQ11+CS11+CU11+CW11+CY11+DA11+DC11+DE11+DG11+CO11</f>
        <v>4481764000</v>
      </c>
      <c r="CK11" s="582">
        <v>4428517000</v>
      </c>
      <c r="CL11" s="582"/>
      <c r="CM11" s="582">
        <v>43247000</v>
      </c>
      <c r="CN11" s="582"/>
      <c r="CO11" s="582"/>
      <c r="CP11" s="582"/>
      <c r="CQ11" s="582">
        <v>5000000</v>
      </c>
      <c r="CR11" s="582"/>
      <c r="CS11" s="582">
        <v>5000000</v>
      </c>
      <c r="CT11" s="582"/>
      <c r="CU11" s="582">
        <v>0</v>
      </c>
      <c r="CV11" s="582"/>
      <c r="CW11" s="582">
        <v>0</v>
      </c>
      <c r="CX11" s="582"/>
      <c r="CY11" s="582">
        <v>0</v>
      </c>
      <c r="CZ11" s="582"/>
      <c r="DA11" s="582">
        <v>0</v>
      </c>
      <c r="DB11" s="582"/>
      <c r="DC11" s="582">
        <v>0</v>
      </c>
      <c r="DD11" s="582"/>
      <c r="DE11" s="582">
        <v>0</v>
      </c>
      <c r="DF11" s="582"/>
      <c r="DG11" s="582">
        <v>0</v>
      </c>
      <c r="DH11" s="582"/>
      <c r="DI11" s="582">
        <f t="shared" ref="DI11:DI30" si="12">DG11+DE11+DC11+DA11+CW11+CY11+CU11+CS11+CQ11+CO11+CM11+CK11</f>
        <v>4481764000</v>
      </c>
      <c r="DJ11" s="582">
        <f t="shared" ref="DJ11:DK30" si="13">CK11+CM11+CO11+CQ11+CS11+CU11+CW11+CY11+DA11+DC11+DE11+DG11</f>
        <v>4481764000</v>
      </c>
      <c r="DK11" s="582">
        <f t="shared" si="13"/>
        <v>0</v>
      </c>
      <c r="DL11" s="582">
        <f t="shared" ref="DL11:DL30" si="14">DI11</f>
        <v>4481764000</v>
      </c>
      <c r="DM11" s="582">
        <f t="shared" ref="DM11:DM30" si="15">DK11</f>
        <v>0</v>
      </c>
      <c r="DN11" s="532">
        <v>2812628000</v>
      </c>
      <c r="DO11" s="582"/>
      <c r="DP11" s="582"/>
      <c r="DQ11" s="582"/>
      <c r="DR11" s="582"/>
      <c r="DS11" s="582"/>
      <c r="DT11" s="582"/>
      <c r="DU11" s="582"/>
      <c r="DV11" s="582"/>
      <c r="DW11" s="582"/>
      <c r="DX11" s="582"/>
      <c r="DY11" s="582"/>
      <c r="DZ11" s="582"/>
      <c r="EA11" s="582"/>
      <c r="EB11" s="582"/>
      <c r="EC11" s="582"/>
      <c r="ED11" s="582"/>
      <c r="EE11" s="582"/>
      <c r="EF11" s="582"/>
      <c r="EG11" s="582"/>
      <c r="EH11" s="582"/>
      <c r="EI11" s="582"/>
      <c r="EJ11" s="582"/>
      <c r="EK11" s="582"/>
      <c r="EL11" s="582"/>
      <c r="EM11" s="582">
        <f>EK11+EI11+EG11+EE11+EA11+DY11+DW11+DU11+DS11+DQ11+DO11</f>
        <v>0</v>
      </c>
      <c r="EN11" s="582">
        <f>DO11+DQ11+DS11+DU11</f>
        <v>0</v>
      </c>
      <c r="EO11" s="582">
        <f>DP11+DR11+DT11+DV11</f>
        <v>0</v>
      </c>
      <c r="EP11" s="582">
        <v>2812628000</v>
      </c>
      <c r="EQ11" s="582">
        <v>0</v>
      </c>
      <c r="ER11" s="583">
        <f t="shared" ref="ER11:ER30" si="16">CD11/CC11</f>
        <v>2.7406209123307566</v>
      </c>
      <c r="ES11" s="556">
        <f>+CG11/CF11</f>
        <v>0.99773565658960939</v>
      </c>
      <c r="ET11" s="557">
        <f t="shared" si="0"/>
        <v>0.99773565658960939</v>
      </c>
      <c r="EU11" s="558">
        <f>(AA11+BE11+CG11)/(Z11+BD11+CF11)</f>
        <v>0.99581626097603393</v>
      </c>
      <c r="EV11" s="557">
        <f>(AA11+BE11+CI11)/G11</f>
        <v>0.63740778685740085</v>
      </c>
      <c r="EW11" s="861"/>
      <c r="EX11" s="867"/>
      <c r="EY11" s="867"/>
      <c r="EZ11" s="867"/>
      <c r="FA11" s="886"/>
      <c r="FB11" s="884"/>
    </row>
    <row r="12" spans="1:214" s="228" customFormat="1" ht="39" customHeight="1" x14ac:dyDescent="0.25">
      <c r="A12" s="928"/>
      <c r="B12" s="930"/>
      <c r="C12" s="933"/>
      <c r="D12" s="933"/>
      <c r="E12" s="937"/>
      <c r="F12" s="350" t="s">
        <v>396</v>
      </c>
      <c r="G12" s="356"/>
      <c r="H12" s="299"/>
      <c r="I12" s="283"/>
      <c r="J12" s="283"/>
      <c r="K12" s="283"/>
      <c r="L12" s="284"/>
      <c r="M12" s="283"/>
      <c r="N12" s="283"/>
      <c r="O12" s="283"/>
      <c r="P12" s="284"/>
      <c r="Q12" s="283"/>
      <c r="R12" s="284"/>
      <c r="S12" s="283"/>
      <c r="T12" s="283"/>
      <c r="U12" s="283"/>
      <c r="V12" s="284"/>
      <c r="W12" s="592"/>
      <c r="X12" s="592"/>
      <c r="Y12" s="592"/>
      <c r="Z12" s="284"/>
      <c r="AA12" s="284"/>
      <c r="AB12" s="299"/>
      <c r="AC12" s="284">
        <v>0</v>
      </c>
      <c r="AD12" s="284">
        <v>0</v>
      </c>
      <c r="AE12" s="284">
        <v>0</v>
      </c>
      <c r="AF12" s="284">
        <v>0</v>
      </c>
      <c r="AG12" s="284">
        <v>15124067</v>
      </c>
      <c r="AH12" s="284">
        <v>8038933</v>
      </c>
      <c r="AI12" s="284">
        <v>234239897</v>
      </c>
      <c r="AJ12" s="284">
        <v>204935067</v>
      </c>
      <c r="AK12" s="284">
        <v>364182617</v>
      </c>
      <c r="AL12" s="284">
        <v>346936434</v>
      </c>
      <c r="AM12" s="284">
        <v>386326089</v>
      </c>
      <c r="AN12" s="284">
        <v>393176707</v>
      </c>
      <c r="AO12" s="284">
        <v>391052508</v>
      </c>
      <c r="AP12" s="284">
        <v>382790234</v>
      </c>
      <c r="AQ12" s="284">
        <v>422171554</v>
      </c>
      <c r="AR12" s="284">
        <v>401864858</v>
      </c>
      <c r="AS12" s="284">
        <v>421906087</v>
      </c>
      <c r="AT12" s="284">
        <v>406416219</v>
      </c>
      <c r="AU12" s="284">
        <v>415614787</v>
      </c>
      <c r="AV12" s="284">
        <v>386002443</v>
      </c>
      <c r="AW12" s="284">
        <v>405220754</v>
      </c>
      <c r="AX12" s="284">
        <v>395590776</v>
      </c>
      <c r="AY12" s="284">
        <v>726406371</v>
      </c>
      <c r="AZ12" s="284">
        <v>486445185</v>
      </c>
      <c r="BA12" s="582">
        <f>AC12+AE12+AG12+AI12+AK12+AM12+AO12+AQ12+AS12+AU12+AW12+AY12</f>
        <v>3782244731</v>
      </c>
      <c r="BB12" s="582">
        <f>AC12+AE12+AG12+AI12+AK12+AM12+AO12+AQ12+AS12+AU12+AW12+AY12</f>
        <v>3782244731</v>
      </c>
      <c r="BC12" s="582">
        <f>AD12+AF12+AH12+AJ12+AL12+AN12+AP12+AR12+AT12+AV12+AX12+AZ12</f>
        <v>3412196856</v>
      </c>
      <c r="BD12" s="582">
        <f t="shared" si="5"/>
        <v>3782244731</v>
      </c>
      <c r="BE12" s="582">
        <f t="shared" si="6"/>
        <v>3412196856</v>
      </c>
      <c r="BF12" s="532">
        <v>5896390000</v>
      </c>
      <c r="BG12" s="582">
        <v>0</v>
      </c>
      <c r="BH12" s="582">
        <v>0</v>
      </c>
      <c r="BI12" s="582">
        <v>83751000</v>
      </c>
      <c r="BJ12" s="584">
        <v>48250334</v>
      </c>
      <c r="BK12" s="582">
        <v>585838583</v>
      </c>
      <c r="BL12" s="582">
        <v>458483434</v>
      </c>
      <c r="BM12" s="582">
        <v>588101383</v>
      </c>
      <c r="BN12" s="582">
        <v>529968266</v>
      </c>
      <c r="BO12" s="582">
        <v>590266316</v>
      </c>
      <c r="BP12" s="582">
        <v>578167882</v>
      </c>
      <c r="BQ12" s="582">
        <v>590266316</v>
      </c>
      <c r="BR12" s="582">
        <v>537824500</v>
      </c>
      <c r="BS12" s="582">
        <v>590266316</v>
      </c>
      <c r="BT12" s="582">
        <v>618330400</v>
      </c>
      <c r="BU12" s="582">
        <v>590222316</v>
      </c>
      <c r="BV12" s="582">
        <v>545843369</v>
      </c>
      <c r="BW12" s="582">
        <v>590266316</v>
      </c>
      <c r="BX12" s="582">
        <v>591740056</v>
      </c>
      <c r="BY12" s="582">
        <v>590310316</v>
      </c>
      <c r="BZ12" s="582">
        <v>654840482</v>
      </c>
      <c r="CA12" s="582">
        <v>590266316</v>
      </c>
      <c r="CB12" s="582">
        <v>555135997</v>
      </c>
      <c r="CC12" s="582">
        <f>506878822+494574066</f>
        <v>1001452888</v>
      </c>
      <c r="CD12" s="582">
        <v>806784202</v>
      </c>
      <c r="CE12" s="582">
        <f t="shared" si="7"/>
        <v>6391008066</v>
      </c>
      <c r="CF12" s="582">
        <f t="shared" si="8"/>
        <v>6391008066</v>
      </c>
      <c r="CG12" s="582">
        <f t="shared" si="9"/>
        <v>5925368922</v>
      </c>
      <c r="CH12" s="582">
        <f t="shared" si="10"/>
        <v>6391008066</v>
      </c>
      <c r="CI12" s="582">
        <f t="shared" si="11"/>
        <v>5925368922</v>
      </c>
      <c r="CJ12" s="532"/>
      <c r="CK12" s="582"/>
      <c r="CL12" s="582"/>
      <c r="CM12" s="582"/>
      <c r="CN12" s="582"/>
      <c r="CO12" s="582"/>
      <c r="CP12" s="582"/>
      <c r="CQ12" s="582"/>
      <c r="CR12" s="582"/>
      <c r="CS12" s="582"/>
      <c r="CT12" s="582"/>
      <c r="CU12" s="582"/>
      <c r="CV12" s="582"/>
      <c r="CW12" s="582"/>
      <c r="CX12" s="582"/>
      <c r="CY12" s="582"/>
      <c r="CZ12" s="582"/>
      <c r="DA12" s="582"/>
      <c r="DB12" s="582"/>
      <c r="DC12" s="582"/>
      <c r="DD12" s="582"/>
      <c r="DE12" s="582"/>
      <c r="DF12" s="582"/>
      <c r="DG12" s="582"/>
      <c r="DH12" s="582"/>
      <c r="DI12" s="582"/>
      <c r="DJ12" s="582"/>
      <c r="DK12" s="582"/>
      <c r="DL12" s="582"/>
      <c r="DM12" s="582"/>
      <c r="DN12" s="532"/>
      <c r="DO12" s="582"/>
      <c r="DP12" s="582"/>
      <c r="DQ12" s="582"/>
      <c r="DR12" s="582"/>
      <c r="DS12" s="582"/>
      <c r="DT12" s="582"/>
      <c r="DU12" s="582"/>
      <c r="DV12" s="582"/>
      <c r="DW12" s="582"/>
      <c r="DX12" s="582"/>
      <c r="DY12" s="582"/>
      <c r="DZ12" s="582"/>
      <c r="EA12" s="582"/>
      <c r="EB12" s="582"/>
      <c r="EC12" s="582"/>
      <c r="ED12" s="582"/>
      <c r="EE12" s="582"/>
      <c r="EF12" s="582"/>
      <c r="EG12" s="582"/>
      <c r="EH12" s="582"/>
      <c r="EI12" s="582"/>
      <c r="EJ12" s="582"/>
      <c r="EK12" s="582"/>
      <c r="EL12" s="582"/>
      <c r="EM12" s="582">
        <f t="shared" ref="EM12:EM33" si="17">EK12+EI12+EG12+EE12+EA12+DY12+DW12+DU12+DS12+DQ12+DO12</f>
        <v>0</v>
      </c>
      <c r="EN12" s="582">
        <f t="shared" ref="EN12:EO30" si="18">DO12+DQ12+DS12+DU12</f>
        <v>0</v>
      </c>
      <c r="EO12" s="582">
        <f t="shared" si="18"/>
        <v>0</v>
      </c>
      <c r="EP12" s="582">
        <v>2813000000</v>
      </c>
      <c r="EQ12" s="582">
        <v>0</v>
      </c>
      <c r="ER12" s="583">
        <f t="shared" si="16"/>
        <v>0.80561373547109882</v>
      </c>
      <c r="ES12" s="556">
        <f t="shared" ref="ES12:ES16" si="19">+CG12/CF12</f>
        <v>0.92714151833461322</v>
      </c>
      <c r="ET12" s="557">
        <f t="shared" si="0"/>
        <v>0.92714151833461322</v>
      </c>
      <c r="EU12" s="558">
        <f t="shared" ref="EU12:EU14" si="20">(AA12+BE12+CG12)/(Z12+BD12+CF12)</f>
        <v>0.91785449200216118</v>
      </c>
      <c r="EV12" s="557" t="e">
        <f t="shared" ref="EV12:EV16" si="21">(AA12+BE12+CI12)/G12</f>
        <v>#DIV/0!</v>
      </c>
      <c r="EW12" s="861"/>
      <c r="EX12" s="867"/>
      <c r="EY12" s="867"/>
      <c r="EZ12" s="867"/>
      <c r="FA12" s="886"/>
      <c r="FB12" s="884"/>
    </row>
    <row r="13" spans="1:214" s="229" customFormat="1" ht="39" customHeight="1" x14ac:dyDescent="0.25">
      <c r="A13" s="928"/>
      <c r="B13" s="930"/>
      <c r="C13" s="933"/>
      <c r="D13" s="933"/>
      <c r="E13" s="937"/>
      <c r="F13" s="351" t="s">
        <v>42</v>
      </c>
      <c r="G13" s="356">
        <f>V13+AB13+BF13+CJ13+DN13</f>
        <v>0</v>
      </c>
      <c r="H13" s="588"/>
      <c r="I13" s="285"/>
      <c r="J13" s="285"/>
      <c r="K13" s="285"/>
      <c r="L13" s="286"/>
      <c r="M13" s="285"/>
      <c r="N13" s="285"/>
      <c r="O13" s="285"/>
      <c r="P13" s="286"/>
      <c r="Q13" s="285"/>
      <c r="R13" s="286"/>
      <c r="S13" s="285"/>
      <c r="T13" s="285"/>
      <c r="U13" s="285"/>
      <c r="V13" s="286"/>
      <c r="W13" s="593">
        <f>K13</f>
        <v>0</v>
      </c>
      <c r="X13" s="593">
        <f t="shared" si="1"/>
        <v>0</v>
      </c>
      <c r="Y13" s="593">
        <f t="shared" si="1"/>
        <v>0</v>
      </c>
      <c r="Z13" s="286">
        <v>0</v>
      </c>
      <c r="AA13" s="286">
        <v>0</v>
      </c>
      <c r="AB13" s="588">
        <v>0</v>
      </c>
      <c r="AC13" s="286">
        <v>0</v>
      </c>
      <c r="AD13" s="286">
        <v>0</v>
      </c>
      <c r="AE13" s="286">
        <v>0</v>
      </c>
      <c r="AF13" s="286">
        <v>0</v>
      </c>
      <c r="AG13" s="286">
        <v>0</v>
      </c>
      <c r="AH13" s="286">
        <v>0</v>
      </c>
      <c r="AI13" s="286">
        <v>0</v>
      </c>
      <c r="AJ13" s="286">
        <v>0</v>
      </c>
      <c r="AK13" s="286"/>
      <c r="AL13" s="286"/>
      <c r="AM13" s="286"/>
      <c r="AN13" s="286">
        <v>0</v>
      </c>
      <c r="AO13" s="286"/>
      <c r="AP13" s="286"/>
      <c r="AQ13" s="286"/>
      <c r="AR13" s="286"/>
      <c r="AS13" s="286"/>
      <c r="AT13" s="286"/>
      <c r="AU13" s="286"/>
      <c r="AV13" s="286"/>
      <c r="AW13" s="286">
        <v>0</v>
      </c>
      <c r="AX13" s="286">
        <v>0</v>
      </c>
      <c r="AY13" s="286">
        <v>0</v>
      </c>
      <c r="AZ13" s="286">
        <v>0</v>
      </c>
      <c r="BA13" s="582">
        <f t="shared" si="2"/>
        <v>0</v>
      </c>
      <c r="BB13" s="582">
        <f t="shared" si="3"/>
        <v>0</v>
      </c>
      <c r="BC13" s="582">
        <f t="shared" si="4"/>
        <v>0</v>
      </c>
      <c r="BD13" s="582">
        <f t="shared" si="5"/>
        <v>0</v>
      </c>
      <c r="BE13" s="582">
        <f t="shared" si="6"/>
        <v>0</v>
      </c>
      <c r="BF13" s="532">
        <v>0</v>
      </c>
      <c r="BG13" s="582">
        <v>0</v>
      </c>
      <c r="BH13" s="582">
        <v>0</v>
      </c>
      <c r="BI13" s="582">
        <v>0</v>
      </c>
      <c r="BJ13" s="584">
        <v>0</v>
      </c>
      <c r="BK13" s="582">
        <v>0</v>
      </c>
      <c r="BL13" s="582">
        <v>0</v>
      </c>
      <c r="BM13" s="582">
        <v>0</v>
      </c>
      <c r="BN13" s="582">
        <v>0</v>
      </c>
      <c r="BO13" s="582">
        <v>0</v>
      </c>
      <c r="BP13" s="582">
        <v>0</v>
      </c>
      <c r="BQ13" s="582">
        <v>0</v>
      </c>
      <c r="BR13" s="582">
        <v>0</v>
      </c>
      <c r="BS13" s="582">
        <v>0</v>
      </c>
      <c r="BT13" s="582">
        <v>0</v>
      </c>
      <c r="BU13" s="582">
        <v>0</v>
      </c>
      <c r="BV13" s="582">
        <v>0</v>
      </c>
      <c r="BW13" s="582">
        <v>0</v>
      </c>
      <c r="BX13" s="582">
        <v>0</v>
      </c>
      <c r="BY13" s="582">
        <v>0</v>
      </c>
      <c r="BZ13" s="582">
        <v>0</v>
      </c>
      <c r="CA13" s="582">
        <v>0</v>
      </c>
      <c r="CB13" s="582">
        <v>0</v>
      </c>
      <c r="CC13" s="582">
        <v>0</v>
      </c>
      <c r="CD13" s="582">
        <v>0</v>
      </c>
      <c r="CE13" s="582">
        <f t="shared" si="7"/>
        <v>0</v>
      </c>
      <c r="CF13" s="582">
        <f t="shared" si="8"/>
        <v>0</v>
      </c>
      <c r="CG13" s="582">
        <f t="shared" si="9"/>
        <v>0</v>
      </c>
      <c r="CH13" s="582">
        <f t="shared" si="10"/>
        <v>0</v>
      </c>
      <c r="CI13" s="582">
        <f t="shared" si="11"/>
        <v>0</v>
      </c>
      <c r="CJ13" s="532"/>
      <c r="CK13" s="582"/>
      <c r="CL13" s="582"/>
      <c r="CM13" s="582"/>
      <c r="CN13" s="582"/>
      <c r="CO13" s="582"/>
      <c r="CP13" s="582"/>
      <c r="CQ13" s="582"/>
      <c r="CR13" s="582"/>
      <c r="CS13" s="582"/>
      <c r="CT13" s="582"/>
      <c r="CU13" s="582"/>
      <c r="CV13" s="582"/>
      <c r="CW13" s="582"/>
      <c r="CX13" s="582"/>
      <c r="CY13" s="582"/>
      <c r="CZ13" s="582"/>
      <c r="DA13" s="582"/>
      <c r="DB13" s="582"/>
      <c r="DC13" s="582"/>
      <c r="DD13" s="582"/>
      <c r="DE13" s="582"/>
      <c r="DF13" s="582"/>
      <c r="DG13" s="582"/>
      <c r="DH13" s="582"/>
      <c r="DI13" s="582"/>
      <c r="DJ13" s="582"/>
      <c r="DK13" s="582"/>
      <c r="DL13" s="582"/>
      <c r="DM13" s="582"/>
      <c r="DN13" s="532"/>
      <c r="DO13" s="582"/>
      <c r="DP13" s="582"/>
      <c r="DQ13" s="582"/>
      <c r="DR13" s="582"/>
      <c r="DS13" s="582"/>
      <c r="DT13" s="582"/>
      <c r="DU13" s="582"/>
      <c r="DV13" s="582"/>
      <c r="DW13" s="582"/>
      <c r="DX13" s="582"/>
      <c r="DY13" s="582"/>
      <c r="DZ13" s="582"/>
      <c r="EA13" s="582"/>
      <c r="EB13" s="582"/>
      <c r="EC13" s="582"/>
      <c r="ED13" s="582"/>
      <c r="EE13" s="582"/>
      <c r="EF13" s="582"/>
      <c r="EG13" s="582"/>
      <c r="EH13" s="582"/>
      <c r="EI13" s="582"/>
      <c r="EJ13" s="582"/>
      <c r="EK13" s="582"/>
      <c r="EL13" s="582"/>
      <c r="EM13" s="582">
        <f t="shared" si="17"/>
        <v>0</v>
      </c>
      <c r="EN13" s="582">
        <f t="shared" si="18"/>
        <v>0</v>
      </c>
      <c r="EO13" s="582">
        <f t="shared" si="18"/>
        <v>0</v>
      </c>
      <c r="EP13" s="582"/>
      <c r="EQ13" s="582">
        <v>0</v>
      </c>
      <c r="ER13" s="583" t="e">
        <f t="shared" si="16"/>
        <v>#DIV/0!</v>
      </c>
      <c r="ES13" s="556" t="e">
        <f t="shared" si="19"/>
        <v>#DIV/0!</v>
      </c>
      <c r="ET13" s="557" t="e">
        <f t="shared" si="0"/>
        <v>#DIV/0!</v>
      </c>
      <c r="EU13" s="558" t="e">
        <f t="shared" si="20"/>
        <v>#DIV/0!</v>
      </c>
      <c r="EV13" s="557" t="e">
        <f t="shared" si="21"/>
        <v>#DIV/0!</v>
      </c>
      <c r="EW13" s="861"/>
      <c r="EX13" s="867"/>
      <c r="EY13" s="867"/>
      <c r="EZ13" s="867"/>
      <c r="FA13" s="886"/>
      <c r="FB13" s="884"/>
    </row>
    <row r="14" spans="1:214" s="230" customFormat="1" ht="39" customHeight="1" x14ac:dyDescent="0.25">
      <c r="A14" s="928"/>
      <c r="B14" s="930"/>
      <c r="C14" s="933"/>
      <c r="D14" s="933"/>
      <c r="E14" s="937"/>
      <c r="F14" s="352" t="s">
        <v>4</v>
      </c>
      <c r="G14" s="356">
        <f>AA14+BE14+CH14+CJ14+DN14</f>
        <v>1415473091</v>
      </c>
      <c r="H14" s="588"/>
      <c r="I14" s="287"/>
      <c r="J14" s="287"/>
      <c r="K14" s="287"/>
      <c r="L14" s="287"/>
      <c r="M14" s="287"/>
      <c r="N14" s="287"/>
      <c r="O14" s="287"/>
      <c r="P14" s="287"/>
      <c r="Q14" s="287"/>
      <c r="R14" s="288"/>
      <c r="S14" s="287"/>
      <c r="T14" s="287"/>
      <c r="U14" s="287"/>
      <c r="V14" s="287"/>
      <c r="W14" s="288">
        <f>K14</f>
        <v>0</v>
      </c>
      <c r="X14" s="288">
        <f t="shared" si="1"/>
        <v>0</v>
      </c>
      <c r="Y14" s="288">
        <f t="shared" si="1"/>
        <v>0</v>
      </c>
      <c r="Z14" s="287">
        <v>0</v>
      </c>
      <c r="AA14" s="287">
        <v>0</v>
      </c>
      <c r="AB14" s="299">
        <v>1102346579</v>
      </c>
      <c r="AC14" s="287">
        <v>215147433</v>
      </c>
      <c r="AD14" s="287">
        <v>215147433</v>
      </c>
      <c r="AE14" s="287">
        <v>352022479</v>
      </c>
      <c r="AF14" s="287">
        <f>567169912-AD14</f>
        <v>352022479</v>
      </c>
      <c r="AG14" s="287">
        <v>306949120</v>
      </c>
      <c r="AH14" s="287">
        <f>874119032-AF14-AD14</f>
        <v>306949120</v>
      </c>
      <c r="AI14" s="287">
        <v>110956632</v>
      </c>
      <c r="AJ14" s="287">
        <f>985075664-AH14-AF14-AD14</f>
        <v>110956632</v>
      </c>
      <c r="AK14" s="287">
        <v>47503633</v>
      </c>
      <c r="AL14" s="287">
        <f>1032579297-AJ14-AH14-AF14-AD14</f>
        <v>47503633</v>
      </c>
      <c r="AM14" s="287">
        <v>27631517</v>
      </c>
      <c r="AN14" s="287">
        <v>9597876</v>
      </c>
      <c r="AO14" s="287">
        <v>24221693</v>
      </c>
      <c r="AP14" s="287">
        <v>11552967</v>
      </c>
      <c r="AQ14" s="287"/>
      <c r="AR14" s="287">
        <v>3746000</v>
      </c>
      <c r="AS14" s="287"/>
      <c r="AT14" s="287">
        <v>7933367</v>
      </c>
      <c r="AU14" s="287"/>
      <c r="AV14" s="287">
        <v>2573700</v>
      </c>
      <c r="AW14" s="286">
        <v>0</v>
      </c>
      <c r="AX14" s="287">
        <v>3021300</v>
      </c>
      <c r="AY14" s="287">
        <v>-10518600</v>
      </c>
      <c r="AZ14" s="287"/>
      <c r="BA14" s="582">
        <f t="shared" si="2"/>
        <v>1073913907</v>
      </c>
      <c r="BB14" s="582">
        <f t="shared" si="3"/>
        <v>1073913907</v>
      </c>
      <c r="BC14" s="582">
        <f t="shared" si="4"/>
        <v>1071004507</v>
      </c>
      <c r="BD14" s="582">
        <f t="shared" si="5"/>
        <v>1073913907</v>
      </c>
      <c r="BE14" s="582">
        <f t="shared" si="6"/>
        <v>1071004507</v>
      </c>
      <c r="BF14" s="532">
        <v>366006108</v>
      </c>
      <c r="BG14" s="582">
        <v>197460107</v>
      </c>
      <c r="BH14" s="582">
        <v>197460107</v>
      </c>
      <c r="BI14" s="582">
        <v>129455335</v>
      </c>
      <c r="BJ14" s="584">
        <v>46494600</v>
      </c>
      <c r="BK14" s="582">
        <f>12096000-16622666</f>
        <v>-4526666</v>
      </c>
      <c r="BL14" s="582">
        <v>28568929</v>
      </c>
      <c r="BM14" s="582">
        <v>10096000</v>
      </c>
      <c r="BN14" s="582">
        <v>29846014</v>
      </c>
      <c r="BO14" s="582">
        <f>140000-910058</f>
        <v>-770058</v>
      </c>
      <c r="BP14" s="582">
        <v>2580200</v>
      </c>
      <c r="BQ14" s="582">
        <v>136000</v>
      </c>
      <c r="BR14" s="582">
        <v>139200</v>
      </c>
      <c r="BS14" s="582">
        <v>0</v>
      </c>
      <c r="BT14" s="582">
        <v>6875734</v>
      </c>
      <c r="BU14" s="582">
        <v>0</v>
      </c>
      <c r="BV14" s="582">
        <v>0</v>
      </c>
      <c r="BW14" s="582">
        <v>0</v>
      </c>
      <c r="BX14" s="582">
        <v>1604400</v>
      </c>
      <c r="BY14" s="582">
        <v>0</v>
      </c>
      <c r="BZ14" s="582">
        <v>0</v>
      </c>
      <c r="CA14" s="582">
        <v>0</v>
      </c>
      <c r="CB14" s="582">
        <v>0</v>
      </c>
      <c r="CC14" s="582">
        <v>12617866</v>
      </c>
      <c r="CD14" s="582">
        <v>0</v>
      </c>
      <c r="CE14" s="582">
        <f t="shared" si="7"/>
        <v>344468584</v>
      </c>
      <c r="CF14" s="582">
        <f t="shared" si="8"/>
        <v>344468584</v>
      </c>
      <c r="CG14" s="582">
        <f t="shared" si="9"/>
        <v>313569184</v>
      </c>
      <c r="CH14" s="582">
        <f t="shared" si="10"/>
        <v>344468584</v>
      </c>
      <c r="CI14" s="582">
        <f t="shared" si="11"/>
        <v>313569184</v>
      </c>
      <c r="CJ14" s="532"/>
      <c r="CK14" s="582"/>
      <c r="CL14" s="582"/>
      <c r="CM14" s="582"/>
      <c r="CN14" s="582"/>
      <c r="CO14" s="582"/>
      <c r="CP14" s="582"/>
      <c r="CQ14" s="582"/>
      <c r="CR14" s="582"/>
      <c r="CS14" s="582"/>
      <c r="CT14" s="582"/>
      <c r="CU14" s="582"/>
      <c r="CV14" s="582"/>
      <c r="CW14" s="582"/>
      <c r="CX14" s="582"/>
      <c r="CY14" s="582"/>
      <c r="CZ14" s="582"/>
      <c r="DA14" s="582"/>
      <c r="DB14" s="582"/>
      <c r="DC14" s="582"/>
      <c r="DD14" s="582"/>
      <c r="DE14" s="582"/>
      <c r="DF14" s="582"/>
      <c r="DG14" s="582"/>
      <c r="DH14" s="582"/>
      <c r="DI14" s="582"/>
      <c r="DJ14" s="582"/>
      <c r="DK14" s="582"/>
      <c r="DL14" s="582"/>
      <c r="DM14" s="582"/>
      <c r="DN14" s="532"/>
      <c r="DO14" s="582"/>
      <c r="DP14" s="582"/>
      <c r="DQ14" s="582"/>
      <c r="DR14" s="582"/>
      <c r="DS14" s="582"/>
      <c r="DT14" s="582"/>
      <c r="DU14" s="582"/>
      <c r="DV14" s="582"/>
      <c r="DW14" s="582"/>
      <c r="DX14" s="582"/>
      <c r="DY14" s="582"/>
      <c r="DZ14" s="582"/>
      <c r="EA14" s="582"/>
      <c r="EB14" s="582"/>
      <c r="EC14" s="582"/>
      <c r="ED14" s="582"/>
      <c r="EE14" s="582"/>
      <c r="EF14" s="582"/>
      <c r="EG14" s="582"/>
      <c r="EH14" s="582"/>
      <c r="EI14" s="582"/>
      <c r="EJ14" s="582"/>
      <c r="EK14" s="582"/>
      <c r="EL14" s="582"/>
      <c r="EM14" s="582">
        <f t="shared" si="17"/>
        <v>0</v>
      </c>
      <c r="EN14" s="582">
        <f t="shared" si="18"/>
        <v>0</v>
      </c>
      <c r="EO14" s="582">
        <f t="shared" si="18"/>
        <v>0</v>
      </c>
      <c r="EP14" s="582"/>
      <c r="EQ14" s="582">
        <v>0</v>
      </c>
      <c r="ER14" s="583">
        <f t="shared" si="16"/>
        <v>0</v>
      </c>
      <c r="ES14" s="556">
        <f t="shared" si="19"/>
        <v>0.91029835103917633</v>
      </c>
      <c r="ET14" s="557">
        <f t="shared" si="0"/>
        <v>0.91029835103917633</v>
      </c>
      <c r="EU14" s="558">
        <f t="shared" si="20"/>
        <v>0.97616383435742793</v>
      </c>
      <c r="EV14" s="557">
        <f t="shared" si="21"/>
        <v>0.97817026674935215</v>
      </c>
      <c r="EW14" s="861"/>
      <c r="EX14" s="867"/>
      <c r="EY14" s="867"/>
      <c r="EZ14" s="867"/>
      <c r="FA14" s="886"/>
      <c r="FB14" s="884"/>
      <c r="FD14" s="8"/>
      <c r="FE14" s="8"/>
      <c r="FF14" s="8"/>
      <c r="FG14" s="8"/>
      <c r="FH14" s="8"/>
      <c r="FI14" s="8"/>
      <c r="FJ14" s="8"/>
      <c r="FK14" s="8"/>
    </row>
    <row r="15" spans="1:214" s="231" customFormat="1" ht="39" customHeight="1" thickBot="1" x14ac:dyDescent="0.3">
      <c r="A15" s="928"/>
      <c r="B15" s="930"/>
      <c r="C15" s="933"/>
      <c r="D15" s="933"/>
      <c r="E15" s="937"/>
      <c r="F15" s="353" t="s">
        <v>43</v>
      </c>
      <c r="G15" s="544">
        <f>G10</f>
        <v>1</v>
      </c>
      <c r="H15" s="617">
        <v>1</v>
      </c>
      <c r="I15" s="618"/>
      <c r="J15" s="618"/>
      <c r="K15" s="618">
        <v>1</v>
      </c>
      <c r="L15" s="618">
        <v>0</v>
      </c>
      <c r="M15" s="618">
        <v>1</v>
      </c>
      <c r="N15" s="618">
        <v>0.25</v>
      </c>
      <c r="O15" s="618">
        <v>1</v>
      </c>
      <c r="P15" s="618">
        <v>0.46</v>
      </c>
      <c r="Q15" s="618">
        <v>1</v>
      </c>
      <c r="R15" s="619">
        <v>0.65</v>
      </c>
      <c r="S15" s="618">
        <v>1</v>
      </c>
      <c r="T15" s="618">
        <v>0.85</v>
      </c>
      <c r="U15" s="618">
        <v>1</v>
      </c>
      <c r="V15" s="618">
        <v>1</v>
      </c>
      <c r="W15" s="619">
        <f>K15</f>
        <v>1</v>
      </c>
      <c r="X15" s="619">
        <f t="shared" si="1"/>
        <v>1</v>
      </c>
      <c r="Y15" s="619">
        <f t="shared" si="1"/>
        <v>1</v>
      </c>
      <c r="Z15" s="618">
        <v>1</v>
      </c>
      <c r="AA15" s="618">
        <v>1</v>
      </c>
      <c r="AB15" s="585">
        <v>1</v>
      </c>
      <c r="AC15" s="620">
        <f t="shared" ref="AC15:AE16" si="22">AC10+AC13</f>
        <v>9.1999999999999998E-2</v>
      </c>
      <c r="AD15" s="620">
        <f t="shared" si="22"/>
        <v>9.1999999999999998E-2</v>
      </c>
      <c r="AE15" s="618">
        <f t="shared" si="22"/>
        <v>9.8000000000000004E-2</v>
      </c>
      <c r="AF15" s="618">
        <f t="shared" ref="AF15:AU16" si="23">AF10+AF13</f>
        <v>7.8000000000000014E-2</v>
      </c>
      <c r="AG15" s="618">
        <f t="shared" si="23"/>
        <v>9.0000000000000024E-2</v>
      </c>
      <c r="AH15" s="618">
        <f>AH10+AH13</f>
        <v>4.0299999999999975E-2</v>
      </c>
      <c r="AI15" s="618">
        <f t="shared" ref="AI15:AY16" si="24">AI10+AI13</f>
        <v>5.3999999999999992E-2</v>
      </c>
      <c r="AJ15" s="618">
        <f t="shared" si="24"/>
        <v>0.10570000000000004</v>
      </c>
      <c r="AK15" s="618">
        <f t="shared" si="24"/>
        <v>8.9999999999999969E-2</v>
      </c>
      <c r="AL15" s="618">
        <f t="shared" si="24"/>
        <v>0.1039999999999999</v>
      </c>
      <c r="AM15" s="618">
        <f t="shared" si="24"/>
        <v>9.0000000000000024E-2</v>
      </c>
      <c r="AN15" s="618">
        <f t="shared" si="24"/>
        <v>9.4000000000000111E-2</v>
      </c>
      <c r="AO15" s="618">
        <f t="shared" si="24"/>
        <v>8.6000000000000021E-2</v>
      </c>
      <c r="AP15" s="618">
        <f t="shared" si="24"/>
        <v>0.08</v>
      </c>
      <c r="AQ15" s="618">
        <f t="shared" si="24"/>
        <v>0.09</v>
      </c>
      <c r="AR15" s="618">
        <f t="shared" si="24"/>
        <v>0.08</v>
      </c>
      <c r="AS15" s="618">
        <f t="shared" si="24"/>
        <v>9.0000000000000024E-2</v>
      </c>
      <c r="AT15" s="618">
        <f t="shared" si="24"/>
        <v>9.7000000000000003E-2</v>
      </c>
      <c r="AU15" s="618">
        <f t="shared" si="24"/>
        <v>8.0000000000000016E-2</v>
      </c>
      <c r="AV15" s="618">
        <f t="shared" si="24"/>
        <v>8.3199999999999996E-2</v>
      </c>
      <c r="AW15" s="618">
        <f t="shared" si="24"/>
        <v>7.0000000000000062E-2</v>
      </c>
      <c r="AX15" s="618">
        <f t="shared" si="24"/>
        <v>9.06E-2</v>
      </c>
      <c r="AY15" s="618">
        <f t="shared" si="24"/>
        <v>6.999999999999984E-2</v>
      </c>
      <c r="AZ15" s="618"/>
      <c r="BA15" s="605">
        <f t="shared" si="2"/>
        <v>1</v>
      </c>
      <c r="BB15" s="605">
        <f t="shared" si="3"/>
        <v>1</v>
      </c>
      <c r="BC15" s="605">
        <f t="shared" si="4"/>
        <v>0.94479999999999986</v>
      </c>
      <c r="BD15" s="605">
        <f t="shared" si="5"/>
        <v>1</v>
      </c>
      <c r="BE15" s="605">
        <f t="shared" si="6"/>
        <v>0.94479999999999986</v>
      </c>
      <c r="BF15" s="605">
        <v>1</v>
      </c>
      <c r="BG15" s="605">
        <f t="shared" ref="BG15:CD16" si="25">BG10+BG13</f>
        <v>1.4999999999999999E-2</v>
      </c>
      <c r="BH15" s="605">
        <f t="shared" si="25"/>
        <v>0.02</v>
      </c>
      <c r="BI15" s="605">
        <f t="shared" si="25"/>
        <v>0.08</v>
      </c>
      <c r="BJ15" s="605">
        <f t="shared" si="25"/>
        <v>0.13</v>
      </c>
      <c r="BK15" s="605">
        <f t="shared" si="25"/>
        <v>0.09</v>
      </c>
      <c r="BL15" s="605">
        <f t="shared" si="25"/>
        <v>8.1000000000000003E-2</v>
      </c>
      <c r="BM15" s="605">
        <f t="shared" si="25"/>
        <v>0.09</v>
      </c>
      <c r="BN15" s="605">
        <f t="shared" si="25"/>
        <v>8.1000000000000003E-2</v>
      </c>
      <c r="BO15" s="605">
        <f t="shared" si="25"/>
        <v>0.09</v>
      </c>
      <c r="BP15" s="605">
        <f t="shared" si="25"/>
        <v>0.08</v>
      </c>
      <c r="BQ15" s="605">
        <f t="shared" si="25"/>
        <v>0.09</v>
      </c>
      <c r="BR15" s="605">
        <f t="shared" si="25"/>
        <v>0.11</v>
      </c>
      <c r="BS15" s="605">
        <f t="shared" si="25"/>
        <v>0.09</v>
      </c>
      <c r="BT15" s="605">
        <f t="shared" si="25"/>
        <v>8.0299999999999996E-2</v>
      </c>
      <c r="BU15" s="605">
        <f t="shared" si="25"/>
        <v>0.09</v>
      </c>
      <c r="BV15" s="605">
        <f t="shared" si="25"/>
        <v>7.8755999999999826E-2</v>
      </c>
      <c r="BW15" s="605">
        <f t="shared" si="25"/>
        <v>0.09</v>
      </c>
      <c r="BX15" s="605">
        <f t="shared" si="25"/>
        <v>0.1</v>
      </c>
      <c r="BY15" s="605">
        <f t="shared" si="25"/>
        <v>0.09</v>
      </c>
      <c r="BZ15" s="605">
        <f t="shared" si="25"/>
        <v>8.2199999999999995E-2</v>
      </c>
      <c r="CA15" s="605">
        <f t="shared" si="25"/>
        <v>0.09</v>
      </c>
      <c r="CB15" s="605">
        <f t="shared" si="25"/>
        <v>0.08</v>
      </c>
      <c r="CC15" s="605">
        <f t="shared" si="25"/>
        <v>9.4E-2</v>
      </c>
      <c r="CD15" s="605">
        <f t="shared" si="25"/>
        <v>7.6700000000000004E-2</v>
      </c>
      <c r="CE15" s="605">
        <f t="shared" si="7"/>
        <v>0.99899999999999978</v>
      </c>
      <c r="CF15" s="605">
        <f t="shared" si="8"/>
        <v>0.99899999999999978</v>
      </c>
      <c r="CG15" s="605">
        <f t="shared" si="9"/>
        <v>0.99995599999999973</v>
      </c>
      <c r="CH15" s="605">
        <f t="shared" si="10"/>
        <v>0.99899999999999978</v>
      </c>
      <c r="CI15" s="605">
        <f t="shared" si="11"/>
        <v>0.99995599999999973</v>
      </c>
      <c r="CJ15" s="585">
        <f t="shared" ref="CJ15:CJ33" si="26">CK15+CM15+CQ15+CS15+CU15+CW15+CY15+DA15+DC15+DE15+DG15+CO15</f>
        <v>0.99999999999999978</v>
      </c>
      <c r="CK15" s="585">
        <f t="shared" ref="CK15:DH16" si="27">CK10+CK13</f>
        <v>1.4999999999999999E-2</v>
      </c>
      <c r="CL15" s="585">
        <f t="shared" si="27"/>
        <v>0</v>
      </c>
      <c r="CM15" s="585">
        <f t="shared" si="27"/>
        <v>8.5000000000000006E-2</v>
      </c>
      <c r="CN15" s="585">
        <f t="shared" si="27"/>
        <v>0</v>
      </c>
      <c r="CO15" s="585">
        <f t="shared" si="27"/>
        <v>0.09</v>
      </c>
      <c r="CP15" s="585">
        <f t="shared" si="27"/>
        <v>0</v>
      </c>
      <c r="CQ15" s="585">
        <f t="shared" si="27"/>
        <v>0.09</v>
      </c>
      <c r="CR15" s="585">
        <f t="shared" si="27"/>
        <v>0</v>
      </c>
      <c r="CS15" s="585">
        <f t="shared" si="27"/>
        <v>0.09</v>
      </c>
      <c r="CT15" s="585">
        <f t="shared" si="27"/>
        <v>0</v>
      </c>
      <c r="CU15" s="585">
        <f t="shared" si="27"/>
        <v>0.09</v>
      </c>
      <c r="CV15" s="585">
        <f t="shared" si="27"/>
        <v>0</v>
      </c>
      <c r="CW15" s="585">
        <f t="shared" si="27"/>
        <v>0.09</v>
      </c>
      <c r="CX15" s="585">
        <f t="shared" si="27"/>
        <v>0</v>
      </c>
      <c r="CY15" s="585">
        <f t="shared" si="27"/>
        <v>0.09</v>
      </c>
      <c r="CZ15" s="585">
        <f t="shared" si="27"/>
        <v>0</v>
      </c>
      <c r="DA15" s="585">
        <f t="shared" si="27"/>
        <v>0.09</v>
      </c>
      <c r="DB15" s="585">
        <f t="shared" si="27"/>
        <v>0</v>
      </c>
      <c r="DC15" s="585">
        <f t="shared" si="27"/>
        <v>0.09</v>
      </c>
      <c r="DD15" s="585">
        <f t="shared" si="27"/>
        <v>0</v>
      </c>
      <c r="DE15" s="585">
        <f t="shared" si="27"/>
        <v>0.09</v>
      </c>
      <c r="DF15" s="585">
        <f t="shared" si="27"/>
        <v>0</v>
      </c>
      <c r="DG15" s="585">
        <f t="shared" si="27"/>
        <v>0.09</v>
      </c>
      <c r="DH15" s="585">
        <f t="shared" si="27"/>
        <v>0</v>
      </c>
      <c r="DI15" s="585">
        <f t="shared" si="12"/>
        <v>0.99999999999999978</v>
      </c>
      <c r="DJ15" s="585">
        <f t="shared" si="13"/>
        <v>0.99999999999999978</v>
      </c>
      <c r="DK15" s="585">
        <f t="shared" si="13"/>
        <v>0</v>
      </c>
      <c r="DL15" s="585">
        <f t="shared" si="14"/>
        <v>0.99999999999999978</v>
      </c>
      <c r="DM15" s="605">
        <f t="shared" si="15"/>
        <v>0</v>
      </c>
      <c r="DN15" s="585">
        <f t="shared" ref="DN15:DN16" si="28">DN10+DN13</f>
        <v>1</v>
      </c>
      <c r="DO15" s="605"/>
      <c r="DP15" s="605"/>
      <c r="DQ15" s="605"/>
      <c r="DR15" s="605"/>
      <c r="DS15" s="605"/>
      <c r="DT15" s="605"/>
      <c r="DU15" s="605"/>
      <c r="DV15" s="605"/>
      <c r="DW15" s="605"/>
      <c r="DX15" s="605"/>
      <c r="DY15" s="605"/>
      <c r="DZ15" s="605"/>
      <c r="EA15" s="605"/>
      <c r="EB15" s="605"/>
      <c r="EC15" s="605"/>
      <c r="ED15" s="605"/>
      <c r="EE15" s="605"/>
      <c r="EF15" s="605"/>
      <c r="EG15" s="605"/>
      <c r="EH15" s="605"/>
      <c r="EI15" s="605"/>
      <c r="EJ15" s="605"/>
      <c r="EK15" s="605"/>
      <c r="EL15" s="605"/>
      <c r="EM15" s="605">
        <f t="shared" si="17"/>
        <v>0</v>
      </c>
      <c r="EN15" s="605">
        <f t="shared" si="18"/>
        <v>0</v>
      </c>
      <c r="EO15" s="605">
        <f t="shared" si="18"/>
        <v>0</v>
      </c>
      <c r="EP15" s="605">
        <v>1</v>
      </c>
      <c r="EQ15" s="605">
        <v>0</v>
      </c>
      <c r="ER15" s="606">
        <f t="shared" si="16"/>
        <v>0.81595744680851068</v>
      </c>
      <c r="ES15" s="559">
        <f t="shared" si="19"/>
        <v>1.000956956956957</v>
      </c>
      <c r="ET15" s="560">
        <f t="shared" si="0"/>
        <v>1.000956956956957</v>
      </c>
      <c r="EU15" s="561">
        <f>(AA15+BE15+CG15)/(Z15+BD15+CF15)</f>
        <v>0.98191263754584857</v>
      </c>
      <c r="EV15" s="560">
        <f>(AA15+BE15+CI15)/5</f>
        <v>0.5889511999999999</v>
      </c>
      <c r="EW15" s="861"/>
      <c r="EX15" s="867"/>
      <c r="EY15" s="867"/>
      <c r="EZ15" s="867"/>
      <c r="FA15" s="886"/>
      <c r="FB15" s="884"/>
      <c r="FC15" s="230"/>
      <c r="FD15" s="230"/>
      <c r="FE15" s="229"/>
      <c r="FF15" s="229"/>
      <c r="FG15" s="229"/>
    </row>
    <row r="16" spans="1:214" s="232" customFormat="1" ht="54.75" customHeight="1" thickBot="1" x14ac:dyDescent="0.3">
      <c r="A16" s="928"/>
      <c r="B16" s="931"/>
      <c r="C16" s="934"/>
      <c r="D16" s="934"/>
      <c r="E16" s="938"/>
      <c r="F16" s="473" t="s">
        <v>45</v>
      </c>
      <c r="G16" s="545">
        <f>G11+G14</f>
        <v>21572727362</v>
      </c>
      <c r="H16" s="621">
        <f>H11+H14</f>
        <v>2729118190</v>
      </c>
      <c r="I16" s="685"/>
      <c r="J16" s="685"/>
      <c r="K16" s="685">
        <v>2729118190</v>
      </c>
      <c r="L16" s="686">
        <v>61765000</v>
      </c>
      <c r="M16" s="685">
        <v>2729118190</v>
      </c>
      <c r="N16" s="686">
        <v>1624576000</v>
      </c>
      <c r="O16" s="685">
        <v>2729118190</v>
      </c>
      <c r="P16" s="686">
        <v>1781560000</v>
      </c>
      <c r="Q16" s="685">
        <v>2729118190</v>
      </c>
      <c r="R16" s="686">
        <v>1796256255</v>
      </c>
      <c r="S16" s="685">
        <v>2729118190</v>
      </c>
      <c r="T16" s="685">
        <v>2025564031</v>
      </c>
      <c r="U16" s="685">
        <v>2729118190</v>
      </c>
      <c r="V16" s="686">
        <v>2693651241</v>
      </c>
      <c r="W16" s="622">
        <f>K16</f>
        <v>2729118190</v>
      </c>
      <c r="X16" s="622">
        <f t="shared" si="1"/>
        <v>2729118190</v>
      </c>
      <c r="Y16" s="622">
        <f t="shared" si="1"/>
        <v>2693651241</v>
      </c>
      <c r="Z16" s="686">
        <v>2729118190</v>
      </c>
      <c r="AA16" s="686">
        <v>2693651241</v>
      </c>
      <c r="AB16" s="621">
        <f>AB11+AB14</f>
        <v>4884591310</v>
      </c>
      <c r="AC16" s="686">
        <f t="shared" si="22"/>
        <v>215147433</v>
      </c>
      <c r="AD16" s="686">
        <f t="shared" si="22"/>
        <v>215147433</v>
      </c>
      <c r="AE16" s="686">
        <f t="shared" si="22"/>
        <v>3691468479</v>
      </c>
      <c r="AF16" s="686">
        <f>AF11+AF14</f>
        <v>1394061479</v>
      </c>
      <c r="AG16" s="686">
        <f t="shared" si="23"/>
        <v>536137320</v>
      </c>
      <c r="AH16" s="686">
        <f t="shared" si="23"/>
        <v>2416319120</v>
      </c>
      <c r="AI16" s="686">
        <f t="shared" si="23"/>
        <v>110956632</v>
      </c>
      <c r="AJ16" s="686">
        <f t="shared" si="23"/>
        <v>350167632</v>
      </c>
      <c r="AK16" s="686">
        <f t="shared" si="23"/>
        <v>58353633</v>
      </c>
      <c r="AL16" s="686">
        <f t="shared" si="23"/>
        <v>54548183</v>
      </c>
      <c r="AM16" s="686">
        <f t="shared" si="23"/>
        <v>27631517</v>
      </c>
      <c r="AN16" s="686">
        <f>AN11+AN14</f>
        <v>171130056</v>
      </c>
      <c r="AO16" s="686">
        <f t="shared" si="23"/>
        <v>68044493</v>
      </c>
      <c r="AP16" s="686">
        <f t="shared" si="23"/>
        <v>11552967</v>
      </c>
      <c r="AQ16" s="686">
        <f t="shared" si="23"/>
        <v>0</v>
      </c>
      <c r="AR16" s="686">
        <f t="shared" si="23"/>
        <v>15550000</v>
      </c>
      <c r="AS16" s="686">
        <f t="shared" si="23"/>
        <v>0</v>
      </c>
      <c r="AT16" s="686">
        <f t="shared" si="23"/>
        <v>62546367</v>
      </c>
      <c r="AU16" s="686">
        <f t="shared" si="23"/>
        <v>24324000</v>
      </c>
      <c r="AV16" s="686">
        <f t="shared" si="24"/>
        <v>26770367</v>
      </c>
      <c r="AW16" s="686">
        <f t="shared" si="24"/>
        <v>57295200</v>
      </c>
      <c r="AX16" s="686">
        <f t="shared" si="24"/>
        <v>69614001</v>
      </c>
      <c r="AY16" s="685">
        <f>AY11+AY14</f>
        <v>66799931</v>
      </c>
      <c r="AZ16" s="685">
        <f>AZ11+AZ14</f>
        <v>61799866</v>
      </c>
      <c r="BA16" s="610">
        <f t="shared" si="2"/>
        <v>4856158638</v>
      </c>
      <c r="BB16" s="610">
        <f t="shared" si="3"/>
        <v>4856158638</v>
      </c>
      <c r="BC16" s="610">
        <f t="shared" si="4"/>
        <v>4849207471</v>
      </c>
      <c r="BD16" s="610">
        <f t="shared" si="5"/>
        <v>4856158638</v>
      </c>
      <c r="BE16" s="610">
        <f t="shared" si="6"/>
        <v>4849207471</v>
      </c>
      <c r="BF16" s="611">
        <v>6262440108</v>
      </c>
      <c r="BG16" s="611">
        <f t="shared" si="25"/>
        <v>5857175107</v>
      </c>
      <c r="BH16" s="611">
        <f t="shared" si="25"/>
        <v>5792440107</v>
      </c>
      <c r="BI16" s="611">
        <f t="shared" si="25"/>
        <v>152083335</v>
      </c>
      <c r="BJ16" s="611">
        <f t="shared" si="25"/>
        <v>97274600</v>
      </c>
      <c r="BK16" s="611">
        <f t="shared" si="25"/>
        <v>18789334</v>
      </c>
      <c r="BL16" s="611">
        <f t="shared" si="25"/>
        <v>47277929</v>
      </c>
      <c r="BM16" s="611">
        <f t="shared" si="25"/>
        <v>10096000</v>
      </c>
      <c r="BN16" s="611">
        <f t="shared" si="25"/>
        <v>29846014</v>
      </c>
      <c r="BO16" s="611">
        <f t="shared" si="25"/>
        <v>-770058</v>
      </c>
      <c r="BP16" s="611">
        <f t="shared" si="25"/>
        <v>2580200</v>
      </c>
      <c r="BQ16" s="611">
        <f t="shared" si="25"/>
        <v>12813000</v>
      </c>
      <c r="BR16" s="611">
        <f t="shared" si="25"/>
        <v>34109200</v>
      </c>
      <c r="BS16" s="611">
        <f t="shared" si="25"/>
        <v>154634000</v>
      </c>
      <c r="BT16" s="611">
        <f t="shared" si="25"/>
        <v>9785134</v>
      </c>
      <c r="BU16" s="611">
        <f t="shared" si="25"/>
        <v>10674000</v>
      </c>
      <c r="BV16" s="611">
        <f t="shared" si="25"/>
        <v>51152500</v>
      </c>
      <c r="BW16" s="611">
        <f t="shared" si="25"/>
        <v>0</v>
      </c>
      <c r="BX16" s="611">
        <f t="shared" si="25"/>
        <v>10697400</v>
      </c>
      <c r="BY16" s="611">
        <f t="shared" si="25"/>
        <v>8982800</v>
      </c>
      <c r="BZ16" s="611">
        <f t="shared" si="25"/>
        <v>8271767</v>
      </c>
      <c r="CA16" s="611">
        <f>CA11+CA14</f>
        <v>453944268</v>
      </c>
      <c r="CB16" s="611">
        <f>CB11+CB14</f>
        <v>484885996</v>
      </c>
      <c r="CC16" s="611">
        <f t="shared" si="25"/>
        <v>57054864</v>
      </c>
      <c r="CD16" s="611">
        <f t="shared" si="25"/>
        <v>121784966</v>
      </c>
      <c r="CE16" s="610">
        <f t="shared" si="7"/>
        <v>6735476650</v>
      </c>
      <c r="CF16" s="610">
        <f t="shared" si="8"/>
        <v>6735476650</v>
      </c>
      <c r="CG16" s="610">
        <f t="shared" si="9"/>
        <v>6690105813</v>
      </c>
      <c r="CH16" s="610">
        <f t="shared" si="10"/>
        <v>6735476650</v>
      </c>
      <c r="CI16" s="610">
        <f t="shared" si="11"/>
        <v>6690105813</v>
      </c>
      <c r="CJ16" s="611">
        <f t="shared" si="26"/>
        <v>4481764000</v>
      </c>
      <c r="CK16" s="611">
        <f t="shared" si="27"/>
        <v>4428517000</v>
      </c>
      <c r="CL16" s="611">
        <f t="shared" si="27"/>
        <v>0</v>
      </c>
      <c r="CM16" s="611">
        <f t="shared" si="27"/>
        <v>43247000</v>
      </c>
      <c r="CN16" s="611">
        <f t="shared" si="27"/>
        <v>0</v>
      </c>
      <c r="CO16" s="611">
        <f t="shared" si="27"/>
        <v>0</v>
      </c>
      <c r="CP16" s="611">
        <f t="shared" si="27"/>
        <v>0</v>
      </c>
      <c r="CQ16" s="611">
        <f t="shared" si="27"/>
        <v>5000000</v>
      </c>
      <c r="CR16" s="611">
        <f t="shared" si="27"/>
        <v>0</v>
      </c>
      <c r="CS16" s="611">
        <f t="shared" si="27"/>
        <v>5000000</v>
      </c>
      <c r="CT16" s="611">
        <f t="shared" si="27"/>
        <v>0</v>
      </c>
      <c r="CU16" s="611">
        <f t="shared" si="27"/>
        <v>0</v>
      </c>
      <c r="CV16" s="611">
        <f t="shared" si="27"/>
        <v>0</v>
      </c>
      <c r="CW16" s="611">
        <f t="shared" si="27"/>
        <v>0</v>
      </c>
      <c r="CX16" s="611">
        <f t="shared" si="27"/>
        <v>0</v>
      </c>
      <c r="CY16" s="611">
        <f t="shared" si="27"/>
        <v>0</v>
      </c>
      <c r="CZ16" s="611">
        <f t="shared" si="27"/>
        <v>0</v>
      </c>
      <c r="DA16" s="611">
        <f t="shared" si="27"/>
        <v>0</v>
      </c>
      <c r="DB16" s="611">
        <f t="shared" si="27"/>
        <v>0</v>
      </c>
      <c r="DC16" s="611">
        <f t="shared" si="27"/>
        <v>0</v>
      </c>
      <c r="DD16" s="611">
        <f t="shared" si="27"/>
        <v>0</v>
      </c>
      <c r="DE16" s="611">
        <f t="shared" si="27"/>
        <v>0</v>
      </c>
      <c r="DF16" s="611">
        <f t="shared" si="27"/>
        <v>0</v>
      </c>
      <c r="DG16" s="611">
        <f t="shared" si="27"/>
        <v>0</v>
      </c>
      <c r="DH16" s="611">
        <f t="shared" si="27"/>
        <v>0</v>
      </c>
      <c r="DI16" s="611">
        <f t="shared" si="12"/>
        <v>4481764000</v>
      </c>
      <c r="DJ16" s="611">
        <f t="shared" si="13"/>
        <v>4481764000</v>
      </c>
      <c r="DK16" s="611">
        <f t="shared" si="13"/>
        <v>0</v>
      </c>
      <c r="DL16" s="611">
        <f t="shared" si="14"/>
        <v>4481764000</v>
      </c>
      <c r="DM16" s="610">
        <f t="shared" si="15"/>
        <v>0</v>
      </c>
      <c r="DN16" s="611">
        <f t="shared" si="28"/>
        <v>2812628000</v>
      </c>
      <c r="DO16" s="610"/>
      <c r="DP16" s="610"/>
      <c r="DQ16" s="610"/>
      <c r="DR16" s="610"/>
      <c r="DS16" s="610"/>
      <c r="DT16" s="610"/>
      <c r="DU16" s="610"/>
      <c r="DV16" s="610"/>
      <c r="DW16" s="610"/>
      <c r="DX16" s="610"/>
      <c r="DY16" s="610"/>
      <c r="DZ16" s="610"/>
      <c r="EA16" s="610"/>
      <c r="EB16" s="610"/>
      <c r="EC16" s="610"/>
      <c r="ED16" s="610"/>
      <c r="EE16" s="610"/>
      <c r="EF16" s="610"/>
      <c r="EG16" s="610"/>
      <c r="EH16" s="610"/>
      <c r="EI16" s="610"/>
      <c r="EJ16" s="610"/>
      <c r="EK16" s="610"/>
      <c r="EL16" s="610"/>
      <c r="EM16" s="610">
        <f t="shared" si="17"/>
        <v>0</v>
      </c>
      <c r="EN16" s="610">
        <f t="shared" si="18"/>
        <v>0</v>
      </c>
      <c r="EO16" s="610">
        <f t="shared" si="18"/>
        <v>0</v>
      </c>
      <c r="EP16" s="610">
        <v>2812628000</v>
      </c>
      <c r="EQ16" s="610">
        <v>0</v>
      </c>
      <c r="ER16" s="612">
        <f t="shared" si="16"/>
        <v>2.134523815533063</v>
      </c>
      <c r="ES16" s="562">
        <f t="shared" si="19"/>
        <v>0.9932639010781813</v>
      </c>
      <c r="ET16" s="563">
        <f t="shared" si="0"/>
        <v>0.9932639010781813</v>
      </c>
      <c r="EU16" s="564">
        <f>(AA16+BE16+CG16)/(Z16+BD16+CF16)</f>
        <v>0.99386980907569811</v>
      </c>
      <c r="EV16" s="565">
        <f t="shared" si="21"/>
        <v>0.65976657870673927</v>
      </c>
      <c r="EW16" s="862"/>
      <c r="EX16" s="868"/>
      <c r="EY16" s="868"/>
      <c r="EZ16" s="868"/>
      <c r="FA16" s="887"/>
      <c r="FB16" s="884"/>
      <c r="FE16" s="229"/>
      <c r="FF16" s="229"/>
      <c r="FG16" s="229"/>
    </row>
    <row r="17" spans="1:214" s="226" customFormat="1" ht="39" customHeight="1" x14ac:dyDescent="0.25">
      <c r="A17" s="939" t="s">
        <v>380</v>
      </c>
      <c r="B17" s="942">
        <v>2</v>
      </c>
      <c r="C17" s="945" t="s">
        <v>381</v>
      </c>
      <c r="D17" s="948" t="s">
        <v>382</v>
      </c>
      <c r="E17" s="950">
        <v>290</v>
      </c>
      <c r="F17" s="300" t="s">
        <v>41</v>
      </c>
      <c r="G17" s="546">
        <f>AA17+BE17+CH17+CJ17+DN17</f>
        <v>99.096530612244891</v>
      </c>
      <c r="H17" s="586">
        <v>12.5</v>
      </c>
      <c r="I17" s="687"/>
      <c r="J17" s="687"/>
      <c r="K17" s="687">
        <v>12.5</v>
      </c>
      <c r="L17" s="688">
        <v>0</v>
      </c>
      <c r="M17" s="687">
        <v>12.5</v>
      </c>
      <c r="N17" s="688">
        <v>2.5</v>
      </c>
      <c r="O17" s="687">
        <v>12.5</v>
      </c>
      <c r="P17" s="688">
        <v>5</v>
      </c>
      <c r="Q17" s="687">
        <v>12.5</v>
      </c>
      <c r="R17" s="688">
        <v>7.5</v>
      </c>
      <c r="S17" s="688">
        <v>12.5</v>
      </c>
      <c r="T17" s="689">
        <v>9.9</v>
      </c>
      <c r="U17" s="688">
        <v>12.5</v>
      </c>
      <c r="V17" s="690">
        <v>11.78</v>
      </c>
      <c r="W17" s="579">
        <v>12.5</v>
      </c>
      <c r="X17" s="579">
        <v>12.5</v>
      </c>
      <c r="Y17" s="579">
        <v>11.8</v>
      </c>
      <c r="Z17" s="688">
        <v>12.5</v>
      </c>
      <c r="AA17" s="691">
        <v>11.78</v>
      </c>
      <c r="AB17" s="579">
        <v>25</v>
      </c>
      <c r="AC17" s="691">
        <v>2.08</v>
      </c>
      <c r="AD17" s="691">
        <v>0</v>
      </c>
      <c r="AE17" s="691">
        <v>2.08</v>
      </c>
      <c r="AF17" s="691">
        <v>4.16</v>
      </c>
      <c r="AG17" s="691">
        <v>2.08</v>
      </c>
      <c r="AH17" s="691">
        <v>2.08</v>
      </c>
      <c r="AI17" s="691">
        <v>2.08</v>
      </c>
      <c r="AJ17" s="691">
        <v>1.36</v>
      </c>
      <c r="AK17" s="691">
        <v>2.0840000000000001</v>
      </c>
      <c r="AL17" s="691">
        <v>1.3</v>
      </c>
      <c r="AM17" s="691">
        <v>2.08</v>
      </c>
      <c r="AN17" s="691">
        <v>2.5</v>
      </c>
      <c r="AO17" s="691">
        <v>2.08</v>
      </c>
      <c r="AP17" s="691">
        <v>1.73</v>
      </c>
      <c r="AQ17" s="691">
        <v>2.08</v>
      </c>
      <c r="AR17" s="691">
        <v>2.14</v>
      </c>
      <c r="AS17" s="691">
        <v>2.08</v>
      </c>
      <c r="AT17" s="691">
        <v>1.78</v>
      </c>
      <c r="AU17" s="691">
        <v>2.08</v>
      </c>
      <c r="AV17" s="691">
        <v>2.4765306122448969</v>
      </c>
      <c r="AW17" s="691">
        <v>2.08</v>
      </c>
      <c r="AX17" s="691">
        <v>2.69</v>
      </c>
      <c r="AY17" s="691">
        <v>2.12</v>
      </c>
      <c r="AZ17" s="691">
        <v>2.6</v>
      </c>
      <c r="BA17" s="578">
        <f t="shared" si="2"/>
        <v>25.003999999999994</v>
      </c>
      <c r="BB17" s="578">
        <f t="shared" si="3"/>
        <v>25.003999999999994</v>
      </c>
      <c r="BC17" s="578">
        <f t="shared" si="4"/>
        <v>24.8165306122449</v>
      </c>
      <c r="BD17" s="578">
        <f t="shared" si="5"/>
        <v>25.003999999999994</v>
      </c>
      <c r="BE17" s="578">
        <f t="shared" si="6"/>
        <v>24.8165306122449</v>
      </c>
      <c r="BF17" s="579">
        <v>25</v>
      </c>
      <c r="BG17" s="578">
        <v>0</v>
      </c>
      <c r="BH17" s="578">
        <v>0</v>
      </c>
      <c r="BI17" s="578">
        <v>2.4</v>
      </c>
      <c r="BJ17" s="580">
        <v>1.96</v>
      </c>
      <c r="BK17" s="578">
        <v>2.4</v>
      </c>
      <c r="BL17" s="578">
        <v>2.76</v>
      </c>
      <c r="BM17" s="578">
        <v>2.4</v>
      </c>
      <c r="BN17" s="578">
        <v>2.48</v>
      </c>
      <c r="BO17" s="578">
        <v>2.4</v>
      </c>
      <c r="BP17" s="578">
        <v>2.4</v>
      </c>
      <c r="BQ17" s="578">
        <v>2.4</v>
      </c>
      <c r="BR17" s="578">
        <v>2.4</v>
      </c>
      <c r="BS17" s="578">
        <v>2.4</v>
      </c>
      <c r="BT17" s="578">
        <v>2.4</v>
      </c>
      <c r="BU17" s="578">
        <v>2.4</v>
      </c>
      <c r="BV17" s="578">
        <v>0.27692307692307688</v>
      </c>
      <c r="BW17" s="578">
        <v>2.4</v>
      </c>
      <c r="BX17" s="578">
        <v>1.9634271099744245</v>
      </c>
      <c r="BY17" s="578">
        <v>2.4</v>
      </c>
      <c r="BZ17" s="578">
        <v>2.4</v>
      </c>
      <c r="CA17" s="578">
        <v>2.4</v>
      </c>
      <c r="CB17" s="578">
        <v>3</v>
      </c>
      <c r="CC17" s="578">
        <v>1</v>
      </c>
      <c r="CD17" s="578">
        <v>2.4889999999999999</v>
      </c>
      <c r="CE17" s="578">
        <f t="shared" si="7"/>
        <v>24.999999999999996</v>
      </c>
      <c r="CF17" s="578">
        <f t="shared" si="8"/>
        <v>24.999999999999996</v>
      </c>
      <c r="CG17" s="578">
        <f>BH17+BJ17+BL17+BN17+BP17+BR17+BT17+BV17+BX17+BZ17+CB17+CD17</f>
        <v>24.529350186897503</v>
      </c>
      <c r="CH17" s="578">
        <f t="shared" si="10"/>
        <v>24.999999999999996</v>
      </c>
      <c r="CI17" s="578">
        <f t="shared" si="11"/>
        <v>24.529350186897503</v>
      </c>
      <c r="CJ17" s="579">
        <f t="shared" si="26"/>
        <v>24.999999999999996</v>
      </c>
      <c r="CK17" s="578">
        <v>0</v>
      </c>
      <c r="CL17" s="578"/>
      <c r="CM17" s="578">
        <v>2.4</v>
      </c>
      <c r="CN17" s="578"/>
      <c r="CO17" s="578">
        <v>2.4</v>
      </c>
      <c r="CP17" s="578"/>
      <c r="CQ17" s="578">
        <v>2.4</v>
      </c>
      <c r="CR17" s="578"/>
      <c r="CS17" s="578">
        <v>2.4</v>
      </c>
      <c r="CT17" s="578"/>
      <c r="CU17" s="578">
        <v>2.4</v>
      </c>
      <c r="CV17" s="578"/>
      <c r="CW17" s="578">
        <v>2.4</v>
      </c>
      <c r="CX17" s="578"/>
      <c r="CY17" s="578">
        <v>2.4</v>
      </c>
      <c r="CZ17" s="578"/>
      <c r="DA17" s="578">
        <v>2.4</v>
      </c>
      <c r="DB17" s="578"/>
      <c r="DC17" s="578">
        <v>2.4</v>
      </c>
      <c r="DD17" s="578"/>
      <c r="DE17" s="578">
        <v>2.4</v>
      </c>
      <c r="DF17" s="578"/>
      <c r="DG17" s="578">
        <v>1</v>
      </c>
      <c r="DH17" s="578"/>
      <c r="DI17" s="578">
        <f>DG17+DE17+DC17+DA17+CW17+CY17+CU17+CS17+CQ17+CO17+CM17+CK17</f>
        <v>24.999999999999996</v>
      </c>
      <c r="DJ17" s="578">
        <f t="shared" ref="DJ17:DK22" si="29">+CK17+CM17+CO17+CQ17+CS17+CU17+CW17+CY17+DA17+DC17+DE17+DG17</f>
        <v>24.999999999999996</v>
      </c>
      <c r="DK17" s="578">
        <f t="shared" si="29"/>
        <v>0</v>
      </c>
      <c r="DL17" s="578">
        <f>+CK17+CM17+CO17+CQ17+CS17+CU17+CW17+CY17+DA17+DC17+DE17+DG17</f>
        <v>24.999999999999996</v>
      </c>
      <c r="DM17" s="578">
        <f>+CL17+CN17+CP17+CR17+CT17+CV17+CX17+CZ17+DB17+DD17+DF17+DH17</f>
        <v>0</v>
      </c>
      <c r="DN17" s="578">
        <v>12.5</v>
      </c>
      <c r="DO17" s="578"/>
      <c r="DP17" s="578"/>
      <c r="DQ17" s="578"/>
      <c r="DR17" s="578"/>
      <c r="DS17" s="578"/>
      <c r="DT17" s="578"/>
      <c r="DU17" s="578"/>
      <c r="DV17" s="578"/>
      <c r="DW17" s="578"/>
      <c r="DX17" s="578"/>
      <c r="DY17" s="578"/>
      <c r="DZ17" s="578"/>
      <c r="EA17" s="578"/>
      <c r="EB17" s="578"/>
      <c r="EC17" s="578"/>
      <c r="ED17" s="578"/>
      <c r="EE17" s="578"/>
      <c r="EF17" s="578"/>
      <c r="EG17" s="578"/>
      <c r="EH17" s="578"/>
      <c r="EI17" s="578"/>
      <c r="EJ17" s="578"/>
      <c r="EK17" s="578"/>
      <c r="EL17" s="578"/>
      <c r="EM17" s="578">
        <f t="shared" si="17"/>
        <v>0</v>
      </c>
      <c r="EN17" s="578">
        <f t="shared" si="18"/>
        <v>0</v>
      </c>
      <c r="EO17" s="578">
        <f t="shared" si="18"/>
        <v>0</v>
      </c>
      <c r="EP17" s="578">
        <v>12.5</v>
      </c>
      <c r="EQ17" s="578">
        <v>0</v>
      </c>
      <c r="ER17" s="596">
        <f t="shared" si="16"/>
        <v>2.4889999999999999</v>
      </c>
      <c r="ES17" s="553">
        <f>+CG17/CF17</f>
        <v>0.98117400747590022</v>
      </c>
      <c r="ET17" s="554">
        <f t="shared" si="0"/>
        <v>0.98117400747590022</v>
      </c>
      <c r="EU17" s="555">
        <f>(AA17+BE17+CG17)/(Z17+BD17+CF17)</f>
        <v>0.97795150389002961</v>
      </c>
      <c r="EV17" s="554">
        <f>(AA17+BE17+CI17)/G17</f>
        <v>0.61683169351631528</v>
      </c>
      <c r="EW17" s="878" t="s">
        <v>578</v>
      </c>
      <c r="EX17" s="881" t="s">
        <v>590</v>
      </c>
      <c r="EY17" s="881" t="s">
        <v>583</v>
      </c>
      <c r="EZ17" s="881" t="s">
        <v>395</v>
      </c>
      <c r="FA17" s="900" t="s">
        <v>450</v>
      </c>
      <c r="FB17" s="884"/>
      <c r="FC17" s="308"/>
      <c r="FD17" s="308"/>
      <c r="FE17" s="308"/>
      <c r="FF17" s="308"/>
      <c r="FG17" s="308"/>
      <c r="FH17" s="308"/>
      <c r="FI17" s="308"/>
      <c r="FJ17" s="308"/>
      <c r="FK17" s="308"/>
      <c r="FL17" s="308"/>
      <c r="FM17" s="308"/>
      <c r="FN17" s="308"/>
      <c r="FO17" s="308"/>
      <c r="FP17" s="308"/>
      <c r="FQ17" s="308"/>
      <c r="FR17" s="308"/>
      <c r="FS17" s="308"/>
      <c r="FT17" s="308"/>
      <c r="FU17" s="308"/>
      <c r="FV17" s="308"/>
      <c r="FW17" s="308"/>
      <c r="FX17" s="308"/>
      <c r="FY17" s="308"/>
      <c r="FZ17" s="308"/>
      <c r="GA17" s="308"/>
      <c r="GB17" s="308"/>
      <c r="GC17" s="308"/>
      <c r="GD17" s="308"/>
      <c r="GE17" s="308"/>
      <c r="GF17" s="308"/>
      <c r="GG17" s="308"/>
      <c r="GH17" s="308"/>
      <c r="GI17" s="308"/>
      <c r="GJ17" s="308"/>
      <c r="GK17" s="308"/>
      <c r="GL17" s="308"/>
      <c r="GM17" s="308"/>
      <c r="GN17" s="308"/>
      <c r="GO17" s="308"/>
      <c r="GP17" s="308"/>
      <c r="GQ17" s="308"/>
      <c r="GR17" s="308"/>
      <c r="GS17" s="308"/>
      <c r="GT17" s="308"/>
      <c r="GU17" s="308"/>
      <c r="GV17" s="308"/>
      <c r="GW17" s="308"/>
      <c r="GX17" s="308"/>
      <c r="GY17" s="308"/>
      <c r="GZ17" s="308"/>
      <c r="HA17" s="308"/>
      <c r="HB17" s="308"/>
      <c r="HC17" s="308"/>
      <c r="HD17" s="308"/>
      <c r="HE17" s="308"/>
      <c r="HF17" s="308"/>
    </row>
    <row r="18" spans="1:214" s="223" customFormat="1" ht="39" customHeight="1" x14ac:dyDescent="0.25">
      <c r="A18" s="940"/>
      <c r="B18" s="943"/>
      <c r="C18" s="946"/>
      <c r="D18" s="937"/>
      <c r="E18" s="951"/>
      <c r="F18" s="301" t="s">
        <v>3</v>
      </c>
      <c r="G18" s="356">
        <f>AA18+BE18+CH18+CJ18+DN18</f>
        <v>1498728266</v>
      </c>
      <c r="H18" s="299">
        <v>200000000</v>
      </c>
      <c r="I18" s="297"/>
      <c r="J18" s="297"/>
      <c r="K18" s="297">
        <v>200000000</v>
      </c>
      <c r="L18" s="297">
        <v>0</v>
      </c>
      <c r="M18" s="297">
        <v>200000000</v>
      </c>
      <c r="N18" s="297">
        <v>114652000</v>
      </c>
      <c r="O18" s="297">
        <v>200000000</v>
      </c>
      <c r="P18" s="297">
        <v>143692000</v>
      </c>
      <c r="Q18" s="297">
        <v>200000000</v>
      </c>
      <c r="R18" s="297">
        <v>143692000</v>
      </c>
      <c r="S18" s="297">
        <v>200000000</v>
      </c>
      <c r="T18" s="297">
        <v>143692000</v>
      </c>
      <c r="U18" s="297">
        <v>200000000</v>
      </c>
      <c r="V18" s="297">
        <v>198796000</v>
      </c>
      <c r="W18" s="297">
        <v>200000000</v>
      </c>
      <c r="X18" s="297">
        <v>200000000</v>
      </c>
      <c r="Y18" s="297">
        <v>198796000</v>
      </c>
      <c r="Z18" s="297">
        <v>200000000</v>
      </c>
      <c r="AA18" s="297">
        <v>198796000</v>
      </c>
      <c r="AB18" s="299">
        <v>254951000</v>
      </c>
      <c r="AC18" s="297">
        <v>0</v>
      </c>
      <c r="AD18" s="297">
        <v>0</v>
      </c>
      <c r="AE18" s="297">
        <v>66080000</v>
      </c>
      <c r="AF18" s="297">
        <v>66080000</v>
      </c>
      <c r="AG18" s="297">
        <v>187449000</v>
      </c>
      <c r="AH18" s="297">
        <v>187449000</v>
      </c>
      <c r="AI18" s="297">
        <v>0</v>
      </c>
      <c r="AJ18" s="297">
        <v>0</v>
      </c>
      <c r="AK18" s="297">
        <v>0</v>
      </c>
      <c r="AL18" s="297">
        <v>0</v>
      </c>
      <c r="AM18" s="297">
        <v>0</v>
      </c>
      <c r="AN18" s="297">
        <v>0</v>
      </c>
      <c r="AO18" s="297"/>
      <c r="AP18" s="297"/>
      <c r="AQ18" s="297">
        <v>0</v>
      </c>
      <c r="AR18" s="297">
        <v>0</v>
      </c>
      <c r="AS18" s="297"/>
      <c r="AT18" s="297">
        <v>0</v>
      </c>
      <c r="AU18" s="297">
        <v>0</v>
      </c>
      <c r="AV18" s="297">
        <v>0</v>
      </c>
      <c r="AW18" s="297">
        <v>32353269</v>
      </c>
      <c r="AX18" s="297">
        <v>29912733</v>
      </c>
      <c r="AY18" s="297"/>
      <c r="AZ18" s="297">
        <v>2440533</v>
      </c>
      <c r="BA18" s="582">
        <f t="shared" si="2"/>
        <v>285882269</v>
      </c>
      <c r="BB18" s="582">
        <f t="shared" si="3"/>
        <v>285882269</v>
      </c>
      <c r="BC18" s="582">
        <f t="shared" si="4"/>
        <v>285882266</v>
      </c>
      <c r="BD18" s="582">
        <f t="shared" si="5"/>
        <v>285882269</v>
      </c>
      <c r="BE18" s="582">
        <f t="shared" si="6"/>
        <v>285882266</v>
      </c>
      <c r="BF18" s="532">
        <v>414984000</v>
      </c>
      <c r="BG18" s="582">
        <v>378669000</v>
      </c>
      <c r="BH18" s="582">
        <v>378669000</v>
      </c>
      <c r="BI18" s="582">
        <v>0</v>
      </c>
      <c r="BJ18" s="584">
        <v>0</v>
      </c>
      <c r="BK18" s="582">
        <v>0</v>
      </c>
      <c r="BL18" s="582">
        <v>0</v>
      </c>
      <c r="BM18" s="582">
        <v>0</v>
      </c>
      <c r="BN18" s="582">
        <v>0</v>
      </c>
      <c r="BO18" s="582">
        <v>0</v>
      </c>
      <c r="BP18" s="582">
        <v>0</v>
      </c>
      <c r="BQ18" s="582">
        <v>0</v>
      </c>
      <c r="BR18" s="582">
        <v>0</v>
      </c>
      <c r="BS18" s="582">
        <v>0</v>
      </c>
      <c r="BT18" s="582">
        <v>0</v>
      </c>
      <c r="BU18" s="582">
        <v>0</v>
      </c>
      <c r="BV18" s="582">
        <v>2571800</v>
      </c>
      <c r="BW18" s="582">
        <v>0</v>
      </c>
      <c r="BX18" s="582">
        <v>0</v>
      </c>
      <c r="BY18" s="582">
        <v>19497000</v>
      </c>
      <c r="BZ18" s="582">
        <v>13752000</v>
      </c>
      <c r="CA18" s="582">
        <f>5600400+4559100</f>
        <v>10159500</v>
      </c>
      <c r="CB18" s="582">
        <v>11345400</v>
      </c>
      <c r="CC18" s="582">
        <v>12104500</v>
      </c>
      <c r="CD18" s="582">
        <v>12104500</v>
      </c>
      <c r="CE18" s="582">
        <f t="shared" si="7"/>
        <v>420430000</v>
      </c>
      <c r="CF18" s="582">
        <f t="shared" si="8"/>
        <v>420430000</v>
      </c>
      <c r="CG18" s="582">
        <f t="shared" si="9"/>
        <v>418442700</v>
      </c>
      <c r="CH18" s="582">
        <f t="shared" si="10"/>
        <v>420430000</v>
      </c>
      <c r="CI18" s="582">
        <f t="shared" si="11"/>
        <v>418442700</v>
      </c>
      <c r="CJ18" s="532">
        <f>CK18+CM18+CQ18+CS18+CU18+CW18+CY18+DA18+DC18+DE18+DG18+CO18</f>
        <v>335366000</v>
      </c>
      <c r="CK18" s="582">
        <v>335366000</v>
      </c>
      <c r="CL18" s="582"/>
      <c r="CM18" s="582">
        <v>0</v>
      </c>
      <c r="CN18" s="582"/>
      <c r="CO18" s="582">
        <v>0</v>
      </c>
      <c r="CP18" s="582"/>
      <c r="CQ18" s="582">
        <v>0</v>
      </c>
      <c r="CR18" s="582"/>
      <c r="CS18" s="582">
        <v>0</v>
      </c>
      <c r="CT18" s="582"/>
      <c r="CU18" s="582">
        <v>0</v>
      </c>
      <c r="CV18" s="582"/>
      <c r="CW18" s="582">
        <v>0</v>
      </c>
      <c r="CX18" s="582"/>
      <c r="CY18" s="582">
        <v>0</v>
      </c>
      <c r="CZ18" s="582"/>
      <c r="DA18" s="582">
        <v>0</v>
      </c>
      <c r="DB18" s="582"/>
      <c r="DC18" s="582">
        <v>0</v>
      </c>
      <c r="DD18" s="582"/>
      <c r="DE18" s="582">
        <v>0</v>
      </c>
      <c r="DF18" s="582"/>
      <c r="DG18" s="582">
        <v>0</v>
      </c>
      <c r="DH18" s="582"/>
      <c r="DI18" s="582">
        <f>DG18+DE18+DC18+DA18+CW18+CY18+CU18+CS18+CQ18+CO18+CM18+CK18</f>
        <v>335366000</v>
      </c>
      <c r="DJ18" s="582">
        <f t="shared" si="29"/>
        <v>335366000</v>
      </c>
      <c r="DK18" s="582">
        <f t="shared" si="29"/>
        <v>0</v>
      </c>
      <c r="DL18" s="582">
        <f>+CK18+CM18+CO18+CQ18+CS18+CU18+CW18+CY18+DA18+DC18+DE18+DG18</f>
        <v>335366000</v>
      </c>
      <c r="DM18" s="582">
        <f t="shared" ref="DM18" si="30">DK18+BK18</f>
        <v>0</v>
      </c>
      <c r="DN18" s="532">
        <v>258254000</v>
      </c>
      <c r="DO18" s="582"/>
      <c r="DP18" s="582"/>
      <c r="DQ18" s="582"/>
      <c r="DR18" s="582"/>
      <c r="DS18" s="582"/>
      <c r="DT18" s="582"/>
      <c r="DU18" s="582"/>
      <c r="DV18" s="582"/>
      <c r="DW18" s="582"/>
      <c r="DX18" s="582"/>
      <c r="DY18" s="582"/>
      <c r="DZ18" s="582"/>
      <c r="EA18" s="582"/>
      <c r="EB18" s="582"/>
      <c r="EC18" s="582"/>
      <c r="ED18" s="582"/>
      <c r="EE18" s="582"/>
      <c r="EF18" s="582"/>
      <c r="EG18" s="582"/>
      <c r="EH18" s="582"/>
      <c r="EI18" s="582"/>
      <c r="EJ18" s="582"/>
      <c r="EK18" s="582"/>
      <c r="EL18" s="582"/>
      <c r="EM18" s="582">
        <f t="shared" si="17"/>
        <v>0</v>
      </c>
      <c r="EN18" s="582">
        <f t="shared" si="18"/>
        <v>0</v>
      </c>
      <c r="EO18" s="582">
        <f t="shared" si="18"/>
        <v>0</v>
      </c>
      <c r="EP18" s="582">
        <v>258254000</v>
      </c>
      <c r="EQ18" s="582">
        <v>0</v>
      </c>
      <c r="ER18" s="583">
        <f t="shared" si="16"/>
        <v>1</v>
      </c>
      <c r="ES18" s="556">
        <f t="shared" ref="ES18:ES30" si="31">+CG18/CF18</f>
        <v>0.99527317270413629</v>
      </c>
      <c r="ET18" s="557">
        <f t="shared" si="0"/>
        <v>0.99527317270413629</v>
      </c>
      <c r="EU18" s="558">
        <f t="shared" ref="EU18:EU30" si="32">(AA18+BE18+CG18)/(Z18+BD18+CF18)</f>
        <v>0.99647880415044898</v>
      </c>
      <c r="EV18" s="557">
        <f t="shared" ref="EV18:EV30" si="33">(AA18+BE18+CI18)/G18</f>
        <v>0.60259153476191263</v>
      </c>
      <c r="EW18" s="879"/>
      <c r="EX18" s="882"/>
      <c r="EY18" s="882"/>
      <c r="EZ18" s="882"/>
      <c r="FA18" s="901"/>
      <c r="FB18" s="884"/>
    </row>
    <row r="19" spans="1:214" s="223" customFormat="1" ht="39" customHeight="1" x14ac:dyDescent="0.25">
      <c r="A19" s="940"/>
      <c r="B19" s="943"/>
      <c r="C19" s="946"/>
      <c r="D19" s="937"/>
      <c r="E19" s="951"/>
      <c r="F19" s="302" t="s">
        <v>396</v>
      </c>
      <c r="G19" s="356"/>
      <c r="H19" s="299"/>
      <c r="I19" s="297"/>
      <c r="J19" s="297"/>
      <c r="K19" s="297"/>
      <c r="L19" s="297"/>
      <c r="M19" s="297"/>
      <c r="N19" s="297"/>
      <c r="O19" s="297"/>
      <c r="P19" s="297"/>
      <c r="Q19" s="297"/>
      <c r="R19" s="297"/>
      <c r="S19" s="297"/>
      <c r="T19" s="297"/>
      <c r="U19" s="297"/>
      <c r="V19" s="297"/>
      <c r="W19" s="297"/>
      <c r="X19" s="297"/>
      <c r="Y19" s="297"/>
      <c r="Z19" s="297"/>
      <c r="AA19" s="297"/>
      <c r="AB19" s="299"/>
      <c r="AC19" s="297">
        <v>0</v>
      </c>
      <c r="AD19" s="297">
        <v>0</v>
      </c>
      <c r="AE19" s="297">
        <v>0</v>
      </c>
      <c r="AF19" s="297">
        <v>0</v>
      </c>
      <c r="AG19" s="297">
        <v>2538667</v>
      </c>
      <c r="AH19" s="297">
        <v>2538667</v>
      </c>
      <c r="AI19" s="297">
        <v>24861667</v>
      </c>
      <c r="AJ19" s="297">
        <v>24861667</v>
      </c>
      <c r="AK19" s="297">
        <v>20653000</v>
      </c>
      <c r="AL19" s="297">
        <v>20653000</v>
      </c>
      <c r="AM19" s="297">
        <v>20653000</v>
      </c>
      <c r="AN19" s="297">
        <v>20653000</v>
      </c>
      <c r="AO19" s="297">
        <v>47115800</v>
      </c>
      <c r="AP19" s="297">
        <v>38391800</v>
      </c>
      <c r="AQ19" s="297">
        <v>29377000</v>
      </c>
      <c r="AR19" s="297">
        <v>38101000</v>
      </c>
      <c r="AS19" s="297">
        <v>29377000</v>
      </c>
      <c r="AT19" s="297">
        <v>29377000</v>
      </c>
      <c r="AU19" s="297">
        <v>29377000</v>
      </c>
      <c r="AV19" s="297">
        <v>29377000</v>
      </c>
      <c r="AW19" s="297">
        <v>29377000</v>
      </c>
      <c r="AX19" s="297">
        <v>29377000</v>
      </c>
      <c r="AY19" s="297">
        <v>52552135</v>
      </c>
      <c r="AZ19" s="297">
        <v>35774600</v>
      </c>
      <c r="BA19" s="582">
        <f t="shared" si="2"/>
        <v>285882269</v>
      </c>
      <c r="BB19" s="582">
        <f t="shared" si="3"/>
        <v>285882269</v>
      </c>
      <c r="BC19" s="582">
        <f t="shared" si="4"/>
        <v>269104734</v>
      </c>
      <c r="BD19" s="582">
        <f t="shared" si="5"/>
        <v>285882269</v>
      </c>
      <c r="BE19" s="582">
        <f t="shared" si="6"/>
        <v>269104734</v>
      </c>
      <c r="BF19" s="532">
        <v>415028000</v>
      </c>
      <c r="BG19" s="582">
        <v>0</v>
      </c>
      <c r="BH19" s="582">
        <v>0</v>
      </c>
      <c r="BI19" s="582">
        <v>818300</v>
      </c>
      <c r="BJ19" s="584">
        <v>1895300</v>
      </c>
      <c r="BK19" s="582">
        <v>39950000</v>
      </c>
      <c r="BL19" s="582">
        <v>37021400</v>
      </c>
      <c r="BM19" s="582">
        <v>39950000</v>
      </c>
      <c r="BN19" s="582">
        <v>32871000</v>
      </c>
      <c r="BO19" s="582">
        <v>39950000</v>
      </c>
      <c r="BP19" s="582">
        <f>118816700-BN19-BL19-BJ19-BH19</f>
        <v>47029000</v>
      </c>
      <c r="BQ19" s="582">
        <v>39950000</v>
      </c>
      <c r="BR19" s="582">
        <v>39950000</v>
      </c>
      <c r="BS19" s="582">
        <v>39950000</v>
      </c>
      <c r="BT19" s="582">
        <v>39950000</v>
      </c>
      <c r="BU19" s="582">
        <v>39950000</v>
      </c>
      <c r="BV19" s="582">
        <v>29640000</v>
      </c>
      <c r="BW19" s="582">
        <v>39131700</v>
      </c>
      <c r="BX19" s="582">
        <v>40883000</v>
      </c>
      <c r="BY19" s="582">
        <v>36443000</v>
      </c>
      <c r="BZ19" s="582">
        <v>18581000</v>
      </c>
      <c r="CA19" s="582">
        <v>36443000</v>
      </c>
      <c r="CB19" s="582">
        <v>47328300</v>
      </c>
      <c r="CC19" s="582">
        <f>36292500+31601500</f>
        <v>67894000</v>
      </c>
      <c r="CD19" s="582">
        <v>42481500</v>
      </c>
      <c r="CE19" s="582">
        <f t="shared" si="7"/>
        <v>420430000</v>
      </c>
      <c r="CF19" s="582">
        <f t="shared" si="8"/>
        <v>420430000</v>
      </c>
      <c r="CG19" s="582">
        <f t="shared" si="9"/>
        <v>377630500</v>
      </c>
      <c r="CH19" s="582">
        <f t="shared" si="10"/>
        <v>420430000</v>
      </c>
      <c r="CI19" s="582">
        <f t="shared" si="11"/>
        <v>377630500</v>
      </c>
      <c r="CJ19" s="532"/>
      <c r="CK19" s="582"/>
      <c r="CL19" s="582"/>
      <c r="CM19" s="582"/>
      <c r="CN19" s="582"/>
      <c r="CO19" s="582"/>
      <c r="CP19" s="582"/>
      <c r="CQ19" s="582"/>
      <c r="CR19" s="582"/>
      <c r="CS19" s="582"/>
      <c r="CT19" s="582"/>
      <c r="CU19" s="582"/>
      <c r="CV19" s="582"/>
      <c r="CW19" s="582"/>
      <c r="CX19" s="582"/>
      <c r="CY19" s="582"/>
      <c r="CZ19" s="582"/>
      <c r="DA19" s="582"/>
      <c r="DB19" s="582"/>
      <c r="DC19" s="582"/>
      <c r="DD19" s="582"/>
      <c r="DE19" s="582"/>
      <c r="DF19" s="582"/>
      <c r="DG19" s="582"/>
      <c r="DH19" s="582"/>
      <c r="DI19" s="582"/>
      <c r="DJ19" s="582"/>
      <c r="DK19" s="582"/>
      <c r="DL19" s="582"/>
      <c r="DM19" s="582"/>
      <c r="DN19" s="532"/>
      <c r="DO19" s="582"/>
      <c r="DP19" s="582"/>
      <c r="DQ19" s="582"/>
      <c r="DR19" s="582"/>
      <c r="DS19" s="582"/>
      <c r="DT19" s="582"/>
      <c r="DU19" s="582"/>
      <c r="DV19" s="582"/>
      <c r="DW19" s="582"/>
      <c r="DX19" s="582"/>
      <c r="DY19" s="582"/>
      <c r="DZ19" s="582"/>
      <c r="EA19" s="582"/>
      <c r="EB19" s="582"/>
      <c r="EC19" s="582"/>
      <c r="ED19" s="582"/>
      <c r="EE19" s="582"/>
      <c r="EF19" s="582"/>
      <c r="EG19" s="582"/>
      <c r="EH19" s="582"/>
      <c r="EI19" s="582"/>
      <c r="EJ19" s="582"/>
      <c r="EK19" s="582"/>
      <c r="EL19" s="582"/>
      <c r="EM19" s="582">
        <f t="shared" si="17"/>
        <v>0</v>
      </c>
      <c r="EN19" s="582">
        <f t="shared" si="18"/>
        <v>0</v>
      </c>
      <c r="EO19" s="582">
        <f t="shared" si="18"/>
        <v>0</v>
      </c>
      <c r="EP19" s="582"/>
      <c r="EQ19" s="582">
        <v>0</v>
      </c>
      <c r="ER19" s="583">
        <f t="shared" si="16"/>
        <v>0.62570330220638049</v>
      </c>
      <c r="ES19" s="556">
        <f t="shared" si="31"/>
        <v>0.89820065171372165</v>
      </c>
      <c r="ET19" s="557">
        <f t="shared" si="0"/>
        <v>0.89820065171372165</v>
      </c>
      <c r="EU19" s="558">
        <f t="shared" si="32"/>
        <v>0.91565057324524546</v>
      </c>
      <c r="EV19" s="557" t="e">
        <f t="shared" si="33"/>
        <v>#DIV/0!</v>
      </c>
      <c r="EW19" s="879"/>
      <c r="EX19" s="882"/>
      <c r="EY19" s="882"/>
      <c r="EZ19" s="882"/>
      <c r="FA19" s="901"/>
      <c r="FB19" s="884"/>
    </row>
    <row r="20" spans="1:214" s="225" customFormat="1" ht="39" customHeight="1" x14ac:dyDescent="0.25">
      <c r="A20" s="940"/>
      <c r="B20" s="943"/>
      <c r="C20" s="946"/>
      <c r="D20" s="937"/>
      <c r="E20" s="951"/>
      <c r="F20" s="303" t="s">
        <v>42</v>
      </c>
      <c r="G20" s="547">
        <f>AA20+BA20+BF20+CJ20+DN20</f>
        <v>0.89999999999999991</v>
      </c>
      <c r="H20" s="587"/>
      <c r="I20" s="289"/>
      <c r="J20" s="289"/>
      <c r="K20" s="289"/>
      <c r="L20" s="289"/>
      <c r="M20" s="289"/>
      <c r="N20" s="289"/>
      <c r="O20" s="289"/>
      <c r="P20" s="289"/>
      <c r="Q20" s="289"/>
      <c r="R20" s="289"/>
      <c r="S20" s="289"/>
      <c r="T20" s="692"/>
      <c r="U20" s="290"/>
      <c r="V20" s="290"/>
      <c r="W20" s="532"/>
      <c r="X20" s="532"/>
      <c r="Y20" s="532"/>
      <c r="Z20" s="290"/>
      <c r="AA20" s="290"/>
      <c r="AB20" s="588">
        <v>0.72</v>
      </c>
      <c r="AC20" s="291">
        <v>0</v>
      </c>
      <c r="AD20" s="292">
        <v>0</v>
      </c>
      <c r="AE20" s="291">
        <v>0.72</v>
      </c>
      <c r="AF20" s="292">
        <v>0.72</v>
      </c>
      <c r="AG20" s="292">
        <v>0</v>
      </c>
      <c r="AH20" s="292">
        <v>0</v>
      </c>
      <c r="AI20" s="292">
        <v>0</v>
      </c>
      <c r="AJ20" s="292">
        <v>0</v>
      </c>
      <c r="AK20" s="292">
        <v>0</v>
      </c>
      <c r="AL20" s="292">
        <v>0</v>
      </c>
      <c r="AM20" s="292">
        <v>0</v>
      </c>
      <c r="AN20" s="292">
        <v>0</v>
      </c>
      <c r="AO20" s="292"/>
      <c r="AP20" s="292"/>
      <c r="AQ20" s="292">
        <v>0</v>
      </c>
      <c r="AR20" s="292">
        <v>0</v>
      </c>
      <c r="AS20" s="292"/>
      <c r="AT20" s="292"/>
      <c r="AU20" s="292">
        <v>0</v>
      </c>
      <c r="AV20" s="292">
        <v>0</v>
      </c>
      <c r="AW20" s="292">
        <v>0</v>
      </c>
      <c r="AX20" s="292">
        <v>0</v>
      </c>
      <c r="AY20" s="292"/>
      <c r="AZ20" s="292"/>
      <c r="BA20" s="582">
        <f t="shared" si="2"/>
        <v>0.72</v>
      </c>
      <c r="BB20" s="582">
        <f t="shared" si="3"/>
        <v>0.72</v>
      </c>
      <c r="BC20" s="582">
        <f t="shared" si="4"/>
        <v>0.72</v>
      </c>
      <c r="BD20" s="582">
        <f t="shared" si="5"/>
        <v>0.72</v>
      </c>
      <c r="BE20" s="582">
        <f t="shared" si="6"/>
        <v>0.72</v>
      </c>
      <c r="BF20" s="582">
        <v>0.18</v>
      </c>
      <c r="BG20" s="582">
        <v>0.18</v>
      </c>
      <c r="BH20" s="582">
        <v>0.18</v>
      </c>
      <c r="BI20" s="582">
        <v>0</v>
      </c>
      <c r="BJ20" s="584">
        <v>0</v>
      </c>
      <c r="BK20" s="582">
        <v>0</v>
      </c>
      <c r="BL20" s="582">
        <v>0</v>
      </c>
      <c r="BM20" s="582">
        <v>0</v>
      </c>
      <c r="BN20" s="582">
        <v>0</v>
      </c>
      <c r="BO20" s="582">
        <v>0</v>
      </c>
      <c r="BP20" s="582">
        <v>0</v>
      </c>
      <c r="BQ20" s="582">
        <v>0</v>
      </c>
      <c r="BR20" s="582">
        <v>0</v>
      </c>
      <c r="BS20" s="582">
        <v>0</v>
      </c>
      <c r="BT20" s="582">
        <v>0</v>
      </c>
      <c r="BU20" s="582">
        <v>0</v>
      </c>
      <c r="BV20" s="582">
        <v>0</v>
      </c>
      <c r="BW20" s="582">
        <v>0</v>
      </c>
      <c r="BX20" s="582">
        <v>0</v>
      </c>
      <c r="BY20" s="582">
        <v>0</v>
      </c>
      <c r="BZ20" s="582">
        <v>0</v>
      </c>
      <c r="CA20" s="582">
        <v>0</v>
      </c>
      <c r="CB20" s="582">
        <v>0</v>
      </c>
      <c r="CC20" s="582">
        <v>0</v>
      </c>
      <c r="CD20" s="582">
        <v>0</v>
      </c>
      <c r="CE20" s="582">
        <f t="shared" si="7"/>
        <v>0.18</v>
      </c>
      <c r="CF20" s="582">
        <f t="shared" si="8"/>
        <v>0.18</v>
      </c>
      <c r="CG20" s="582">
        <f t="shared" si="9"/>
        <v>0.18</v>
      </c>
      <c r="CH20" s="582">
        <f t="shared" si="10"/>
        <v>0.18</v>
      </c>
      <c r="CI20" s="582">
        <f t="shared" si="11"/>
        <v>0.18</v>
      </c>
      <c r="CJ20" s="532"/>
      <c r="CK20" s="582"/>
      <c r="CL20" s="582"/>
      <c r="CM20" s="582"/>
      <c r="CN20" s="582"/>
      <c r="CO20" s="582"/>
      <c r="CP20" s="582"/>
      <c r="CQ20" s="582"/>
      <c r="CR20" s="582"/>
      <c r="CS20" s="582"/>
      <c r="CT20" s="582"/>
      <c r="CU20" s="582"/>
      <c r="CV20" s="582"/>
      <c r="CW20" s="582"/>
      <c r="CX20" s="582"/>
      <c r="CY20" s="582"/>
      <c r="CZ20" s="582"/>
      <c r="DA20" s="582"/>
      <c r="DB20" s="582"/>
      <c r="DC20" s="582"/>
      <c r="DD20" s="582"/>
      <c r="DE20" s="582"/>
      <c r="DF20" s="582"/>
      <c r="DG20" s="582"/>
      <c r="DH20" s="582"/>
      <c r="DI20" s="582"/>
      <c r="DJ20" s="582"/>
      <c r="DK20" s="582"/>
      <c r="DL20" s="582"/>
      <c r="DM20" s="582"/>
      <c r="DN20" s="532"/>
      <c r="DO20" s="582"/>
      <c r="DP20" s="582"/>
      <c r="DQ20" s="582"/>
      <c r="DR20" s="582"/>
      <c r="DS20" s="582"/>
      <c r="DT20" s="582"/>
      <c r="DU20" s="582"/>
      <c r="DV20" s="582"/>
      <c r="DW20" s="582"/>
      <c r="DX20" s="582"/>
      <c r="DY20" s="582"/>
      <c r="DZ20" s="582"/>
      <c r="EA20" s="582"/>
      <c r="EB20" s="582"/>
      <c r="EC20" s="582"/>
      <c r="ED20" s="582"/>
      <c r="EE20" s="582"/>
      <c r="EF20" s="582"/>
      <c r="EG20" s="582"/>
      <c r="EH20" s="582"/>
      <c r="EI20" s="582"/>
      <c r="EJ20" s="582"/>
      <c r="EK20" s="582"/>
      <c r="EL20" s="582"/>
      <c r="EM20" s="582">
        <f t="shared" si="17"/>
        <v>0</v>
      </c>
      <c r="EN20" s="582">
        <f t="shared" si="18"/>
        <v>0</v>
      </c>
      <c r="EO20" s="582">
        <f t="shared" si="18"/>
        <v>0</v>
      </c>
      <c r="EP20" s="582"/>
      <c r="EQ20" s="582">
        <v>0</v>
      </c>
      <c r="ER20" s="583" t="e">
        <f t="shared" si="16"/>
        <v>#DIV/0!</v>
      </c>
      <c r="ES20" s="556">
        <f t="shared" si="31"/>
        <v>1</v>
      </c>
      <c r="ET20" s="557">
        <f t="shared" si="0"/>
        <v>1</v>
      </c>
      <c r="EU20" s="558">
        <f t="shared" si="32"/>
        <v>1</v>
      </c>
      <c r="EV20" s="557">
        <f t="shared" si="33"/>
        <v>1</v>
      </c>
      <c r="EW20" s="879"/>
      <c r="EX20" s="882"/>
      <c r="EY20" s="882"/>
      <c r="EZ20" s="882"/>
      <c r="FA20" s="901"/>
      <c r="FB20" s="884"/>
    </row>
    <row r="21" spans="1:214" s="223" customFormat="1" ht="39" customHeight="1" x14ac:dyDescent="0.25">
      <c r="A21" s="940"/>
      <c r="B21" s="943"/>
      <c r="C21" s="946"/>
      <c r="D21" s="937"/>
      <c r="E21" s="951"/>
      <c r="F21" s="301" t="s">
        <v>4</v>
      </c>
      <c r="G21" s="356">
        <f>AA21+BE21+CH21+CJ21+DN21</f>
        <v>79102365</v>
      </c>
      <c r="H21" s="587"/>
      <c r="I21" s="293"/>
      <c r="J21" s="293"/>
      <c r="K21" s="293"/>
      <c r="L21" s="293"/>
      <c r="M21" s="293"/>
      <c r="N21" s="293"/>
      <c r="O21" s="293"/>
      <c r="P21" s="293"/>
      <c r="Q21" s="293"/>
      <c r="R21" s="293"/>
      <c r="S21" s="293"/>
      <c r="T21" s="297"/>
      <c r="U21" s="294"/>
      <c r="V21" s="294"/>
      <c r="W21" s="297"/>
      <c r="X21" s="297"/>
      <c r="Y21" s="297"/>
      <c r="Z21" s="294"/>
      <c r="AA21" s="294"/>
      <c r="AB21" s="293">
        <v>62324833</v>
      </c>
      <c r="AC21" s="294">
        <v>6836000</v>
      </c>
      <c r="AD21" s="293">
        <v>6836000</v>
      </c>
      <c r="AE21" s="294">
        <v>34741534</v>
      </c>
      <c r="AF21" s="293">
        <v>34741534</v>
      </c>
      <c r="AG21" s="293">
        <v>19562966</v>
      </c>
      <c r="AH21" s="293">
        <v>19562966</v>
      </c>
      <c r="AI21" s="293">
        <v>1184333</v>
      </c>
      <c r="AJ21" s="293">
        <v>1184333</v>
      </c>
      <c r="AK21" s="293">
        <v>0</v>
      </c>
      <c r="AL21" s="293">
        <v>0</v>
      </c>
      <c r="AM21" s="293">
        <v>0</v>
      </c>
      <c r="AN21" s="293">
        <v>0</v>
      </c>
      <c r="AO21" s="293"/>
      <c r="AP21" s="293"/>
      <c r="AQ21" s="293"/>
      <c r="AR21" s="293"/>
      <c r="AS21" s="293"/>
      <c r="AT21" s="293"/>
      <c r="AU21" s="293">
        <v>0</v>
      </c>
      <c r="AV21" s="293">
        <v>0</v>
      </c>
      <c r="AW21" s="293">
        <v>0</v>
      </c>
      <c r="AX21" s="293">
        <v>0</v>
      </c>
      <c r="AY21" s="293"/>
      <c r="AZ21" s="293"/>
      <c r="BA21" s="582">
        <f t="shared" si="2"/>
        <v>62324833</v>
      </c>
      <c r="BB21" s="582">
        <f t="shared" si="3"/>
        <v>62324833</v>
      </c>
      <c r="BC21" s="582">
        <f t="shared" si="4"/>
        <v>62324833</v>
      </c>
      <c r="BD21" s="582">
        <f t="shared" si="5"/>
        <v>62324833</v>
      </c>
      <c r="BE21" s="582">
        <f t="shared" si="6"/>
        <v>62324833</v>
      </c>
      <c r="BF21" s="532">
        <v>16777532</v>
      </c>
      <c r="BG21" s="582">
        <v>16777532</v>
      </c>
      <c r="BH21" s="582">
        <v>16777532</v>
      </c>
      <c r="BI21" s="582">
        <v>0</v>
      </c>
      <c r="BJ21" s="584">
        <v>0</v>
      </c>
      <c r="BK21" s="582">
        <v>0</v>
      </c>
      <c r="BL21" s="582">
        <v>0</v>
      </c>
      <c r="BM21" s="582">
        <v>0</v>
      </c>
      <c r="BN21" s="582">
        <v>0</v>
      </c>
      <c r="BO21" s="582">
        <v>0</v>
      </c>
      <c r="BP21" s="582">
        <v>0</v>
      </c>
      <c r="BQ21" s="582">
        <v>0</v>
      </c>
      <c r="BR21" s="582">
        <v>0</v>
      </c>
      <c r="BS21" s="582">
        <v>0</v>
      </c>
      <c r="BT21" s="582">
        <v>0</v>
      </c>
      <c r="BU21" s="582">
        <v>0</v>
      </c>
      <c r="BV21" s="582">
        <v>0</v>
      </c>
      <c r="BW21" s="582">
        <v>0</v>
      </c>
      <c r="BX21" s="582">
        <v>0</v>
      </c>
      <c r="BY21" s="582">
        <v>0</v>
      </c>
      <c r="BZ21" s="582">
        <v>0</v>
      </c>
      <c r="CA21" s="582">
        <v>0</v>
      </c>
      <c r="CB21" s="582">
        <v>0</v>
      </c>
      <c r="CC21" s="582">
        <v>0</v>
      </c>
      <c r="CD21" s="582">
        <v>0</v>
      </c>
      <c r="CE21" s="582">
        <f t="shared" si="7"/>
        <v>16777532</v>
      </c>
      <c r="CF21" s="582">
        <f t="shared" si="8"/>
        <v>16777532</v>
      </c>
      <c r="CG21" s="582">
        <f t="shared" si="9"/>
        <v>16777532</v>
      </c>
      <c r="CH21" s="582">
        <f t="shared" si="10"/>
        <v>16777532</v>
      </c>
      <c r="CI21" s="582">
        <f t="shared" si="11"/>
        <v>16777532</v>
      </c>
      <c r="CJ21" s="532"/>
      <c r="CK21" s="582"/>
      <c r="CL21" s="582"/>
      <c r="CM21" s="582"/>
      <c r="CN21" s="582"/>
      <c r="CO21" s="582"/>
      <c r="CP21" s="582"/>
      <c r="CQ21" s="582"/>
      <c r="CR21" s="582"/>
      <c r="CS21" s="582"/>
      <c r="CT21" s="582"/>
      <c r="CU21" s="582"/>
      <c r="CV21" s="582"/>
      <c r="CW21" s="582"/>
      <c r="CX21" s="582"/>
      <c r="CY21" s="582"/>
      <c r="CZ21" s="582"/>
      <c r="DA21" s="582"/>
      <c r="DB21" s="582"/>
      <c r="DC21" s="582"/>
      <c r="DD21" s="582"/>
      <c r="DE21" s="582"/>
      <c r="DF21" s="582"/>
      <c r="DG21" s="582"/>
      <c r="DH21" s="582"/>
      <c r="DI21" s="582"/>
      <c r="DJ21" s="582"/>
      <c r="DK21" s="582"/>
      <c r="DL21" s="582"/>
      <c r="DM21" s="582"/>
      <c r="DN21" s="532"/>
      <c r="DO21" s="582"/>
      <c r="DP21" s="582"/>
      <c r="DQ21" s="582"/>
      <c r="DR21" s="582"/>
      <c r="DS21" s="582"/>
      <c r="DT21" s="582"/>
      <c r="DU21" s="582"/>
      <c r="DV21" s="582"/>
      <c r="DW21" s="582"/>
      <c r="DX21" s="582"/>
      <c r="DY21" s="582"/>
      <c r="DZ21" s="582"/>
      <c r="EA21" s="582"/>
      <c r="EB21" s="582"/>
      <c r="EC21" s="582"/>
      <c r="ED21" s="582"/>
      <c r="EE21" s="582"/>
      <c r="EF21" s="582"/>
      <c r="EG21" s="582"/>
      <c r="EH21" s="582"/>
      <c r="EI21" s="582"/>
      <c r="EJ21" s="582"/>
      <c r="EK21" s="582"/>
      <c r="EL21" s="582"/>
      <c r="EM21" s="582">
        <f t="shared" si="17"/>
        <v>0</v>
      </c>
      <c r="EN21" s="582">
        <f t="shared" si="18"/>
        <v>0</v>
      </c>
      <c r="EO21" s="582">
        <f t="shared" si="18"/>
        <v>0</v>
      </c>
      <c r="EP21" s="582"/>
      <c r="EQ21" s="582">
        <v>0</v>
      </c>
      <c r="ER21" s="583" t="e">
        <f t="shared" si="16"/>
        <v>#DIV/0!</v>
      </c>
      <c r="ES21" s="556">
        <f t="shared" si="31"/>
        <v>1</v>
      </c>
      <c r="ET21" s="557">
        <f t="shared" si="0"/>
        <v>1</v>
      </c>
      <c r="EU21" s="558">
        <f t="shared" si="32"/>
        <v>1</v>
      </c>
      <c r="EV21" s="557">
        <f t="shared" si="33"/>
        <v>1</v>
      </c>
      <c r="EW21" s="879"/>
      <c r="EX21" s="882"/>
      <c r="EY21" s="882"/>
      <c r="EZ21" s="882"/>
      <c r="FA21" s="901"/>
      <c r="FB21" s="884"/>
    </row>
    <row r="22" spans="1:214" s="224" customFormat="1" ht="39" customHeight="1" thickBot="1" x14ac:dyDescent="0.3">
      <c r="A22" s="940"/>
      <c r="B22" s="943"/>
      <c r="C22" s="946"/>
      <c r="D22" s="937"/>
      <c r="E22" s="951"/>
      <c r="F22" s="303" t="s">
        <v>43</v>
      </c>
      <c r="G22" s="544">
        <f>V22+AB22+BF22+CJ22+DN22</f>
        <v>100.17999999999999</v>
      </c>
      <c r="H22" s="613">
        <v>12.5</v>
      </c>
      <c r="I22" s="614"/>
      <c r="J22" s="614"/>
      <c r="K22" s="614">
        <f>+K17</f>
        <v>12.5</v>
      </c>
      <c r="L22" s="614"/>
      <c r="M22" s="614">
        <f t="shared" ref="M22:AA23" si="34">+M17</f>
        <v>12.5</v>
      </c>
      <c r="N22" s="614">
        <f t="shared" si="34"/>
        <v>2.5</v>
      </c>
      <c r="O22" s="614">
        <f t="shared" si="34"/>
        <v>12.5</v>
      </c>
      <c r="P22" s="614">
        <f t="shared" si="34"/>
        <v>5</v>
      </c>
      <c r="Q22" s="614">
        <f t="shared" si="34"/>
        <v>12.5</v>
      </c>
      <c r="R22" s="614">
        <f t="shared" si="34"/>
        <v>7.5</v>
      </c>
      <c r="S22" s="614">
        <f t="shared" si="34"/>
        <v>12.5</v>
      </c>
      <c r="T22" s="614">
        <f t="shared" si="34"/>
        <v>9.9</v>
      </c>
      <c r="U22" s="614">
        <f t="shared" si="34"/>
        <v>12.5</v>
      </c>
      <c r="V22" s="614">
        <f t="shared" si="34"/>
        <v>11.78</v>
      </c>
      <c r="W22" s="585">
        <f t="shared" si="34"/>
        <v>12.5</v>
      </c>
      <c r="X22" s="585">
        <f t="shared" si="34"/>
        <v>12.5</v>
      </c>
      <c r="Y22" s="585">
        <f t="shared" si="34"/>
        <v>11.8</v>
      </c>
      <c r="Z22" s="614">
        <f t="shared" si="34"/>
        <v>12.5</v>
      </c>
      <c r="AA22" s="614">
        <f t="shared" si="34"/>
        <v>11.78</v>
      </c>
      <c r="AB22" s="605">
        <f>AB17+AB20</f>
        <v>25.72</v>
      </c>
      <c r="AC22" s="615">
        <f t="shared" ref="AC22:AY23" si="35">+AC17+AC20</f>
        <v>2.08</v>
      </c>
      <c r="AD22" s="615">
        <f t="shared" si="35"/>
        <v>0</v>
      </c>
      <c r="AE22" s="615">
        <f t="shared" si="35"/>
        <v>2.8</v>
      </c>
      <c r="AF22" s="615">
        <f t="shared" si="35"/>
        <v>4.88</v>
      </c>
      <c r="AG22" s="615">
        <f t="shared" si="35"/>
        <v>2.08</v>
      </c>
      <c r="AH22" s="615">
        <f t="shared" si="35"/>
        <v>2.08</v>
      </c>
      <c r="AI22" s="615">
        <f t="shared" si="35"/>
        <v>2.08</v>
      </c>
      <c r="AJ22" s="615">
        <f t="shared" si="35"/>
        <v>1.36</v>
      </c>
      <c r="AK22" s="615">
        <f t="shared" si="35"/>
        <v>2.0840000000000001</v>
      </c>
      <c r="AL22" s="615">
        <f t="shared" si="35"/>
        <v>1.3</v>
      </c>
      <c r="AM22" s="615">
        <f t="shared" si="35"/>
        <v>2.08</v>
      </c>
      <c r="AN22" s="615">
        <f t="shared" si="35"/>
        <v>2.5</v>
      </c>
      <c r="AO22" s="615">
        <f t="shared" si="35"/>
        <v>2.08</v>
      </c>
      <c r="AP22" s="615">
        <f t="shared" si="35"/>
        <v>1.73</v>
      </c>
      <c r="AQ22" s="615">
        <f t="shared" si="35"/>
        <v>2.08</v>
      </c>
      <c r="AR22" s="615">
        <f t="shared" si="35"/>
        <v>2.14</v>
      </c>
      <c r="AS22" s="615">
        <f t="shared" si="35"/>
        <v>2.08</v>
      </c>
      <c r="AT22" s="615">
        <f t="shared" si="35"/>
        <v>1.78</v>
      </c>
      <c r="AU22" s="615">
        <f t="shared" si="35"/>
        <v>2.08</v>
      </c>
      <c r="AV22" s="615">
        <f t="shared" si="35"/>
        <v>2.4765306122448969</v>
      </c>
      <c r="AW22" s="615">
        <f t="shared" si="35"/>
        <v>2.08</v>
      </c>
      <c r="AX22" s="615">
        <f t="shared" si="35"/>
        <v>2.69</v>
      </c>
      <c r="AY22" s="615">
        <f t="shared" si="35"/>
        <v>2.12</v>
      </c>
      <c r="AZ22" s="615"/>
      <c r="BA22" s="605">
        <f t="shared" si="2"/>
        <v>25.723999999999993</v>
      </c>
      <c r="BB22" s="605">
        <f t="shared" si="3"/>
        <v>25.723999999999993</v>
      </c>
      <c r="BC22" s="605">
        <f t="shared" si="4"/>
        <v>22.936530612244901</v>
      </c>
      <c r="BD22" s="605">
        <f t="shared" si="5"/>
        <v>25.723999999999993</v>
      </c>
      <c r="BE22" s="605">
        <f t="shared" si="6"/>
        <v>22.936530612244901</v>
      </c>
      <c r="BF22" s="585">
        <v>25.18</v>
      </c>
      <c r="BG22" s="605">
        <f t="shared" ref="BG22:CD23" si="36">BG17+BG20</f>
        <v>0.18</v>
      </c>
      <c r="BH22" s="585">
        <f t="shared" si="36"/>
        <v>0.18</v>
      </c>
      <c r="BI22" s="605">
        <f t="shared" si="36"/>
        <v>2.4</v>
      </c>
      <c r="BJ22" s="605">
        <f t="shared" si="36"/>
        <v>1.96</v>
      </c>
      <c r="BK22" s="605">
        <f t="shared" si="36"/>
        <v>2.4</v>
      </c>
      <c r="BL22" s="605">
        <f t="shared" si="36"/>
        <v>2.76</v>
      </c>
      <c r="BM22" s="585">
        <f t="shared" si="36"/>
        <v>2.4</v>
      </c>
      <c r="BN22" s="605">
        <v>2.48</v>
      </c>
      <c r="BO22" s="605">
        <f t="shared" ref="BO22:BP23" si="37">BO17+BO20</f>
        <v>2.4</v>
      </c>
      <c r="BP22" s="605">
        <f t="shared" si="37"/>
        <v>2.4</v>
      </c>
      <c r="BQ22" s="585">
        <f t="shared" si="36"/>
        <v>2.4</v>
      </c>
      <c r="BR22" s="605">
        <f t="shared" si="36"/>
        <v>2.4</v>
      </c>
      <c r="BS22" s="585">
        <f t="shared" si="36"/>
        <v>2.4</v>
      </c>
      <c r="BT22" s="585">
        <v>2.4</v>
      </c>
      <c r="BU22" s="585">
        <f t="shared" si="36"/>
        <v>2.4</v>
      </c>
      <c r="BV22" s="585">
        <v>0.27692307692307688</v>
      </c>
      <c r="BW22" s="605">
        <f t="shared" si="36"/>
        <v>2.4</v>
      </c>
      <c r="BX22" s="605">
        <v>1.9634271099744245</v>
      </c>
      <c r="BY22" s="585">
        <f t="shared" si="36"/>
        <v>2.4</v>
      </c>
      <c r="BZ22" s="585">
        <f t="shared" si="36"/>
        <v>2.4</v>
      </c>
      <c r="CA22" s="585">
        <f t="shared" si="36"/>
        <v>2.4</v>
      </c>
      <c r="CB22" s="585">
        <f t="shared" si="36"/>
        <v>3</v>
      </c>
      <c r="CC22" s="585">
        <f t="shared" si="36"/>
        <v>1</v>
      </c>
      <c r="CD22" s="605">
        <f t="shared" ref="CD22" si="38">CD17+CD20</f>
        <v>2.4889999999999999</v>
      </c>
      <c r="CE22" s="605">
        <f t="shared" si="7"/>
        <v>25.179999999999996</v>
      </c>
      <c r="CF22" s="605">
        <f t="shared" si="8"/>
        <v>25.179999999999996</v>
      </c>
      <c r="CG22" s="605">
        <f t="shared" si="9"/>
        <v>24.709350186897503</v>
      </c>
      <c r="CH22" s="605">
        <f t="shared" si="10"/>
        <v>25.179999999999996</v>
      </c>
      <c r="CI22" s="605">
        <f t="shared" si="11"/>
        <v>24.709350186897503</v>
      </c>
      <c r="CJ22" s="585">
        <f t="shared" si="26"/>
        <v>24.999999999999996</v>
      </c>
      <c r="CK22" s="585">
        <f t="shared" ref="CK22:DM23" si="39">CK17+CK20</f>
        <v>0</v>
      </c>
      <c r="CL22" s="585">
        <f t="shared" si="39"/>
        <v>0</v>
      </c>
      <c r="CM22" s="585">
        <f>+CM17+CM20</f>
        <v>2.4</v>
      </c>
      <c r="CN22" s="585">
        <f t="shared" si="39"/>
        <v>0</v>
      </c>
      <c r="CO22" s="585">
        <f t="shared" si="39"/>
        <v>2.4</v>
      </c>
      <c r="CP22" s="585">
        <f t="shared" si="39"/>
        <v>0</v>
      </c>
      <c r="CQ22" s="585">
        <f t="shared" si="39"/>
        <v>2.4</v>
      </c>
      <c r="CR22" s="585">
        <f t="shared" si="39"/>
        <v>0</v>
      </c>
      <c r="CS22" s="585">
        <f t="shared" si="39"/>
        <v>2.4</v>
      </c>
      <c r="CT22" s="585">
        <f t="shared" si="39"/>
        <v>0</v>
      </c>
      <c r="CU22" s="585">
        <f t="shared" si="39"/>
        <v>2.4</v>
      </c>
      <c r="CV22" s="585">
        <f t="shared" si="39"/>
        <v>0</v>
      </c>
      <c r="CW22" s="585">
        <f t="shared" si="39"/>
        <v>2.4</v>
      </c>
      <c r="CX22" s="585">
        <f t="shared" si="39"/>
        <v>0</v>
      </c>
      <c r="CY22" s="585">
        <f t="shared" si="39"/>
        <v>2.4</v>
      </c>
      <c r="CZ22" s="585">
        <f t="shared" si="39"/>
        <v>0</v>
      </c>
      <c r="DA22" s="585">
        <f>DA17+DA20</f>
        <v>2.4</v>
      </c>
      <c r="DB22" s="585">
        <f t="shared" si="39"/>
        <v>0</v>
      </c>
      <c r="DC22" s="585">
        <f t="shared" si="39"/>
        <v>2.4</v>
      </c>
      <c r="DD22" s="585">
        <f t="shared" si="39"/>
        <v>0</v>
      </c>
      <c r="DE22" s="585">
        <f t="shared" si="39"/>
        <v>2.4</v>
      </c>
      <c r="DF22" s="585">
        <f t="shared" si="39"/>
        <v>0</v>
      </c>
      <c r="DG22" s="585">
        <f t="shared" si="39"/>
        <v>1</v>
      </c>
      <c r="DH22" s="585">
        <f t="shared" si="39"/>
        <v>0</v>
      </c>
      <c r="DI22" s="585">
        <f>DG22+DE22+DC22+DA22+CW22+CU22+CS22+CQ22+CO22+CM22+CK22</f>
        <v>22.599999999999998</v>
      </c>
      <c r="DJ22" s="585">
        <f t="shared" si="29"/>
        <v>24.999999999999996</v>
      </c>
      <c r="DK22" s="585">
        <f t="shared" si="29"/>
        <v>0</v>
      </c>
      <c r="DL22" s="585">
        <f>+CK22+CM22+CO22+CQ22+CS22+CU22+CW22+CY22+DA22+DC22+DE22+DG22</f>
        <v>24.999999999999996</v>
      </c>
      <c r="DM22" s="605">
        <f>+CL22+CN22+CP22+CR22+CT22+CV22+CX22+CZ22+DB22+DD22+DF22+DH22</f>
        <v>0</v>
      </c>
      <c r="DN22" s="605">
        <f t="shared" ref="DN22:DN23" si="40">DN17+DN20</f>
        <v>12.5</v>
      </c>
      <c r="DO22" s="605"/>
      <c r="DP22" s="605"/>
      <c r="DQ22" s="605"/>
      <c r="DR22" s="605"/>
      <c r="DS22" s="605"/>
      <c r="DT22" s="605"/>
      <c r="DU22" s="605"/>
      <c r="DV22" s="605"/>
      <c r="DW22" s="605"/>
      <c r="DX22" s="605"/>
      <c r="DY22" s="605"/>
      <c r="DZ22" s="605"/>
      <c r="EA22" s="605"/>
      <c r="EB22" s="605"/>
      <c r="EC22" s="605"/>
      <c r="ED22" s="605"/>
      <c r="EE22" s="605"/>
      <c r="EF22" s="605"/>
      <c r="EG22" s="605"/>
      <c r="EH22" s="605"/>
      <c r="EI22" s="605"/>
      <c r="EJ22" s="605"/>
      <c r="EK22" s="605"/>
      <c r="EL22" s="605"/>
      <c r="EM22" s="605">
        <f t="shared" si="17"/>
        <v>0</v>
      </c>
      <c r="EN22" s="605">
        <f t="shared" si="18"/>
        <v>0</v>
      </c>
      <c r="EO22" s="605">
        <f t="shared" si="18"/>
        <v>0</v>
      </c>
      <c r="EP22" s="605">
        <v>12.5</v>
      </c>
      <c r="EQ22" s="605">
        <v>0</v>
      </c>
      <c r="ER22" s="606">
        <f t="shared" si="16"/>
        <v>2.4889999999999999</v>
      </c>
      <c r="ES22" s="559">
        <f t="shared" si="31"/>
        <v>0.98130858565915435</v>
      </c>
      <c r="ET22" s="560">
        <f t="shared" si="0"/>
        <v>0.98130858565915435</v>
      </c>
      <c r="EU22" s="561">
        <f t="shared" si="32"/>
        <v>0.93725759887613436</v>
      </c>
      <c r="EV22" s="560">
        <f t="shared" si="33"/>
        <v>0.59319106407608713</v>
      </c>
      <c r="EW22" s="879"/>
      <c r="EX22" s="882"/>
      <c r="EY22" s="882"/>
      <c r="EZ22" s="882"/>
      <c r="FA22" s="901"/>
      <c r="FB22" s="884"/>
    </row>
    <row r="23" spans="1:214" s="223" customFormat="1" ht="39" customHeight="1" thickBot="1" x14ac:dyDescent="0.3">
      <c r="A23" s="941"/>
      <c r="B23" s="944"/>
      <c r="C23" s="947"/>
      <c r="D23" s="949"/>
      <c r="E23" s="952"/>
      <c r="F23" s="355" t="s">
        <v>45</v>
      </c>
      <c r="G23" s="545">
        <f>G18+G21</f>
        <v>1577830631</v>
      </c>
      <c r="H23" s="616">
        <f>H18+H21</f>
        <v>200000000</v>
      </c>
      <c r="I23" s="616"/>
      <c r="J23" s="616"/>
      <c r="K23" s="616">
        <f>+K18</f>
        <v>200000000</v>
      </c>
      <c r="L23" s="616"/>
      <c r="M23" s="616">
        <f t="shared" si="34"/>
        <v>200000000</v>
      </c>
      <c r="N23" s="616">
        <f t="shared" si="34"/>
        <v>114652000</v>
      </c>
      <c r="O23" s="616">
        <f t="shared" si="34"/>
        <v>200000000</v>
      </c>
      <c r="P23" s="616">
        <f t="shared" si="34"/>
        <v>143692000</v>
      </c>
      <c r="Q23" s="616">
        <f t="shared" si="34"/>
        <v>200000000</v>
      </c>
      <c r="R23" s="616">
        <f t="shared" si="34"/>
        <v>143692000</v>
      </c>
      <c r="S23" s="616">
        <f t="shared" si="34"/>
        <v>200000000</v>
      </c>
      <c r="T23" s="616">
        <f t="shared" si="34"/>
        <v>143692000</v>
      </c>
      <c r="U23" s="616">
        <f t="shared" si="34"/>
        <v>200000000</v>
      </c>
      <c r="V23" s="616">
        <f t="shared" si="34"/>
        <v>198796000</v>
      </c>
      <c r="W23" s="609">
        <f t="shared" si="34"/>
        <v>200000000</v>
      </c>
      <c r="X23" s="609">
        <f t="shared" si="34"/>
        <v>200000000</v>
      </c>
      <c r="Y23" s="609">
        <f t="shared" si="34"/>
        <v>198796000</v>
      </c>
      <c r="Z23" s="616">
        <f t="shared" si="34"/>
        <v>200000000</v>
      </c>
      <c r="AA23" s="616">
        <f t="shared" si="34"/>
        <v>198796000</v>
      </c>
      <c r="AB23" s="616">
        <f>AB18+AB21</f>
        <v>317275833</v>
      </c>
      <c r="AC23" s="616">
        <f t="shared" si="35"/>
        <v>6836000</v>
      </c>
      <c r="AD23" s="616">
        <f t="shared" si="35"/>
        <v>6836000</v>
      </c>
      <c r="AE23" s="616">
        <f t="shared" si="35"/>
        <v>100821534</v>
      </c>
      <c r="AF23" s="616">
        <f t="shared" si="35"/>
        <v>100821534</v>
      </c>
      <c r="AG23" s="616">
        <f t="shared" si="35"/>
        <v>207011966</v>
      </c>
      <c r="AH23" s="616">
        <f t="shared" si="35"/>
        <v>207011966</v>
      </c>
      <c r="AI23" s="616">
        <f t="shared" si="35"/>
        <v>1184333</v>
      </c>
      <c r="AJ23" s="616">
        <f>+AJ21</f>
        <v>1184333</v>
      </c>
      <c r="AK23" s="616">
        <f>+AK18</f>
        <v>0</v>
      </c>
      <c r="AL23" s="616">
        <v>0</v>
      </c>
      <c r="AM23" s="616">
        <f>+AM18</f>
        <v>0</v>
      </c>
      <c r="AN23" s="616">
        <f>+AN18</f>
        <v>0</v>
      </c>
      <c r="AO23" s="616">
        <f t="shared" ref="AO23:AS23" si="41">+AO18</f>
        <v>0</v>
      </c>
      <c r="AP23" s="616">
        <f t="shared" si="41"/>
        <v>0</v>
      </c>
      <c r="AQ23" s="616">
        <f t="shared" si="41"/>
        <v>0</v>
      </c>
      <c r="AR23" s="616">
        <f t="shared" si="41"/>
        <v>0</v>
      </c>
      <c r="AS23" s="616">
        <f t="shared" si="41"/>
        <v>0</v>
      </c>
      <c r="AT23" s="616">
        <f>+AT18</f>
        <v>0</v>
      </c>
      <c r="AU23" s="616">
        <f t="shared" ref="AU23:AZ23" si="42">+AU18</f>
        <v>0</v>
      </c>
      <c r="AV23" s="616">
        <f t="shared" si="42"/>
        <v>0</v>
      </c>
      <c r="AW23" s="616">
        <f t="shared" ref="AW23:AX23" si="43">AW18+AW21</f>
        <v>32353269</v>
      </c>
      <c r="AX23" s="616">
        <f t="shared" si="43"/>
        <v>29912733</v>
      </c>
      <c r="AY23" s="616">
        <f t="shared" si="42"/>
        <v>0</v>
      </c>
      <c r="AZ23" s="616">
        <f t="shared" si="42"/>
        <v>2440533</v>
      </c>
      <c r="BA23" s="610">
        <f t="shared" si="2"/>
        <v>348207102</v>
      </c>
      <c r="BB23" s="610">
        <f t="shared" si="3"/>
        <v>348207102</v>
      </c>
      <c r="BC23" s="610">
        <f t="shared" si="4"/>
        <v>348207099</v>
      </c>
      <c r="BD23" s="610">
        <f t="shared" si="5"/>
        <v>348207102</v>
      </c>
      <c r="BE23" s="610">
        <f t="shared" si="6"/>
        <v>348207099</v>
      </c>
      <c r="BF23" s="611">
        <v>431761532</v>
      </c>
      <c r="BG23" s="611">
        <f t="shared" si="36"/>
        <v>395446532</v>
      </c>
      <c r="BH23" s="611">
        <f t="shared" si="36"/>
        <v>395446532</v>
      </c>
      <c r="BI23" s="611">
        <f t="shared" si="36"/>
        <v>0</v>
      </c>
      <c r="BJ23" s="611">
        <f t="shared" si="36"/>
        <v>0</v>
      </c>
      <c r="BK23" s="611">
        <f>BK18+BK21</f>
        <v>0</v>
      </c>
      <c r="BL23" s="611">
        <f>BL18+BL21</f>
        <v>0</v>
      </c>
      <c r="BM23" s="611">
        <f t="shared" si="36"/>
        <v>0</v>
      </c>
      <c r="BN23" s="611">
        <f t="shared" si="36"/>
        <v>0</v>
      </c>
      <c r="BO23" s="610">
        <f t="shared" si="37"/>
        <v>0</v>
      </c>
      <c r="BP23" s="610">
        <f t="shared" si="37"/>
        <v>0</v>
      </c>
      <c r="BQ23" s="611">
        <f t="shared" si="36"/>
        <v>0</v>
      </c>
      <c r="BR23" s="611">
        <f t="shared" si="36"/>
        <v>0</v>
      </c>
      <c r="BS23" s="611">
        <f t="shared" si="36"/>
        <v>0</v>
      </c>
      <c r="BT23" s="611">
        <v>0</v>
      </c>
      <c r="BU23" s="611">
        <f t="shared" si="36"/>
        <v>0</v>
      </c>
      <c r="BV23" s="611">
        <f>BV18+BV21</f>
        <v>2571800</v>
      </c>
      <c r="BW23" s="610">
        <f t="shared" si="36"/>
        <v>0</v>
      </c>
      <c r="BX23" s="610">
        <v>0</v>
      </c>
      <c r="BY23" s="611">
        <f t="shared" si="36"/>
        <v>19497000</v>
      </c>
      <c r="BZ23" s="611">
        <f t="shared" si="36"/>
        <v>13752000</v>
      </c>
      <c r="CA23" s="611">
        <f t="shared" si="36"/>
        <v>10159500</v>
      </c>
      <c r="CB23" s="611">
        <f t="shared" si="36"/>
        <v>11345400</v>
      </c>
      <c r="CC23" s="611">
        <f t="shared" si="36"/>
        <v>12104500</v>
      </c>
      <c r="CD23" s="611">
        <f t="shared" si="36"/>
        <v>12104500</v>
      </c>
      <c r="CE23" s="610">
        <f t="shared" si="7"/>
        <v>437207532</v>
      </c>
      <c r="CF23" s="610">
        <f t="shared" si="8"/>
        <v>437207532</v>
      </c>
      <c r="CG23" s="610">
        <f t="shared" si="9"/>
        <v>435220232</v>
      </c>
      <c r="CH23" s="610">
        <f t="shared" si="10"/>
        <v>437207532</v>
      </c>
      <c r="CI23" s="610">
        <f t="shared" si="11"/>
        <v>435220232</v>
      </c>
      <c r="CJ23" s="611">
        <f t="shared" si="26"/>
        <v>335366000</v>
      </c>
      <c r="CK23" s="611">
        <f t="shared" si="39"/>
        <v>335366000</v>
      </c>
      <c r="CL23" s="611">
        <f t="shared" si="39"/>
        <v>0</v>
      </c>
      <c r="CM23" s="611">
        <f t="shared" si="39"/>
        <v>0</v>
      </c>
      <c r="CN23" s="611">
        <f t="shared" si="39"/>
        <v>0</v>
      </c>
      <c r="CO23" s="611">
        <f t="shared" si="39"/>
        <v>0</v>
      </c>
      <c r="CP23" s="611">
        <f t="shared" si="39"/>
        <v>0</v>
      </c>
      <c r="CQ23" s="611">
        <f t="shared" si="39"/>
        <v>0</v>
      </c>
      <c r="CR23" s="611">
        <f t="shared" si="39"/>
        <v>0</v>
      </c>
      <c r="CS23" s="611">
        <f t="shared" si="39"/>
        <v>0</v>
      </c>
      <c r="CT23" s="611">
        <f t="shared" si="39"/>
        <v>0</v>
      </c>
      <c r="CU23" s="611">
        <f t="shared" si="39"/>
        <v>0</v>
      </c>
      <c r="CV23" s="611">
        <f t="shared" si="39"/>
        <v>0</v>
      </c>
      <c r="CW23" s="611">
        <f t="shared" si="39"/>
        <v>0</v>
      </c>
      <c r="CX23" s="611">
        <f t="shared" si="39"/>
        <v>0</v>
      </c>
      <c r="CY23" s="611">
        <f t="shared" si="39"/>
        <v>0</v>
      </c>
      <c r="CZ23" s="611">
        <f t="shared" si="39"/>
        <v>0</v>
      </c>
      <c r="DA23" s="611">
        <f t="shared" si="39"/>
        <v>0</v>
      </c>
      <c r="DB23" s="611">
        <f t="shared" si="39"/>
        <v>0</v>
      </c>
      <c r="DC23" s="611">
        <f t="shared" si="39"/>
        <v>0</v>
      </c>
      <c r="DD23" s="611">
        <f t="shared" si="39"/>
        <v>0</v>
      </c>
      <c r="DE23" s="611">
        <f t="shared" si="39"/>
        <v>0</v>
      </c>
      <c r="DF23" s="611">
        <f t="shared" si="39"/>
        <v>0</v>
      </c>
      <c r="DG23" s="611">
        <f t="shared" si="39"/>
        <v>0</v>
      </c>
      <c r="DH23" s="611">
        <f t="shared" si="39"/>
        <v>0</v>
      </c>
      <c r="DI23" s="611">
        <f t="shared" si="39"/>
        <v>335366000</v>
      </c>
      <c r="DJ23" s="611">
        <f t="shared" si="39"/>
        <v>335366000</v>
      </c>
      <c r="DK23" s="611">
        <f t="shared" si="39"/>
        <v>0</v>
      </c>
      <c r="DL23" s="611">
        <f t="shared" si="39"/>
        <v>335366000</v>
      </c>
      <c r="DM23" s="610">
        <f t="shared" si="39"/>
        <v>0</v>
      </c>
      <c r="DN23" s="611">
        <f t="shared" si="40"/>
        <v>258254000</v>
      </c>
      <c r="DO23" s="610"/>
      <c r="DP23" s="610"/>
      <c r="DQ23" s="610"/>
      <c r="DR23" s="610"/>
      <c r="DS23" s="610"/>
      <c r="DT23" s="610"/>
      <c r="DU23" s="610"/>
      <c r="DV23" s="610"/>
      <c r="DW23" s="610"/>
      <c r="DX23" s="610"/>
      <c r="DY23" s="610"/>
      <c r="DZ23" s="610"/>
      <c r="EA23" s="610"/>
      <c r="EB23" s="610"/>
      <c r="EC23" s="610"/>
      <c r="ED23" s="610"/>
      <c r="EE23" s="610"/>
      <c r="EF23" s="610"/>
      <c r="EG23" s="610"/>
      <c r="EH23" s="610"/>
      <c r="EI23" s="610"/>
      <c r="EJ23" s="610"/>
      <c r="EK23" s="610"/>
      <c r="EL23" s="610"/>
      <c r="EM23" s="610">
        <f t="shared" si="17"/>
        <v>0</v>
      </c>
      <c r="EN23" s="610">
        <f t="shared" si="18"/>
        <v>0</v>
      </c>
      <c r="EO23" s="610">
        <f t="shared" si="18"/>
        <v>0</v>
      </c>
      <c r="EP23" s="610">
        <v>258254000</v>
      </c>
      <c r="EQ23" s="610">
        <v>0</v>
      </c>
      <c r="ER23" s="612">
        <f t="shared" si="16"/>
        <v>1</v>
      </c>
      <c r="ES23" s="562">
        <f t="shared" si="31"/>
        <v>0.99545456138207611</v>
      </c>
      <c r="ET23" s="563">
        <f t="shared" si="0"/>
        <v>0.99545456138207611</v>
      </c>
      <c r="EU23" s="564">
        <f t="shared" si="32"/>
        <v>0.99676146173408664</v>
      </c>
      <c r="EV23" s="565">
        <f t="shared" si="33"/>
        <v>0.62251506068017259</v>
      </c>
      <c r="EW23" s="880"/>
      <c r="EX23" s="883"/>
      <c r="EY23" s="883"/>
      <c r="EZ23" s="883"/>
      <c r="FA23" s="902"/>
      <c r="FB23" s="884"/>
    </row>
    <row r="24" spans="1:214" s="239" customFormat="1" ht="39" customHeight="1" x14ac:dyDescent="0.25">
      <c r="A24" s="960" t="s">
        <v>383</v>
      </c>
      <c r="B24" s="962">
        <v>3</v>
      </c>
      <c r="C24" s="953" t="s">
        <v>384</v>
      </c>
      <c r="D24" s="936" t="s">
        <v>382</v>
      </c>
      <c r="E24" s="936">
        <v>290</v>
      </c>
      <c r="F24" s="590" t="s">
        <v>41</v>
      </c>
      <c r="G24" s="546">
        <f>V24+AB24+BF24+CJ24+DN24</f>
        <v>44</v>
      </c>
      <c r="H24" s="579">
        <v>7</v>
      </c>
      <c r="I24" s="693"/>
      <c r="J24" s="693"/>
      <c r="K24" s="693">
        <v>7</v>
      </c>
      <c r="L24" s="693">
        <v>0</v>
      </c>
      <c r="M24" s="693">
        <v>7</v>
      </c>
      <c r="N24" s="693">
        <v>7</v>
      </c>
      <c r="O24" s="693">
        <v>7</v>
      </c>
      <c r="P24" s="693">
        <v>7</v>
      </c>
      <c r="Q24" s="693">
        <v>7</v>
      </c>
      <c r="R24" s="693">
        <v>7</v>
      </c>
      <c r="S24" s="693">
        <v>7</v>
      </c>
      <c r="T24" s="694">
        <v>7</v>
      </c>
      <c r="U24" s="687">
        <v>7</v>
      </c>
      <c r="V24" s="687">
        <v>7</v>
      </c>
      <c r="W24" s="694">
        <f>K24</f>
        <v>7</v>
      </c>
      <c r="X24" s="694">
        <f>U24</f>
        <v>7</v>
      </c>
      <c r="Y24" s="694">
        <f>V24</f>
        <v>7</v>
      </c>
      <c r="Z24" s="687">
        <v>7</v>
      </c>
      <c r="AA24" s="687">
        <v>7</v>
      </c>
      <c r="AB24" s="579">
        <v>13</v>
      </c>
      <c r="AC24" s="687">
        <v>6</v>
      </c>
      <c r="AD24" s="687">
        <v>6</v>
      </c>
      <c r="AE24" s="687">
        <v>0</v>
      </c>
      <c r="AF24" s="687">
        <v>0</v>
      </c>
      <c r="AG24" s="687">
        <v>1</v>
      </c>
      <c r="AH24" s="687">
        <v>1</v>
      </c>
      <c r="AI24" s="687">
        <v>1</v>
      </c>
      <c r="AJ24" s="687">
        <v>1</v>
      </c>
      <c r="AK24" s="687">
        <v>3</v>
      </c>
      <c r="AL24" s="687">
        <v>3</v>
      </c>
      <c r="AM24" s="687">
        <v>0</v>
      </c>
      <c r="AN24" s="687">
        <v>0</v>
      </c>
      <c r="AO24" s="687">
        <v>1</v>
      </c>
      <c r="AP24" s="687">
        <v>1</v>
      </c>
      <c r="AQ24" s="687">
        <v>0</v>
      </c>
      <c r="AR24" s="687"/>
      <c r="AS24" s="687">
        <v>0</v>
      </c>
      <c r="AT24" s="687"/>
      <c r="AU24" s="687">
        <v>0</v>
      </c>
      <c r="AV24" s="687">
        <v>0</v>
      </c>
      <c r="AW24" s="687">
        <v>1</v>
      </c>
      <c r="AX24" s="687">
        <v>1</v>
      </c>
      <c r="AY24" s="687">
        <v>0</v>
      </c>
      <c r="AZ24" s="687">
        <v>0</v>
      </c>
      <c r="BA24" s="578">
        <f>AC24+AE24+AG24+AI24+AK24+AM24+AO24+AQ24+AS24+AU24+AW24+AY24</f>
        <v>13</v>
      </c>
      <c r="BB24" s="578">
        <f>AC24+AE24+AG24+AI24+AK24+AM24+AO24+AQ24+AS24+AU24+AW24+AY24</f>
        <v>13</v>
      </c>
      <c r="BC24" s="578">
        <f t="shared" si="4"/>
        <v>13</v>
      </c>
      <c r="BD24" s="578">
        <f t="shared" si="5"/>
        <v>13</v>
      </c>
      <c r="BE24" s="578">
        <f t="shared" si="6"/>
        <v>13</v>
      </c>
      <c r="BF24" s="579">
        <v>7</v>
      </c>
      <c r="BG24" s="578">
        <v>0</v>
      </c>
      <c r="BH24" s="578">
        <v>0</v>
      </c>
      <c r="BI24" s="578">
        <v>1</v>
      </c>
      <c r="BJ24" s="580">
        <v>6</v>
      </c>
      <c r="BK24" s="578">
        <v>1</v>
      </c>
      <c r="BL24" s="578">
        <v>0</v>
      </c>
      <c r="BM24" s="578">
        <v>2</v>
      </c>
      <c r="BN24" s="578">
        <v>1</v>
      </c>
      <c r="BO24" s="578">
        <v>1</v>
      </c>
      <c r="BP24" s="578">
        <v>0</v>
      </c>
      <c r="BQ24" s="578">
        <v>1</v>
      </c>
      <c r="BR24" s="578">
        <v>0</v>
      </c>
      <c r="BS24" s="578">
        <v>0</v>
      </c>
      <c r="BT24" s="578">
        <v>0</v>
      </c>
      <c r="BU24" s="578">
        <v>1</v>
      </c>
      <c r="BV24" s="578">
        <v>0</v>
      </c>
      <c r="BW24" s="578">
        <v>0</v>
      </c>
      <c r="BX24" s="578">
        <v>0</v>
      </c>
      <c r="BY24" s="578">
        <v>0</v>
      </c>
      <c r="BZ24" s="578">
        <v>0</v>
      </c>
      <c r="CA24" s="597">
        <v>3</v>
      </c>
      <c r="CB24" s="578">
        <v>3</v>
      </c>
      <c r="CC24" s="578">
        <v>0</v>
      </c>
      <c r="CD24" s="578">
        <v>0</v>
      </c>
      <c r="CE24" s="578">
        <f t="shared" si="7"/>
        <v>10</v>
      </c>
      <c r="CF24" s="578">
        <f t="shared" si="8"/>
        <v>10</v>
      </c>
      <c r="CG24" s="578">
        <f t="shared" si="9"/>
        <v>10</v>
      </c>
      <c r="CH24" s="578">
        <f t="shared" si="10"/>
        <v>10</v>
      </c>
      <c r="CI24" s="578">
        <f t="shared" si="11"/>
        <v>10</v>
      </c>
      <c r="CJ24" s="579">
        <f t="shared" si="26"/>
        <v>12</v>
      </c>
      <c r="CK24" s="578">
        <v>0</v>
      </c>
      <c r="CL24" s="578"/>
      <c r="CM24" s="578">
        <v>6</v>
      </c>
      <c r="CN24" s="578"/>
      <c r="CO24" s="578">
        <v>4</v>
      </c>
      <c r="CP24" s="578"/>
      <c r="CQ24" s="578"/>
      <c r="CR24" s="578"/>
      <c r="CS24" s="578">
        <v>1</v>
      </c>
      <c r="CT24" s="578"/>
      <c r="CU24" s="578"/>
      <c r="CV24" s="578"/>
      <c r="CW24" s="578">
        <v>1</v>
      </c>
      <c r="CX24" s="578"/>
      <c r="CY24" s="578"/>
      <c r="CZ24" s="578"/>
      <c r="DA24" s="578"/>
      <c r="DB24" s="578"/>
      <c r="DC24" s="578"/>
      <c r="DD24" s="578"/>
      <c r="DE24" s="578"/>
      <c r="DF24" s="578"/>
      <c r="DG24" s="578"/>
      <c r="DH24" s="578"/>
      <c r="DI24" s="578">
        <f t="shared" si="12"/>
        <v>12</v>
      </c>
      <c r="DJ24" s="578">
        <f t="shared" si="13"/>
        <v>12</v>
      </c>
      <c r="DK24" s="578">
        <f t="shared" si="13"/>
        <v>0</v>
      </c>
      <c r="DL24" s="578">
        <f t="shared" si="14"/>
        <v>12</v>
      </c>
      <c r="DM24" s="578">
        <f t="shared" si="15"/>
        <v>0</v>
      </c>
      <c r="DN24" s="579">
        <v>5</v>
      </c>
      <c r="DO24" s="578"/>
      <c r="DP24" s="578"/>
      <c r="DQ24" s="578"/>
      <c r="DR24" s="578"/>
      <c r="DS24" s="578"/>
      <c r="DT24" s="578"/>
      <c r="DU24" s="578"/>
      <c r="DV24" s="578"/>
      <c r="DW24" s="578"/>
      <c r="DX24" s="578"/>
      <c r="DY24" s="578"/>
      <c r="DZ24" s="578"/>
      <c r="EA24" s="578"/>
      <c r="EB24" s="578"/>
      <c r="EC24" s="578"/>
      <c r="ED24" s="578"/>
      <c r="EE24" s="578"/>
      <c r="EF24" s="578"/>
      <c r="EG24" s="578"/>
      <c r="EH24" s="578"/>
      <c r="EI24" s="578"/>
      <c r="EJ24" s="578"/>
      <c r="EK24" s="578"/>
      <c r="EL24" s="578"/>
      <c r="EM24" s="578">
        <f t="shared" si="17"/>
        <v>0</v>
      </c>
      <c r="EN24" s="578">
        <f t="shared" si="18"/>
        <v>0</v>
      </c>
      <c r="EO24" s="578">
        <f t="shared" si="18"/>
        <v>0</v>
      </c>
      <c r="EP24" s="578">
        <v>5</v>
      </c>
      <c r="EQ24" s="578">
        <v>0</v>
      </c>
      <c r="ER24" s="596" t="e">
        <f t="shared" si="16"/>
        <v>#DIV/0!</v>
      </c>
      <c r="ES24" s="553">
        <f t="shared" si="31"/>
        <v>1</v>
      </c>
      <c r="ET24" s="554">
        <f t="shared" si="0"/>
        <v>1</v>
      </c>
      <c r="EU24" s="555">
        <f t="shared" si="32"/>
        <v>1</v>
      </c>
      <c r="EV24" s="554">
        <f t="shared" si="33"/>
        <v>0.68181818181818177</v>
      </c>
      <c r="EW24" s="863" t="s">
        <v>591</v>
      </c>
      <c r="EX24" s="866" t="s">
        <v>397</v>
      </c>
      <c r="EY24" s="866" t="s">
        <v>71</v>
      </c>
      <c r="EZ24" s="866" t="s">
        <v>398</v>
      </c>
      <c r="FA24" s="885" t="s">
        <v>399</v>
      </c>
      <c r="FB24" s="884"/>
      <c r="FC24" s="308"/>
      <c r="FD24" s="309"/>
      <c r="FE24" s="309"/>
      <c r="FF24" s="309"/>
      <c r="FG24" s="309"/>
      <c r="FH24" s="309"/>
      <c r="FI24" s="309"/>
      <c r="FJ24" s="309"/>
      <c r="FK24" s="309"/>
      <c r="FL24" s="309"/>
      <c r="FM24" s="309"/>
      <c r="FN24" s="309"/>
      <c r="FO24" s="309"/>
      <c r="FP24" s="309"/>
      <c r="FQ24" s="309"/>
      <c r="FR24" s="309"/>
      <c r="FS24" s="309"/>
      <c r="FT24" s="309"/>
      <c r="FU24" s="309"/>
      <c r="FV24" s="309"/>
      <c r="FW24" s="309"/>
      <c r="FX24" s="309"/>
      <c r="FY24" s="309"/>
      <c r="FZ24" s="309"/>
      <c r="GA24" s="309"/>
      <c r="GB24" s="309"/>
      <c r="GC24" s="309"/>
      <c r="GD24" s="309"/>
      <c r="GE24" s="309"/>
      <c r="GF24" s="309"/>
      <c r="GG24" s="309"/>
      <c r="GH24" s="309"/>
      <c r="GI24" s="309"/>
      <c r="GJ24" s="309"/>
      <c r="GK24" s="309"/>
      <c r="GL24" s="309"/>
      <c r="GM24" s="309"/>
      <c r="GN24" s="309"/>
      <c r="GO24" s="309"/>
      <c r="GP24" s="309"/>
      <c r="GQ24" s="309"/>
      <c r="GR24" s="309"/>
      <c r="GS24" s="309"/>
      <c r="GT24" s="309"/>
      <c r="GU24" s="309"/>
      <c r="GV24" s="309"/>
      <c r="GW24" s="309"/>
      <c r="GX24" s="309"/>
      <c r="GY24" s="309"/>
      <c r="GZ24" s="309"/>
      <c r="HA24" s="309"/>
      <c r="HB24" s="309"/>
      <c r="HC24" s="309"/>
      <c r="HD24" s="309"/>
      <c r="HE24" s="309"/>
      <c r="HF24" s="309"/>
    </row>
    <row r="25" spans="1:214" s="234" customFormat="1" ht="39" customHeight="1" x14ac:dyDescent="0.25">
      <c r="A25" s="960"/>
      <c r="B25" s="963"/>
      <c r="C25" s="954"/>
      <c r="D25" s="937"/>
      <c r="E25" s="937"/>
      <c r="F25" s="349" t="s">
        <v>3</v>
      </c>
      <c r="G25" s="356">
        <f>AA25+BE25+CH25+CJ25+DN25</f>
        <v>1276762773</v>
      </c>
      <c r="H25" s="594">
        <v>171232872</v>
      </c>
      <c r="I25" s="296"/>
      <c r="J25" s="296"/>
      <c r="K25" s="296">
        <v>171232872</v>
      </c>
      <c r="L25" s="296">
        <v>0</v>
      </c>
      <c r="M25" s="296">
        <v>171232872</v>
      </c>
      <c r="N25" s="296">
        <v>94940000</v>
      </c>
      <c r="O25" s="296">
        <v>171232872</v>
      </c>
      <c r="P25" s="296">
        <v>94940000</v>
      </c>
      <c r="Q25" s="296">
        <v>171232872</v>
      </c>
      <c r="R25" s="296">
        <v>94940000</v>
      </c>
      <c r="S25" s="296">
        <v>171232872</v>
      </c>
      <c r="T25" s="297">
        <v>94940000</v>
      </c>
      <c r="U25" s="296">
        <v>171232872</v>
      </c>
      <c r="V25" s="296">
        <v>164967872</v>
      </c>
      <c r="W25" s="297">
        <f t="shared" ref="W25:W30" si="44">K25</f>
        <v>171232872</v>
      </c>
      <c r="X25" s="297">
        <f t="shared" ref="X25:Y30" si="45">U25</f>
        <v>171232872</v>
      </c>
      <c r="Y25" s="297">
        <f t="shared" si="45"/>
        <v>164967872</v>
      </c>
      <c r="Z25" s="296">
        <v>171232872</v>
      </c>
      <c r="AA25" s="296">
        <v>164967872</v>
      </c>
      <c r="AB25" s="594">
        <v>364061000</v>
      </c>
      <c r="AC25" s="296">
        <v>0</v>
      </c>
      <c r="AD25" s="296">
        <v>0</v>
      </c>
      <c r="AE25" s="296">
        <v>143810000</v>
      </c>
      <c r="AF25" s="296">
        <v>143810000</v>
      </c>
      <c r="AG25" s="296">
        <v>191582000</v>
      </c>
      <c r="AH25" s="296">
        <f>295568000-AF25</f>
        <v>151758000</v>
      </c>
      <c r="AI25" s="296">
        <v>0</v>
      </c>
      <c r="AJ25" s="296">
        <f>335392000-AH25-AF25-AD25</f>
        <v>39824000</v>
      </c>
      <c r="AK25" s="296">
        <v>0</v>
      </c>
      <c r="AL25" s="296">
        <v>0</v>
      </c>
      <c r="AM25" s="296">
        <v>0</v>
      </c>
      <c r="AN25" s="296">
        <v>0</v>
      </c>
      <c r="AO25" s="296">
        <v>7993000</v>
      </c>
      <c r="AP25" s="296">
        <v>0</v>
      </c>
      <c r="AQ25" s="296"/>
      <c r="AR25" s="296"/>
      <c r="AS25" s="296">
        <f>20676000-24346000</f>
        <v>-3670000</v>
      </c>
      <c r="AT25" s="296">
        <v>4323000</v>
      </c>
      <c r="AU25" s="296"/>
      <c r="AV25" s="296"/>
      <c r="AW25" s="296">
        <v>0</v>
      </c>
      <c r="AX25" s="296">
        <v>0</v>
      </c>
      <c r="AY25" s="296"/>
      <c r="AZ25" s="296">
        <v>-248033</v>
      </c>
      <c r="BA25" s="582">
        <f t="shared" si="2"/>
        <v>339715000</v>
      </c>
      <c r="BB25" s="582">
        <f t="shared" si="3"/>
        <v>339715000</v>
      </c>
      <c r="BC25" s="582">
        <f>AD25+AF25+AH25+AJ25+AL25+AN25+AP25+AR25+AT25+AV25+AX25+AZ25</f>
        <v>339466967</v>
      </c>
      <c r="BD25" s="582">
        <f t="shared" si="5"/>
        <v>339715000</v>
      </c>
      <c r="BE25" s="582">
        <f t="shared" si="6"/>
        <v>339466967</v>
      </c>
      <c r="BF25" s="532">
        <v>287337000</v>
      </c>
      <c r="BG25" s="582">
        <v>282678000</v>
      </c>
      <c r="BH25" s="582">
        <v>282678000</v>
      </c>
      <c r="BI25" s="582">
        <v>0</v>
      </c>
      <c r="BJ25" s="584">
        <v>0</v>
      </c>
      <c r="BK25" s="582">
        <v>0</v>
      </c>
      <c r="BL25" s="582">
        <v>0</v>
      </c>
      <c r="BM25" s="582">
        <v>0</v>
      </c>
      <c r="BN25" s="582">
        <v>0</v>
      </c>
      <c r="BO25" s="582">
        <v>4659000</v>
      </c>
      <c r="BP25" s="582">
        <v>0</v>
      </c>
      <c r="BQ25" s="582">
        <v>0</v>
      </c>
      <c r="BR25" s="582">
        <v>3679000</v>
      </c>
      <c r="BS25" s="582">
        <v>0</v>
      </c>
      <c r="BT25" s="582">
        <v>0</v>
      </c>
      <c r="BU25" s="582">
        <v>0</v>
      </c>
      <c r="BV25" s="582">
        <v>0</v>
      </c>
      <c r="BW25" s="582">
        <v>0</v>
      </c>
      <c r="BX25" s="582">
        <v>835200</v>
      </c>
      <c r="BY25" s="582">
        <f>32560566-110632</f>
        <v>32449934</v>
      </c>
      <c r="BZ25" s="582">
        <v>10618500</v>
      </c>
      <c r="CA25" s="582">
        <v>0</v>
      </c>
      <c r="CB25" s="582">
        <v>21942066</v>
      </c>
      <c r="CC25" s="582">
        <v>2530000</v>
      </c>
      <c r="CD25" s="582">
        <v>2530000</v>
      </c>
      <c r="CE25" s="582">
        <f t="shared" si="7"/>
        <v>322316934</v>
      </c>
      <c r="CF25" s="582">
        <f t="shared" si="8"/>
        <v>322316934</v>
      </c>
      <c r="CG25" s="582">
        <f t="shared" si="9"/>
        <v>322282766</v>
      </c>
      <c r="CH25" s="582">
        <f t="shared" si="10"/>
        <v>322316934</v>
      </c>
      <c r="CI25" s="582">
        <f t="shared" si="11"/>
        <v>322282766</v>
      </c>
      <c r="CJ25" s="532">
        <f t="shared" si="26"/>
        <v>244532000</v>
      </c>
      <c r="CK25" s="582">
        <v>243713000</v>
      </c>
      <c r="CL25" s="582"/>
      <c r="CM25" s="582"/>
      <c r="CN25" s="582"/>
      <c r="CO25" s="582"/>
      <c r="CP25" s="582"/>
      <c r="CQ25" s="582"/>
      <c r="CR25" s="582"/>
      <c r="CS25" s="582"/>
      <c r="CT25" s="582"/>
      <c r="CU25" s="582">
        <v>819000</v>
      </c>
      <c r="CV25" s="582"/>
      <c r="CW25" s="582"/>
      <c r="CX25" s="582"/>
      <c r="CY25" s="582"/>
      <c r="CZ25" s="582"/>
      <c r="DA25" s="582"/>
      <c r="DB25" s="582"/>
      <c r="DC25" s="582"/>
      <c r="DD25" s="582"/>
      <c r="DE25" s="582"/>
      <c r="DF25" s="582"/>
      <c r="DG25" s="582"/>
      <c r="DH25" s="582"/>
      <c r="DI25" s="582">
        <f t="shared" si="12"/>
        <v>244532000</v>
      </c>
      <c r="DJ25" s="582">
        <f t="shared" si="13"/>
        <v>244532000</v>
      </c>
      <c r="DK25" s="582">
        <f t="shared" si="13"/>
        <v>0</v>
      </c>
      <c r="DL25" s="582">
        <f t="shared" si="14"/>
        <v>244532000</v>
      </c>
      <c r="DM25" s="582">
        <f t="shared" si="15"/>
        <v>0</v>
      </c>
      <c r="DN25" s="532">
        <v>205479000</v>
      </c>
      <c r="DO25" s="582"/>
      <c r="DP25" s="582"/>
      <c r="DQ25" s="582"/>
      <c r="DR25" s="582"/>
      <c r="DS25" s="582"/>
      <c r="DT25" s="582"/>
      <c r="DU25" s="582"/>
      <c r="DV25" s="582"/>
      <c r="DW25" s="582"/>
      <c r="DX25" s="582"/>
      <c r="DY25" s="582"/>
      <c r="DZ25" s="582"/>
      <c r="EA25" s="582"/>
      <c r="EB25" s="582"/>
      <c r="EC25" s="582"/>
      <c r="ED25" s="582"/>
      <c r="EE25" s="582"/>
      <c r="EF25" s="582"/>
      <c r="EG25" s="582"/>
      <c r="EH25" s="582"/>
      <c r="EI25" s="582"/>
      <c r="EJ25" s="582"/>
      <c r="EK25" s="582"/>
      <c r="EL25" s="582"/>
      <c r="EM25" s="582">
        <f t="shared" si="17"/>
        <v>0</v>
      </c>
      <c r="EN25" s="582">
        <f t="shared" si="18"/>
        <v>0</v>
      </c>
      <c r="EO25" s="582">
        <f t="shared" si="18"/>
        <v>0</v>
      </c>
      <c r="EP25" s="582">
        <v>205479000</v>
      </c>
      <c r="EQ25" s="582">
        <v>0</v>
      </c>
      <c r="ER25" s="583">
        <f t="shared" si="16"/>
        <v>1</v>
      </c>
      <c r="ES25" s="556">
        <f t="shared" si="31"/>
        <v>0.99989399253841249</v>
      </c>
      <c r="ET25" s="557">
        <f t="shared" si="0"/>
        <v>0.99989399253841249</v>
      </c>
      <c r="EU25" s="558">
        <f t="shared" si="32"/>
        <v>0.99214271267326271</v>
      </c>
      <c r="EV25" s="557">
        <f t="shared" si="33"/>
        <v>0.64751073768971801</v>
      </c>
      <c r="EW25" s="864"/>
      <c r="EX25" s="867"/>
      <c r="EY25" s="867"/>
      <c r="EZ25" s="867"/>
      <c r="FA25" s="886"/>
      <c r="FB25" s="884"/>
      <c r="FC25" s="223"/>
      <c r="FD25" s="310"/>
      <c r="FE25" s="310"/>
      <c r="FF25" s="310"/>
      <c r="FG25" s="310"/>
      <c r="FH25" s="310"/>
      <c r="FI25" s="310"/>
      <c r="FJ25" s="310"/>
      <c r="FK25" s="310"/>
      <c r="FL25" s="310"/>
      <c r="FM25" s="310"/>
      <c r="FN25" s="310"/>
      <c r="FO25" s="310"/>
      <c r="FP25" s="310"/>
      <c r="FQ25" s="310"/>
      <c r="FR25" s="310"/>
      <c r="FS25" s="310"/>
      <c r="FT25" s="310"/>
      <c r="FU25" s="310"/>
      <c r="FV25" s="310"/>
      <c r="FW25" s="310"/>
      <c r="FX25" s="310"/>
      <c r="FY25" s="310"/>
      <c r="FZ25" s="310"/>
      <c r="GA25" s="310"/>
      <c r="GB25" s="310"/>
      <c r="GC25" s="310"/>
      <c r="GD25" s="310"/>
      <c r="GE25" s="310"/>
      <c r="GF25" s="310"/>
      <c r="GG25" s="310"/>
      <c r="GH25" s="310"/>
      <c r="GI25" s="310"/>
      <c r="GJ25" s="310"/>
      <c r="GK25" s="310"/>
      <c r="GL25" s="310"/>
      <c r="GM25" s="310"/>
      <c r="GN25" s="310"/>
      <c r="GO25" s="310"/>
      <c r="GP25" s="310"/>
      <c r="GQ25" s="310"/>
      <c r="GR25" s="310"/>
      <c r="GS25" s="310"/>
      <c r="GT25" s="310"/>
      <c r="GU25" s="310"/>
      <c r="GV25" s="310"/>
      <c r="GW25" s="310"/>
      <c r="GX25" s="310"/>
      <c r="GY25" s="310"/>
      <c r="GZ25" s="310"/>
      <c r="HA25" s="310"/>
      <c r="HB25" s="310"/>
      <c r="HC25" s="310"/>
      <c r="HD25" s="310"/>
      <c r="HE25" s="310"/>
      <c r="HF25" s="310"/>
    </row>
    <row r="26" spans="1:214" s="234" customFormat="1" ht="39" customHeight="1" x14ac:dyDescent="0.25">
      <c r="A26" s="960"/>
      <c r="B26" s="963"/>
      <c r="C26" s="954"/>
      <c r="D26" s="937"/>
      <c r="E26" s="937"/>
      <c r="F26" s="302" t="s">
        <v>396</v>
      </c>
      <c r="G26" s="356"/>
      <c r="H26" s="594"/>
      <c r="I26" s="296"/>
      <c r="J26" s="296"/>
      <c r="K26" s="296"/>
      <c r="L26" s="296"/>
      <c r="M26" s="296"/>
      <c r="N26" s="296"/>
      <c r="O26" s="296"/>
      <c r="P26" s="296"/>
      <c r="Q26" s="296"/>
      <c r="R26" s="296"/>
      <c r="S26" s="296"/>
      <c r="T26" s="297"/>
      <c r="U26" s="296"/>
      <c r="V26" s="296"/>
      <c r="W26" s="297"/>
      <c r="X26" s="297"/>
      <c r="Y26" s="297"/>
      <c r="Z26" s="296"/>
      <c r="AA26" s="296"/>
      <c r="AB26" s="594"/>
      <c r="AC26" s="296">
        <v>0</v>
      </c>
      <c r="AD26" s="296">
        <v>0</v>
      </c>
      <c r="AE26" s="296">
        <v>0</v>
      </c>
      <c r="AF26" s="296">
        <v>0</v>
      </c>
      <c r="AG26" s="296">
        <v>0</v>
      </c>
      <c r="AH26" s="296">
        <v>0</v>
      </c>
      <c r="AI26" s="296">
        <v>21245000</v>
      </c>
      <c r="AJ26" s="296">
        <v>21245000</v>
      </c>
      <c r="AK26" s="296">
        <v>35723200</v>
      </c>
      <c r="AL26" s="296">
        <v>34063867</v>
      </c>
      <c r="AM26" s="296">
        <v>36221000</v>
      </c>
      <c r="AN26" s="296">
        <v>43161000</v>
      </c>
      <c r="AO26" s="296">
        <v>36221000</v>
      </c>
      <c r="AP26" s="296">
        <v>36221000</v>
      </c>
      <c r="AQ26" s="296">
        <v>36221000</v>
      </c>
      <c r="AR26" s="296">
        <v>36221000</v>
      </c>
      <c r="AS26" s="296">
        <v>36221000</v>
      </c>
      <c r="AT26" s="296">
        <v>36221000</v>
      </c>
      <c r="AU26" s="296">
        <v>36221000</v>
      </c>
      <c r="AV26" s="296">
        <v>36221000</v>
      </c>
      <c r="AW26" s="296">
        <v>36221000</v>
      </c>
      <c r="AX26" s="296">
        <v>36221000</v>
      </c>
      <c r="AY26" s="296">
        <v>65420800</v>
      </c>
      <c r="AZ26" s="296">
        <v>41690133</v>
      </c>
      <c r="BA26" s="582">
        <f t="shared" si="2"/>
        <v>339715000</v>
      </c>
      <c r="BB26" s="582">
        <f t="shared" si="3"/>
        <v>339715000</v>
      </c>
      <c r="BC26" s="582">
        <f t="shared" si="4"/>
        <v>321265000</v>
      </c>
      <c r="BD26" s="582">
        <f t="shared" si="5"/>
        <v>339715000</v>
      </c>
      <c r="BE26" s="582">
        <f t="shared" si="6"/>
        <v>321265000</v>
      </c>
      <c r="BF26" s="532">
        <v>0</v>
      </c>
      <c r="BG26" s="582">
        <v>0</v>
      </c>
      <c r="BH26" s="582">
        <v>0</v>
      </c>
      <c r="BI26" s="582">
        <v>19814666</v>
      </c>
      <c r="BJ26" s="584">
        <v>3177267</v>
      </c>
      <c r="BK26" s="582">
        <v>29722000</v>
      </c>
      <c r="BL26" s="582">
        <v>22643000</v>
      </c>
      <c r="BM26" s="582">
        <v>29722000</v>
      </c>
      <c r="BN26" s="582">
        <v>32888000</v>
      </c>
      <c r="BO26" s="582">
        <v>29722000</v>
      </c>
      <c r="BP26" s="582">
        <v>33635000</v>
      </c>
      <c r="BQ26" s="582">
        <v>29722000</v>
      </c>
      <c r="BR26" s="582">
        <v>29722000</v>
      </c>
      <c r="BS26" s="582">
        <v>29722000</v>
      </c>
      <c r="BT26" s="582">
        <v>29722000</v>
      </c>
      <c r="BU26" s="582">
        <v>29722000</v>
      </c>
      <c r="BV26" s="582">
        <v>29722000</v>
      </c>
      <c r="BW26" s="582">
        <v>34381000</v>
      </c>
      <c r="BX26" s="582">
        <v>29722000</v>
      </c>
      <c r="BY26" s="582">
        <v>29722000</v>
      </c>
      <c r="BZ26" s="582">
        <v>25833700</v>
      </c>
      <c r="CA26" s="582">
        <v>14967334</v>
      </c>
      <c r="CB26" s="582">
        <v>33037133</v>
      </c>
      <c r="CC26" s="582">
        <f>10120000+34979934</f>
        <v>45099934</v>
      </c>
      <c r="CD26" s="582">
        <v>31828233</v>
      </c>
      <c r="CE26" s="582">
        <f t="shared" si="7"/>
        <v>322316934</v>
      </c>
      <c r="CF26" s="582">
        <f t="shared" si="8"/>
        <v>322316934</v>
      </c>
      <c r="CG26" s="582">
        <f t="shared" si="9"/>
        <v>301930333</v>
      </c>
      <c r="CH26" s="582">
        <f t="shared" si="10"/>
        <v>322316934</v>
      </c>
      <c r="CI26" s="582">
        <f t="shared" si="11"/>
        <v>301930333</v>
      </c>
      <c r="CJ26" s="532"/>
      <c r="CK26" s="582"/>
      <c r="CL26" s="582"/>
      <c r="CM26" s="582"/>
      <c r="CN26" s="582"/>
      <c r="CO26" s="582"/>
      <c r="CP26" s="582"/>
      <c r="CQ26" s="582"/>
      <c r="CR26" s="582"/>
      <c r="CS26" s="582"/>
      <c r="CT26" s="582"/>
      <c r="CU26" s="582"/>
      <c r="CV26" s="582"/>
      <c r="CW26" s="582"/>
      <c r="CX26" s="582"/>
      <c r="CY26" s="582"/>
      <c r="CZ26" s="582"/>
      <c r="DA26" s="582"/>
      <c r="DB26" s="582"/>
      <c r="DC26" s="582"/>
      <c r="DD26" s="582"/>
      <c r="DE26" s="582"/>
      <c r="DF26" s="582"/>
      <c r="DG26" s="582"/>
      <c r="DH26" s="582"/>
      <c r="DI26" s="582"/>
      <c r="DJ26" s="582"/>
      <c r="DK26" s="582"/>
      <c r="DL26" s="582"/>
      <c r="DM26" s="582"/>
      <c r="DN26" s="532"/>
      <c r="DO26" s="582"/>
      <c r="DP26" s="582"/>
      <c r="DQ26" s="582"/>
      <c r="DR26" s="582"/>
      <c r="DS26" s="582"/>
      <c r="DT26" s="582"/>
      <c r="DU26" s="582"/>
      <c r="DV26" s="582"/>
      <c r="DW26" s="582"/>
      <c r="DX26" s="582"/>
      <c r="DY26" s="582"/>
      <c r="DZ26" s="582"/>
      <c r="EA26" s="582"/>
      <c r="EB26" s="582"/>
      <c r="EC26" s="582"/>
      <c r="ED26" s="582"/>
      <c r="EE26" s="582"/>
      <c r="EF26" s="582"/>
      <c r="EG26" s="582"/>
      <c r="EH26" s="582"/>
      <c r="EI26" s="582"/>
      <c r="EJ26" s="582"/>
      <c r="EK26" s="582"/>
      <c r="EL26" s="582"/>
      <c r="EM26" s="582">
        <f t="shared" si="17"/>
        <v>0</v>
      </c>
      <c r="EN26" s="582">
        <f t="shared" si="18"/>
        <v>0</v>
      </c>
      <c r="EO26" s="582">
        <f t="shared" si="18"/>
        <v>0</v>
      </c>
      <c r="EP26" s="582"/>
      <c r="EQ26" s="582">
        <v>0</v>
      </c>
      <c r="ER26" s="583">
        <f t="shared" si="16"/>
        <v>0.70572681991064556</v>
      </c>
      <c r="ES26" s="556">
        <f t="shared" si="31"/>
        <v>0.93674982959474296</v>
      </c>
      <c r="ET26" s="557">
        <f t="shared" si="0"/>
        <v>0.93674982959474296</v>
      </c>
      <c r="EU26" s="558">
        <f t="shared" si="32"/>
        <v>0.94133726938918327</v>
      </c>
      <c r="EV26" s="557" t="e">
        <f t="shared" si="33"/>
        <v>#DIV/0!</v>
      </c>
      <c r="EW26" s="864"/>
      <c r="EX26" s="867"/>
      <c r="EY26" s="867"/>
      <c r="EZ26" s="867"/>
      <c r="FA26" s="886"/>
      <c r="FB26" s="235"/>
      <c r="FC26" s="223"/>
      <c r="FD26" s="310"/>
      <c r="FE26" s="310"/>
      <c r="FF26" s="310"/>
      <c r="FG26" s="310"/>
      <c r="FH26" s="310"/>
      <c r="FI26" s="310"/>
      <c r="FJ26" s="310"/>
      <c r="FK26" s="310"/>
      <c r="FL26" s="310"/>
      <c r="FM26" s="310"/>
      <c r="FN26" s="310"/>
      <c r="FO26" s="310"/>
      <c r="FP26" s="310"/>
      <c r="FQ26" s="310"/>
      <c r="FR26" s="310"/>
      <c r="FS26" s="310"/>
      <c r="FT26" s="310"/>
      <c r="FU26" s="310"/>
      <c r="FV26" s="310"/>
      <c r="FW26" s="310"/>
      <c r="FX26" s="310"/>
      <c r="FY26" s="310"/>
      <c r="FZ26" s="310"/>
      <c r="GA26" s="310"/>
      <c r="GB26" s="310"/>
      <c r="GC26" s="310"/>
      <c r="GD26" s="310"/>
      <c r="GE26" s="310"/>
      <c r="GF26" s="310"/>
      <c r="GG26" s="310"/>
      <c r="GH26" s="310"/>
      <c r="GI26" s="310"/>
      <c r="GJ26" s="310"/>
      <c r="GK26" s="310"/>
      <c r="GL26" s="310"/>
      <c r="GM26" s="310"/>
      <c r="GN26" s="310"/>
      <c r="GO26" s="310"/>
      <c r="GP26" s="310"/>
      <c r="GQ26" s="310"/>
      <c r="GR26" s="310"/>
      <c r="GS26" s="310"/>
      <c r="GT26" s="310"/>
      <c r="GU26" s="310"/>
      <c r="GV26" s="310"/>
      <c r="GW26" s="310"/>
      <c r="GX26" s="310"/>
      <c r="GY26" s="310"/>
      <c r="GZ26" s="310"/>
      <c r="HA26" s="310"/>
      <c r="HB26" s="310"/>
      <c r="HC26" s="310"/>
      <c r="HD26" s="310"/>
      <c r="HE26" s="310"/>
      <c r="HF26" s="310"/>
    </row>
    <row r="27" spans="1:214" s="236" customFormat="1" ht="39" customHeight="1" x14ac:dyDescent="0.25">
      <c r="A27" s="960"/>
      <c r="B27" s="963"/>
      <c r="C27" s="954"/>
      <c r="D27" s="937"/>
      <c r="E27" s="937"/>
      <c r="F27" s="591" t="s">
        <v>42</v>
      </c>
      <c r="G27" s="548">
        <f>V27+AB27+BF27+CJ27+DN27</f>
        <v>0</v>
      </c>
      <c r="H27" s="595"/>
      <c r="I27" s="295"/>
      <c r="J27" s="295"/>
      <c r="K27" s="295"/>
      <c r="L27" s="589"/>
      <c r="M27" s="295"/>
      <c r="N27" s="295"/>
      <c r="O27" s="295"/>
      <c r="P27" s="295"/>
      <c r="Q27" s="295"/>
      <c r="R27" s="295"/>
      <c r="S27" s="295"/>
      <c r="T27" s="589"/>
      <c r="U27" s="295"/>
      <c r="V27" s="295"/>
      <c r="W27" s="589">
        <f t="shared" si="44"/>
        <v>0</v>
      </c>
      <c r="X27" s="589">
        <f t="shared" si="45"/>
        <v>0</v>
      </c>
      <c r="Y27" s="589">
        <f t="shared" si="45"/>
        <v>0</v>
      </c>
      <c r="Z27" s="295">
        <v>0</v>
      </c>
      <c r="AA27" s="295">
        <v>0</v>
      </c>
      <c r="AB27" s="539">
        <v>0</v>
      </c>
      <c r="AC27" s="295">
        <v>0</v>
      </c>
      <c r="AD27" s="295">
        <v>0</v>
      </c>
      <c r="AE27" s="295">
        <v>0</v>
      </c>
      <c r="AF27" s="295">
        <v>0</v>
      </c>
      <c r="AG27" s="295">
        <v>0</v>
      </c>
      <c r="AH27" s="295">
        <v>0</v>
      </c>
      <c r="AI27" s="295">
        <v>0</v>
      </c>
      <c r="AJ27" s="295">
        <v>0</v>
      </c>
      <c r="AK27" s="295"/>
      <c r="AL27" s="295"/>
      <c r="AM27" s="295"/>
      <c r="AN27" s="295"/>
      <c r="AO27" s="295"/>
      <c r="AP27" s="295"/>
      <c r="AQ27" s="295">
        <v>0</v>
      </c>
      <c r="AR27" s="295">
        <v>0</v>
      </c>
      <c r="AS27" s="295"/>
      <c r="AT27" s="295"/>
      <c r="AU27" s="295"/>
      <c r="AV27" s="295"/>
      <c r="AW27" s="295">
        <v>0</v>
      </c>
      <c r="AX27" s="295">
        <v>0</v>
      </c>
      <c r="AY27" s="295"/>
      <c r="AZ27" s="295"/>
      <c r="BA27" s="582">
        <f t="shared" si="2"/>
        <v>0</v>
      </c>
      <c r="BB27" s="582">
        <f t="shared" si="3"/>
        <v>0</v>
      </c>
      <c r="BC27" s="582">
        <f t="shared" si="4"/>
        <v>0</v>
      </c>
      <c r="BD27" s="582">
        <f t="shared" si="5"/>
        <v>0</v>
      </c>
      <c r="BE27" s="582">
        <f t="shared" si="6"/>
        <v>0</v>
      </c>
      <c r="BF27" s="532">
        <v>0</v>
      </c>
      <c r="BG27" s="582">
        <v>0</v>
      </c>
      <c r="BH27" s="582">
        <v>0</v>
      </c>
      <c r="BI27" s="582">
        <v>0</v>
      </c>
      <c r="BJ27" s="584">
        <v>0</v>
      </c>
      <c r="BK27" s="582">
        <v>0</v>
      </c>
      <c r="BL27" s="582">
        <v>0</v>
      </c>
      <c r="BM27" s="582">
        <v>0</v>
      </c>
      <c r="BN27" s="582">
        <v>0</v>
      </c>
      <c r="BO27" s="582">
        <v>0</v>
      </c>
      <c r="BP27" s="582">
        <v>0</v>
      </c>
      <c r="BQ27" s="582">
        <v>0</v>
      </c>
      <c r="BR27" s="582">
        <v>0</v>
      </c>
      <c r="BS27" s="582">
        <v>0</v>
      </c>
      <c r="BT27" s="582">
        <v>0</v>
      </c>
      <c r="BU27" s="582">
        <v>0</v>
      </c>
      <c r="BV27" s="582">
        <v>0</v>
      </c>
      <c r="BW27" s="582">
        <v>0</v>
      </c>
      <c r="BX27" s="582">
        <v>0</v>
      </c>
      <c r="BY27" s="582">
        <v>0</v>
      </c>
      <c r="BZ27" s="582">
        <v>0</v>
      </c>
      <c r="CA27" s="582">
        <v>0</v>
      </c>
      <c r="CB27" s="582">
        <v>0</v>
      </c>
      <c r="CC27" s="582">
        <v>0</v>
      </c>
      <c r="CD27" s="582">
        <v>0</v>
      </c>
      <c r="CE27" s="582">
        <f t="shared" si="7"/>
        <v>0</v>
      </c>
      <c r="CF27" s="582">
        <f t="shared" si="8"/>
        <v>0</v>
      </c>
      <c r="CG27" s="582">
        <f t="shared" si="9"/>
        <v>0</v>
      </c>
      <c r="CH27" s="582">
        <f t="shared" si="10"/>
        <v>0</v>
      </c>
      <c r="CI27" s="582">
        <f t="shared" si="11"/>
        <v>0</v>
      </c>
      <c r="CJ27" s="532"/>
      <c r="CK27" s="582"/>
      <c r="CL27" s="582"/>
      <c r="CM27" s="582"/>
      <c r="CN27" s="582"/>
      <c r="CO27" s="582"/>
      <c r="CP27" s="582"/>
      <c r="CQ27" s="582"/>
      <c r="CR27" s="582"/>
      <c r="CS27" s="582"/>
      <c r="CT27" s="582"/>
      <c r="CU27" s="582"/>
      <c r="CV27" s="582"/>
      <c r="CW27" s="582"/>
      <c r="CX27" s="582"/>
      <c r="CY27" s="582"/>
      <c r="CZ27" s="582"/>
      <c r="DA27" s="582"/>
      <c r="DB27" s="582"/>
      <c r="DC27" s="582"/>
      <c r="DD27" s="582"/>
      <c r="DE27" s="582"/>
      <c r="DF27" s="582"/>
      <c r="DG27" s="582"/>
      <c r="DH27" s="582"/>
      <c r="DI27" s="582"/>
      <c r="DJ27" s="582"/>
      <c r="DK27" s="582"/>
      <c r="DL27" s="582"/>
      <c r="DM27" s="582"/>
      <c r="DN27" s="532"/>
      <c r="DO27" s="582"/>
      <c r="DP27" s="582"/>
      <c r="DQ27" s="582"/>
      <c r="DR27" s="582"/>
      <c r="DS27" s="582"/>
      <c r="DT27" s="582"/>
      <c r="DU27" s="582"/>
      <c r="DV27" s="582"/>
      <c r="DW27" s="582"/>
      <c r="DX27" s="582"/>
      <c r="DY27" s="582"/>
      <c r="DZ27" s="582"/>
      <c r="EA27" s="582"/>
      <c r="EB27" s="582"/>
      <c r="EC27" s="582"/>
      <c r="ED27" s="582"/>
      <c r="EE27" s="582"/>
      <c r="EF27" s="582"/>
      <c r="EG27" s="582"/>
      <c r="EH27" s="582"/>
      <c r="EI27" s="582"/>
      <c r="EJ27" s="582"/>
      <c r="EK27" s="582"/>
      <c r="EL27" s="582"/>
      <c r="EM27" s="582">
        <f t="shared" si="17"/>
        <v>0</v>
      </c>
      <c r="EN27" s="582">
        <f t="shared" si="18"/>
        <v>0</v>
      </c>
      <c r="EO27" s="582">
        <f t="shared" si="18"/>
        <v>0</v>
      </c>
      <c r="EP27" s="582"/>
      <c r="EQ27" s="582">
        <v>0</v>
      </c>
      <c r="ER27" s="583" t="e">
        <f t="shared" si="16"/>
        <v>#DIV/0!</v>
      </c>
      <c r="ES27" s="556" t="e">
        <f t="shared" si="31"/>
        <v>#DIV/0!</v>
      </c>
      <c r="ET27" s="557" t="e">
        <f t="shared" si="0"/>
        <v>#DIV/0!</v>
      </c>
      <c r="EU27" s="558" t="e">
        <f t="shared" si="32"/>
        <v>#DIV/0!</v>
      </c>
      <c r="EV27" s="557" t="e">
        <f t="shared" si="33"/>
        <v>#DIV/0!</v>
      </c>
      <c r="EW27" s="864"/>
      <c r="EX27" s="867"/>
      <c r="EY27" s="867"/>
      <c r="EZ27" s="867"/>
      <c r="FA27" s="886"/>
      <c r="FB27" s="884"/>
      <c r="FC27" s="223"/>
    </row>
    <row r="28" spans="1:214" s="237" customFormat="1" ht="39" customHeight="1" x14ac:dyDescent="0.25">
      <c r="A28" s="960"/>
      <c r="B28" s="963"/>
      <c r="C28" s="954"/>
      <c r="D28" s="937"/>
      <c r="E28" s="937"/>
      <c r="F28" s="301" t="s">
        <v>4</v>
      </c>
      <c r="G28" s="356">
        <f>AA28+BE28+CH28+CJ28+DN28</f>
        <v>88755942</v>
      </c>
      <c r="H28" s="595"/>
      <c r="I28" s="296"/>
      <c r="J28" s="296"/>
      <c r="K28" s="296"/>
      <c r="L28" s="296"/>
      <c r="M28" s="296"/>
      <c r="N28" s="296"/>
      <c r="O28" s="296"/>
      <c r="P28" s="296"/>
      <c r="Q28" s="296"/>
      <c r="R28" s="296"/>
      <c r="S28" s="296"/>
      <c r="T28" s="297"/>
      <c r="U28" s="288"/>
      <c r="V28" s="288"/>
      <c r="W28" s="297">
        <f t="shared" si="44"/>
        <v>0</v>
      </c>
      <c r="X28" s="297">
        <f t="shared" si="45"/>
        <v>0</v>
      </c>
      <c r="Y28" s="297">
        <f t="shared" si="45"/>
        <v>0</v>
      </c>
      <c r="Z28" s="288">
        <v>0</v>
      </c>
      <c r="AA28" s="288">
        <v>0</v>
      </c>
      <c r="AB28" s="594">
        <v>70558838</v>
      </c>
      <c r="AC28" s="288">
        <v>10149000</v>
      </c>
      <c r="AD28" s="296">
        <v>10149000</v>
      </c>
      <c r="AE28" s="288">
        <v>20641000</v>
      </c>
      <c r="AF28" s="296">
        <f>30790000-AD28</f>
        <v>20641000</v>
      </c>
      <c r="AG28" s="296">
        <f>48000966-AE28-AC28</f>
        <v>17210966</v>
      </c>
      <c r="AH28" s="296">
        <f>48000966-AF28-AD28</f>
        <v>17210966</v>
      </c>
      <c r="AI28" s="296">
        <v>0</v>
      </c>
      <c r="AJ28" s="296">
        <v>0</v>
      </c>
      <c r="AK28" s="296">
        <v>0</v>
      </c>
      <c r="AL28" s="296">
        <v>0</v>
      </c>
      <c r="AM28" s="296">
        <v>22557872</v>
      </c>
      <c r="AN28" s="296">
        <v>22553009</v>
      </c>
      <c r="AO28" s="296"/>
      <c r="AP28" s="296">
        <v>0</v>
      </c>
      <c r="AQ28" s="296">
        <v>0</v>
      </c>
      <c r="AR28" s="296">
        <v>0</v>
      </c>
      <c r="AS28" s="296"/>
      <c r="AT28" s="296"/>
      <c r="AU28" s="296">
        <v>-4863</v>
      </c>
      <c r="AV28" s="296"/>
      <c r="AW28" s="296">
        <v>0</v>
      </c>
      <c r="AX28" s="296">
        <v>0</v>
      </c>
      <c r="AY28" s="296"/>
      <c r="AZ28" s="296"/>
      <c r="BA28" s="582">
        <f t="shared" si="2"/>
        <v>70553975</v>
      </c>
      <c r="BB28" s="582">
        <f t="shared" si="3"/>
        <v>70553975</v>
      </c>
      <c r="BC28" s="582">
        <f t="shared" si="4"/>
        <v>70553975</v>
      </c>
      <c r="BD28" s="582">
        <f t="shared" si="5"/>
        <v>70553975</v>
      </c>
      <c r="BE28" s="582">
        <f t="shared" si="6"/>
        <v>70553975</v>
      </c>
      <c r="BF28" s="532">
        <v>18201967</v>
      </c>
      <c r="BG28" s="582">
        <v>16616867</v>
      </c>
      <c r="BH28" s="582">
        <v>16616867</v>
      </c>
      <c r="BI28" s="582">
        <v>1585100</v>
      </c>
      <c r="BJ28" s="584">
        <v>1585100</v>
      </c>
      <c r="BK28" s="582">
        <v>0</v>
      </c>
      <c r="BL28" s="582">
        <v>0</v>
      </c>
      <c r="BM28" s="582">
        <v>0</v>
      </c>
      <c r="BN28" s="582">
        <v>0</v>
      </c>
      <c r="BO28" s="582">
        <v>0</v>
      </c>
      <c r="BP28" s="582">
        <v>0</v>
      </c>
      <c r="BQ28" s="582">
        <v>0</v>
      </c>
      <c r="BR28" s="582">
        <v>0</v>
      </c>
      <c r="BS28" s="582">
        <v>0</v>
      </c>
      <c r="BT28" s="582">
        <v>0</v>
      </c>
      <c r="BU28" s="582">
        <v>0</v>
      </c>
      <c r="BV28" s="582">
        <v>0</v>
      </c>
      <c r="BW28" s="582">
        <v>0</v>
      </c>
      <c r="BX28" s="582">
        <v>0</v>
      </c>
      <c r="BY28" s="582">
        <v>0</v>
      </c>
      <c r="BZ28" s="582">
        <v>0</v>
      </c>
      <c r="CA28" s="582">
        <v>0</v>
      </c>
      <c r="CB28" s="582">
        <v>0</v>
      </c>
      <c r="CC28" s="582">
        <v>0</v>
      </c>
      <c r="CD28" s="582">
        <v>0</v>
      </c>
      <c r="CE28" s="582">
        <f t="shared" si="7"/>
        <v>18201967</v>
      </c>
      <c r="CF28" s="582">
        <f t="shared" si="8"/>
        <v>18201967</v>
      </c>
      <c r="CG28" s="582">
        <f t="shared" si="9"/>
        <v>18201967</v>
      </c>
      <c r="CH28" s="582">
        <f t="shared" si="10"/>
        <v>18201967</v>
      </c>
      <c r="CI28" s="582">
        <f t="shared" si="11"/>
        <v>18201967</v>
      </c>
      <c r="CJ28" s="532"/>
      <c r="CK28" s="582"/>
      <c r="CL28" s="582"/>
      <c r="CM28" s="582"/>
      <c r="CN28" s="582"/>
      <c r="CO28" s="582"/>
      <c r="CP28" s="582"/>
      <c r="CQ28" s="582"/>
      <c r="CR28" s="582"/>
      <c r="CS28" s="582"/>
      <c r="CT28" s="582"/>
      <c r="CU28" s="582"/>
      <c r="CV28" s="582"/>
      <c r="CW28" s="582"/>
      <c r="CX28" s="582"/>
      <c r="CY28" s="582"/>
      <c r="CZ28" s="582"/>
      <c r="DA28" s="582"/>
      <c r="DB28" s="582"/>
      <c r="DC28" s="582"/>
      <c r="DD28" s="582"/>
      <c r="DE28" s="582"/>
      <c r="DF28" s="582"/>
      <c r="DG28" s="582"/>
      <c r="DH28" s="582"/>
      <c r="DI28" s="582"/>
      <c r="DJ28" s="582"/>
      <c r="DK28" s="582"/>
      <c r="DL28" s="582"/>
      <c r="DM28" s="582"/>
      <c r="DN28" s="532"/>
      <c r="DO28" s="582"/>
      <c r="DP28" s="582"/>
      <c r="DQ28" s="582"/>
      <c r="DR28" s="582"/>
      <c r="DS28" s="582"/>
      <c r="DT28" s="582"/>
      <c r="DU28" s="582"/>
      <c r="DV28" s="582"/>
      <c r="DW28" s="582"/>
      <c r="DX28" s="582"/>
      <c r="DY28" s="582"/>
      <c r="DZ28" s="582"/>
      <c r="EA28" s="582"/>
      <c r="EB28" s="582"/>
      <c r="EC28" s="582"/>
      <c r="ED28" s="582"/>
      <c r="EE28" s="582"/>
      <c r="EF28" s="582"/>
      <c r="EG28" s="582"/>
      <c r="EH28" s="582"/>
      <c r="EI28" s="582"/>
      <c r="EJ28" s="582"/>
      <c r="EK28" s="582"/>
      <c r="EL28" s="582"/>
      <c r="EM28" s="582">
        <f t="shared" si="17"/>
        <v>0</v>
      </c>
      <c r="EN28" s="582">
        <f t="shared" si="18"/>
        <v>0</v>
      </c>
      <c r="EO28" s="582">
        <f t="shared" si="18"/>
        <v>0</v>
      </c>
      <c r="EP28" s="582"/>
      <c r="EQ28" s="582">
        <v>0</v>
      </c>
      <c r="ER28" s="583" t="e">
        <f t="shared" si="16"/>
        <v>#DIV/0!</v>
      </c>
      <c r="ES28" s="556">
        <f t="shared" si="31"/>
        <v>1</v>
      </c>
      <c r="ET28" s="557">
        <f t="shared" si="0"/>
        <v>1</v>
      </c>
      <c r="EU28" s="558">
        <f t="shared" si="32"/>
        <v>1</v>
      </c>
      <c r="EV28" s="557">
        <f t="shared" si="33"/>
        <v>1</v>
      </c>
      <c r="EW28" s="864"/>
      <c r="EX28" s="867"/>
      <c r="EY28" s="867"/>
      <c r="EZ28" s="867"/>
      <c r="FA28" s="886"/>
      <c r="FB28" s="884"/>
      <c r="FC28" s="223"/>
    </row>
    <row r="29" spans="1:214" s="236" customFormat="1" ht="39" customHeight="1" thickBot="1" x14ac:dyDescent="0.3">
      <c r="A29" s="960"/>
      <c r="B29" s="963"/>
      <c r="C29" s="954"/>
      <c r="D29" s="937"/>
      <c r="E29" s="937"/>
      <c r="F29" s="591" t="s">
        <v>43</v>
      </c>
      <c r="G29" s="549">
        <f>V29+AB29+BF29+CJ29+DN29</f>
        <v>44</v>
      </c>
      <c r="H29" s="585">
        <v>7</v>
      </c>
      <c r="I29" s="601"/>
      <c r="J29" s="601"/>
      <c r="K29" s="601">
        <v>7</v>
      </c>
      <c r="L29" s="601">
        <v>0</v>
      </c>
      <c r="M29" s="601">
        <v>7</v>
      </c>
      <c r="N29" s="601">
        <v>7</v>
      </c>
      <c r="O29" s="601">
        <v>7</v>
      </c>
      <c r="P29" s="601">
        <v>7</v>
      </c>
      <c r="Q29" s="601">
        <v>7</v>
      </c>
      <c r="R29" s="601">
        <v>7</v>
      </c>
      <c r="S29" s="601">
        <v>7</v>
      </c>
      <c r="T29" s="602">
        <v>7</v>
      </c>
      <c r="U29" s="603">
        <v>7</v>
      </c>
      <c r="V29" s="603">
        <v>7</v>
      </c>
      <c r="W29" s="604">
        <f t="shared" si="44"/>
        <v>7</v>
      </c>
      <c r="X29" s="604">
        <f t="shared" si="45"/>
        <v>7</v>
      </c>
      <c r="Y29" s="604">
        <f t="shared" si="45"/>
        <v>7</v>
      </c>
      <c r="Z29" s="603">
        <v>7</v>
      </c>
      <c r="AA29" s="603">
        <v>7</v>
      </c>
      <c r="AB29" s="585">
        <f>AB24</f>
        <v>13</v>
      </c>
      <c r="AC29" s="603">
        <f>AC24</f>
        <v>6</v>
      </c>
      <c r="AD29" s="603">
        <f t="shared" ref="AD29:AJ29" si="46">AD24</f>
        <v>6</v>
      </c>
      <c r="AE29" s="603">
        <f t="shared" si="46"/>
        <v>0</v>
      </c>
      <c r="AF29" s="603">
        <f t="shared" si="46"/>
        <v>0</v>
      </c>
      <c r="AG29" s="603">
        <f t="shared" si="46"/>
        <v>1</v>
      </c>
      <c r="AH29" s="603">
        <f t="shared" si="46"/>
        <v>1</v>
      </c>
      <c r="AI29" s="603">
        <f t="shared" si="46"/>
        <v>1</v>
      </c>
      <c r="AJ29" s="603">
        <f t="shared" si="46"/>
        <v>1</v>
      </c>
      <c r="AK29" s="601">
        <f t="shared" ref="AJ29:AY30" si="47">AK24+AK27</f>
        <v>3</v>
      </c>
      <c r="AL29" s="601">
        <f t="shared" si="47"/>
        <v>3</v>
      </c>
      <c r="AM29" s="601">
        <f t="shared" si="47"/>
        <v>0</v>
      </c>
      <c r="AN29" s="601">
        <f t="shared" si="47"/>
        <v>0</v>
      </c>
      <c r="AO29" s="601">
        <f t="shared" si="47"/>
        <v>1</v>
      </c>
      <c r="AP29" s="601">
        <f t="shared" si="47"/>
        <v>1</v>
      </c>
      <c r="AQ29" s="601">
        <f t="shared" si="47"/>
        <v>0</v>
      </c>
      <c r="AR29" s="601">
        <f t="shared" si="47"/>
        <v>0</v>
      </c>
      <c r="AS29" s="601">
        <f t="shared" si="47"/>
        <v>0</v>
      </c>
      <c r="AT29" s="601">
        <f t="shared" si="47"/>
        <v>0</v>
      </c>
      <c r="AU29" s="601">
        <f t="shared" si="47"/>
        <v>0</v>
      </c>
      <c r="AV29" s="601">
        <f t="shared" si="47"/>
        <v>0</v>
      </c>
      <c r="AW29" s="601">
        <f t="shared" si="47"/>
        <v>1</v>
      </c>
      <c r="AX29" s="601">
        <f t="shared" si="47"/>
        <v>1</v>
      </c>
      <c r="AY29" s="601">
        <f t="shared" si="47"/>
        <v>0</v>
      </c>
      <c r="AZ29" s="601"/>
      <c r="BA29" s="605">
        <f t="shared" si="2"/>
        <v>13</v>
      </c>
      <c r="BB29" s="605">
        <f t="shared" si="3"/>
        <v>13</v>
      </c>
      <c r="BC29" s="605">
        <f t="shared" si="4"/>
        <v>13</v>
      </c>
      <c r="BD29" s="605">
        <f t="shared" si="5"/>
        <v>13</v>
      </c>
      <c r="BE29" s="605">
        <f t="shared" si="6"/>
        <v>13</v>
      </c>
      <c r="BF29" s="585">
        <v>7</v>
      </c>
      <c r="BG29" s="585">
        <f>BG24+BG27</f>
        <v>0</v>
      </c>
      <c r="BH29" s="585">
        <f>BH24+BH27</f>
        <v>0</v>
      </c>
      <c r="BI29" s="585">
        <f>BI27+BI24</f>
        <v>1</v>
      </c>
      <c r="BJ29" s="585">
        <f t="shared" ref="BJ29:CD29" si="48">BJ27+BJ24</f>
        <v>6</v>
      </c>
      <c r="BK29" s="585">
        <f t="shared" si="48"/>
        <v>1</v>
      </c>
      <c r="BL29" s="585">
        <f t="shared" si="48"/>
        <v>0</v>
      </c>
      <c r="BM29" s="585">
        <f t="shared" si="48"/>
        <v>2</v>
      </c>
      <c r="BN29" s="585">
        <f t="shared" si="48"/>
        <v>1</v>
      </c>
      <c r="BO29" s="585">
        <f t="shared" si="48"/>
        <v>1</v>
      </c>
      <c r="BP29" s="585">
        <f t="shared" si="48"/>
        <v>0</v>
      </c>
      <c r="BQ29" s="585">
        <f t="shared" si="48"/>
        <v>1</v>
      </c>
      <c r="BR29" s="585">
        <f t="shared" si="48"/>
        <v>0</v>
      </c>
      <c r="BS29" s="585">
        <f t="shared" si="48"/>
        <v>0</v>
      </c>
      <c r="BT29" s="585">
        <f t="shared" si="48"/>
        <v>0</v>
      </c>
      <c r="BU29" s="585">
        <f t="shared" si="48"/>
        <v>1</v>
      </c>
      <c r="BV29" s="585">
        <f t="shared" si="48"/>
        <v>0</v>
      </c>
      <c r="BW29" s="585">
        <f t="shared" si="48"/>
        <v>0</v>
      </c>
      <c r="BX29" s="585">
        <f t="shared" si="48"/>
        <v>0</v>
      </c>
      <c r="BY29" s="585">
        <f t="shared" si="48"/>
        <v>0</v>
      </c>
      <c r="BZ29" s="585">
        <f t="shared" si="48"/>
        <v>0</v>
      </c>
      <c r="CA29" s="585">
        <f t="shared" si="48"/>
        <v>3</v>
      </c>
      <c r="CB29" s="585">
        <f t="shared" si="48"/>
        <v>3</v>
      </c>
      <c r="CC29" s="585">
        <f t="shared" si="48"/>
        <v>0</v>
      </c>
      <c r="CD29" s="585">
        <f t="shared" si="48"/>
        <v>0</v>
      </c>
      <c r="CE29" s="605">
        <f t="shared" si="7"/>
        <v>10</v>
      </c>
      <c r="CF29" s="605">
        <f t="shared" si="8"/>
        <v>10</v>
      </c>
      <c r="CG29" s="605">
        <f t="shared" si="9"/>
        <v>10</v>
      </c>
      <c r="CH29" s="605">
        <f t="shared" si="10"/>
        <v>10</v>
      </c>
      <c r="CI29" s="605">
        <f t="shared" si="11"/>
        <v>10</v>
      </c>
      <c r="CJ29" s="585">
        <f t="shared" ref="CJ29:CJ30" si="49">CJ24+CJ27</f>
        <v>12</v>
      </c>
      <c r="CK29" s="585"/>
      <c r="CL29" s="585"/>
      <c r="CM29" s="585"/>
      <c r="CN29" s="585"/>
      <c r="CO29" s="585"/>
      <c r="CP29" s="585"/>
      <c r="CQ29" s="585"/>
      <c r="CR29" s="585"/>
      <c r="CS29" s="585"/>
      <c r="CT29" s="585"/>
      <c r="CU29" s="585"/>
      <c r="CV29" s="585"/>
      <c r="CW29" s="585"/>
      <c r="CX29" s="585"/>
      <c r="CY29" s="585"/>
      <c r="CZ29" s="585"/>
      <c r="DA29" s="585"/>
      <c r="DB29" s="585"/>
      <c r="DC29" s="585"/>
      <c r="DD29" s="585"/>
      <c r="DE29" s="585"/>
      <c r="DF29" s="585"/>
      <c r="DG29" s="585"/>
      <c r="DH29" s="585"/>
      <c r="DI29" s="585">
        <f t="shared" si="12"/>
        <v>0</v>
      </c>
      <c r="DJ29" s="585">
        <f t="shared" si="13"/>
        <v>0</v>
      </c>
      <c r="DK29" s="585">
        <f t="shared" si="13"/>
        <v>0</v>
      </c>
      <c r="DL29" s="585">
        <f t="shared" si="14"/>
        <v>0</v>
      </c>
      <c r="DM29" s="605">
        <f t="shared" si="15"/>
        <v>0</v>
      </c>
      <c r="DN29" s="585">
        <f t="shared" ref="DN29:DN30" si="50">DN24+DN27</f>
        <v>5</v>
      </c>
      <c r="DO29" s="605"/>
      <c r="DP29" s="605"/>
      <c r="DQ29" s="605"/>
      <c r="DR29" s="605"/>
      <c r="DS29" s="605"/>
      <c r="DT29" s="605"/>
      <c r="DU29" s="605"/>
      <c r="DV29" s="605"/>
      <c r="DW29" s="605"/>
      <c r="DX29" s="605"/>
      <c r="DY29" s="605"/>
      <c r="DZ29" s="605"/>
      <c r="EA29" s="605"/>
      <c r="EB29" s="605"/>
      <c r="EC29" s="605"/>
      <c r="ED29" s="605"/>
      <c r="EE29" s="605"/>
      <c r="EF29" s="605"/>
      <c r="EG29" s="605"/>
      <c r="EH29" s="605"/>
      <c r="EI29" s="605"/>
      <c r="EJ29" s="605"/>
      <c r="EK29" s="605"/>
      <c r="EL29" s="605"/>
      <c r="EM29" s="605">
        <f t="shared" si="17"/>
        <v>0</v>
      </c>
      <c r="EN29" s="605">
        <f t="shared" si="18"/>
        <v>0</v>
      </c>
      <c r="EO29" s="605">
        <f t="shared" si="18"/>
        <v>0</v>
      </c>
      <c r="EP29" s="605">
        <v>5</v>
      </c>
      <c r="EQ29" s="605">
        <v>0</v>
      </c>
      <c r="ER29" s="606" t="e">
        <f t="shared" si="16"/>
        <v>#DIV/0!</v>
      </c>
      <c r="ES29" s="559">
        <f t="shared" si="31"/>
        <v>1</v>
      </c>
      <c r="ET29" s="560">
        <f t="shared" si="0"/>
        <v>1</v>
      </c>
      <c r="EU29" s="561">
        <f t="shared" si="32"/>
        <v>1</v>
      </c>
      <c r="EV29" s="560">
        <f t="shared" si="33"/>
        <v>0.68181818181818177</v>
      </c>
      <c r="EW29" s="864"/>
      <c r="EX29" s="867"/>
      <c r="EY29" s="867"/>
      <c r="EZ29" s="867"/>
      <c r="FA29" s="886"/>
      <c r="FB29" s="884"/>
      <c r="FC29" s="223"/>
    </row>
    <row r="30" spans="1:214" s="237" customFormat="1" ht="39" customHeight="1" thickBot="1" x14ac:dyDescent="0.3">
      <c r="A30" s="961"/>
      <c r="B30" s="964"/>
      <c r="C30" s="955"/>
      <c r="D30" s="949"/>
      <c r="E30" s="949"/>
      <c r="F30" s="355" t="s">
        <v>45</v>
      </c>
      <c r="G30" s="545">
        <f>G25+G28</f>
        <v>1365518715</v>
      </c>
      <c r="H30" s="607">
        <f>H25+H28</f>
        <v>171232872</v>
      </c>
      <c r="I30" s="608"/>
      <c r="J30" s="608"/>
      <c r="K30" s="608">
        <v>171232872</v>
      </c>
      <c r="L30" s="608">
        <v>0</v>
      </c>
      <c r="M30" s="608">
        <v>171232872</v>
      </c>
      <c r="N30" s="608">
        <v>94940000</v>
      </c>
      <c r="O30" s="608">
        <v>171232872</v>
      </c>
      <c r="P30" s="608">
        <v>94940000</v>
      </c>
      <c r="Q30" s="608">
        <v>171232872</v>
      </c>
      <c r="R30" s="608">
        <v>94940000</v>
      </c>
      <c r="S30" s="608">
        <v>171232872</v>
      </c>
      <c r="T30" s="608">
        <v>94940000</v>
      </c>
      <c r="U30" s="608">
        <v>171232872</v>
      </c>
      <c r="V30" s="608">
        <v>164967872</v>
      </c>
      <c r="W30" s="609">
        <f t="shared" si="44"/>
        <v>171232872</v>
      </c>
      <c r="X30" s="609">
        <f t="shared" si="45"/>
        <v>171232872</v>
      </c>
      <c r="Y30" s="609">
        <f t="shared" si="45"/>
        <v>164967872</v>
      </c>
      <c r="Z30" s="608">
        <v>171232872</v>
      </c>
      <c r="AA30" s="608">
        <v>164967872</v>
      </c>
      <c r="AB30" s="607">
        <f>AB25+AB28</f>
        <v>434619838</v>
      </c>
      <c r="AC30" s="608">
        <f>AC25+AC28</f>
        <v>10149000</v>
      </c>
      <c r="AD30" s="608">
        <f t="shared" ref="AD30:AI30" si="51">AD25+AD28</f>
        <v>10149000</v>
      </c>
      <c r="AE30" s="608">
        <f t="shared" si="51"/>
        <v>164451000</v>
      </c>
      <c r="AF30" s="608">
        <f t="shared" si="51"/>
        <v>164451000</v>
      </c>
      <c r="AG30" s="608">
        <f t="shared" si="51"/>
        <v>208792966</v>
      </c>
      <c r="AH30" s="608">
        <f t="shared" si="51"/>
        <v>168968966</v>
      </c>
      <c r="AI30" s="608">
        <f t="shared" si="51"/>
        <v>0</v>
      </c>
      <c r="AJ30" s="608">
        <f t="shared" si="47"/>
        <v>39824000</v>
      </c>
      <c r="AK30" s="608">
        <f t="shared" si="47"/>
        <v>0</v>
      </c>
      <c r="AL30" s="608">
        <f t="shared" si="47"/>
        <v>0</v>
      </c>
      <c r="AM30" s="608">
        <f t="shared" si="47"/>
        <v>22557872</v>
      </c>
      <c r="AN30" s="608">
        <f t="shared" si="47"/>
        <v>22553009</v>
      </c>
      <c r="AO30" s="608">
        <f t="shared" si="47"/>
        <v>7993000</v>
      </c>
      <c r="AP30" s="608">
        <f t="shared" si="47"/>
        <v>0</v>
      </c>
      <c r="AQ30" s="608">
        <f>AQ25+AQ28</f>
        <v>0</v>
      </c>
      <c r="AR30" s="608">
        <f t="shared" si="47"/>
        <v>0</v>
      </c>
      <c r="AS30" s="608">
        <f>AS25+AS28</f>
        <v>-3670000</v>
      </c>
      <c r="AT30" s="608">
        <f t="shared" si="47"/>
        <v>4323000</v>
      </c>
      <c r="AU30" s="608">
        <f t="shared" si="47"/>
        <v>-4863</v>
      </c>
      <c r="AV30" s="608">
        <f t="shared" si="47"/>
        <v>0</v>
      </c>
      <c r="AW30" s="608">
        <f t="shared" si="47"/>
        <v>0</v>
      </c>
      <c r="AX30" s="608">
        <f t="shared" si="47"/>
        <v>0</v>
      </c>
      <c r="AY30" s="608">
        <f t="shared" si="47"/>
        <v>0</v>
      </c>
      <c r="AZ30" s="608">
        <f>AZ25+AZ28</f>
        <v>-248033</v>
      </c>
      <c r="BA30" s="610">
        <f t="shared" si="2"/>
        <v>410268975</v>
      </c>
      <c r="BB30" s="610">
        <f t="shared" si="3"/>
        <v>410268975</v>
      </c>
      <c r="BC30" s="610">
        <f t="shared" si="4"/>
        <v>410020942</v>
      </c>
      <c r="BD30" s="610">
        <f t="shared" si="5"/>
        <v>410268975</v>
      </c>
      <c r="BE30" s="610">
        <f t="shared" si="6"/>
        <v>410020942</v>
      </c>
      <c r="BF30" s="611">
        <v>305538967</v>
      </c>
      <c r="BG30" s="611">
        <f t="shared" ref="BG30:CD30" si="52">BG25+BG28</f>
        <v>299294867</v>
      </c>
      <c r="BH30" s="611">
        <f t="shared" si="52"/>
        <v>299294867</v>
      </c>
      <c r="BI30" s="611">
        <f t="shared" si="52"/>
        <v>1585100</v>
      </c>
      <c r="BJ30" s="611">
        <f t="shared" si="52"/>
        <v>1585100</v>
      </c>
      <c r="BK30" s="611">
        <f t="shared" si="52"/>
        <v>0</v>
      </c>
      <c r="BL30" s="611">
        <f t="shared" si="52"/>
        <v>0</v>
      </c>
      <c r="BM30" s="611">
        <f t="shared" si="52"/>
        <v>0</v>
      </c>
      <c r="BN30" s="611">
        <f t="shared" si="52"/>
        <v>0</v>
      </c>
      <c r="BO30" s="611">
        <f t="shared" si="52"/>
        <v>4659000</v>
      </c>
      <c r="BP30" s="611">
        <f t="shared" si="52"/>
        <v>0</v>
      </c>
      <c r="BQ30" s="611">
        <f t="shared" si="52"/>
        <v>0</v>
      </c>
      <c r="BR30" s="611">
        <f t="shared" si="52"/>
        <v>3679000</v>
      </c>
      <c r="BS30" s="611">
        <f t="shared" si="52"/>
        <v>0</v>
      </c>
      <c r="BT30" s="611">
        <f t="shared" si="52"/>
        <v>0</v>
      </c>
      <c r="BU30" s="611">
        <v>0</v>
      </c>
      <c r="BV30" s="611">
        <v>0</v>
      </c>
      <c r="BW30" s="611">
        <f t="shared" si="52"/>
        <v>0</v>
      </c>
      <c r="BX30" s="611">
        <f t="shared" si="52"/>
        <v>835200</v>
      </c>
      <c r="BY30" s="611">
        <f t="shared" si="52"/>
        <v>32449934</v>
      </c>
      <c r="BZ30" s="611">
        <f t="shared" si="52"/>
        <v>10618500</v>
      </c>
      <c r="CA30" s="611">
        <f t="shared" si="52"/>
        <v>0</v>
      </c>
      <c r="CB30" s="611">
        <f t="shared" si="52"/>
        <v>21942066</v>
      </c>
      <c r="CC30" s="611">
        <f t="shared" si="52"/>
        <v>2530000</v>
      </c>
      <c r="CD30" s="611">
        <f t="shared" si="52"/>
        <v>2530000</v>
      </c>
      <c r="CE30" s="610">
        <f t="shared" si="7"/>
        <v>340518901</v>
      </c>
      <c r="CF30" s="610">
        <f t="shared" si="8"/>
        <v>340518901</v>
      </c>
      <c r="CG30" s="610">
        <f t="shared" si="9"/>
        <v>340484733</v>
      </c>
      <c r="CH30" s="610">
        <f t="shared" si="10"/>
        <v>340518901</v>
      </c>
      <c r="CI30" s="610">
        <f t="shared" si="11"/>
        <v>340484733</v>
      </c>
      <c r="CJ30" s="611">
        <f t="shared" si="49"/>
        <v>244532000</v>
      </c>
      <c r="CK30" s="611"/>
      <c r="CL30" s="611"/>
      <c r="CM30" s="611"/>
      <c r="CN30" s="611"/>
      <c r="CO30" s="611"/>
      <c r="CP30" s="611"/>
      <c r="CQ30" s="611"/>
      <c r="CR30" s="611"/>
      <c r="CS30" s="611"/>
      <c r="CT30" s="611"/>
      <c r="CU30" s="611"/>
      <c r="CV30" s="611"/>
      <c r="CW30" s="611"/>
      <c r="CX30" s="611"/>
      <c r="CY30" s="611"/>
      <c r="CZ30" s="611"/>
      <c r="DA30" s="611"/>
      <c r="DB30" s="611"/>
      <c r="DC30" s="611"/>
      <c r="DD30" s="611"/>
      <c r="DE30" s="611"/>
      <c r="DF30" s="611"/>
      <c r="DG30" s="611"/>
      <c r="DH30" s="611"/>
      <c r="DI30" s="611">
        <f t="shared" si="12"/>
        <v>0</v>
      </c>
      <c r="DJ30" s="611">
        <f t="shared" si="13"/>
        <v>0</v>
      </c>
      <c r="DK30" s="611">
        <f t="shared" si="13"/>
        <v>0</v>
      </c>
      <c r="DL30" s="611">
        <f t="shared" si="14"/>
        <v>0</v>
      </c>
      <c r="DM30" s="610">
        <f t="shared" si="15"/>
        <v>0</v>
      </c>
      <c r="DN30" s="611">
        <f t="shared" si="50"/>
        <v>205479000</v>
      </c>
      <c r="DO30" s="610"/>
      <c r="DP30" s="610"/>
      <c r="DQ30" s="610"/>
      <c r="DR30" s="610"/>
      <c r="DS30" s="610"/>
      <c r="DT30" s="610"/>
      <c r="DU30" s="610"/>
      <c r="DV30" s="610"/>
      <c r="DW30" s="610"/>
      <c r="DX30" s="610"/>
      <c r="DY30" s="610"/>
      <c r="DZ30" s="610"/>
      <c r="EA30" s="610"/>
      <c r="EB30" s="610"/>
      <c r="EC30" s="610"/>
      <c r="ED30" s="610"/>
      <c r="EE30" s="610"/>
      <c r="EF30" s="610"/>
      <c r="EG30" s="610"/>
      <c r="EH30" s="610"/>
      <c r="EI30" s="610"/>
      <c r="EJ30" s="610"/>
      <c r="EK30" s="610"/>
      <c r="EL30" s="610"/>
      <c r="EM30" s="610">
        <f t="shared" si="17"/>
        <v>0</v>
      </c>
      <c r="EN30" s="610">
        <f t="shared" si="18"/>
        <v>0</v>
      </c>
      <c r="EO30" s="610">
        <f t="shared" si="18"/>
        <v>0</v>
      </c>
      <c r="EP30" s="610">
        <v>205479000</v>
      </c>
      <c r="EQ30" s="610">
        <v>0</v>
      </c>
      <c r="ER30" s="612">
        <f t="shared" si="16"/>
        <v>1</v>
      </c>
      <c r="ES30" s="562">
        <f t="shared" si="31"/>
        <v>0.99989965902068967</v>
      </c>
      <c r="ET30" s="563">
        <f t="shared" si="0"/>
        <v>0.99989965902068967</v>
      </c>
      <c r="EU30" s="564">
        <f t="shared" si="32"/>
        <v>0.99289907411064027</v>
      </c>
      <c r="EV30" s="565">
        <f t="shared" si="33"/>
        <v>0.67042182354856994</v>
      </c>
      <c r="EW30" s="865"/>
      <c r="EX30" s="868"/>
      <c r="EY30" s="868"/>
      <c r="EZ30" s="868"/>
      <c r="FA30" s="887"/>
      <c r="FB30" s="884"/>
      <c r="FC30" s="223"/>
    </row>
    <row r="31" spans="1:214" s="227" customFormat="1" ht="39" customHeight="1" x14ac:dyDescent="0.25">
      <c r="A31" s="956" t="s">
        <v>5</v>
      </c>
      <c r="B31" s="957"/>
      <c r="C31" s="957"/>
      <c r="D31" s="957"/>
      <c r="E31" s="957"/>
      <c r="F31" s="304" t="s">
        <v>44</v>
      </c>
      <c r="G31" s="550">
        <f>G11+G18+G25</f>
        <v>22932745310</v>
      </c>
      <c r="H31" s="695">
        <f>H11+H18+H25</f>
        <v>3100351062</v>
      </c>
      <c r="I31" s="696"/>
      <c r="J31" s="696"/>
      <c r="K31" s="696">
        <v>3100351062</v>
      </c>
      <c r="L31" s="696">
        <v>61765000</v>
      </c>
      <c r="M31" s="696">
        <v>3100351062</v>
      </c>
      <c r="N31" s="696">
        <v>1834168000</v>
      </c>
      <c r="O31" s="696">
        <v>3100351062</v>
      </c>
      <c r="P31" s="696">
        <v>2020192000</v>
      </c>
      <c r="Q31" s="696">
        <v>3100351062</v>
      </c>
      <c r="R31" s="696">
        <v>2034888255</v>
      </c>
      <c r="S31" s="697">
        <v>3100351062</v>
      </c>
      <c r="T31" s="698">
        <v>2264196031</v>
      </c>
      <c r="U31" s="696">
        <v>3100351062</v>
      </c>
      <c r="V31" s="696">
        <v>3057415113</v>
      </c>
      <c r="W31" s="699">
        <f>K31</f>
        <v>3100351062</v>
      </c>
      <c r="X31" s="699">
        <f t="shared" ref="X31:Y33" si="53">U31</f>
        <v>3100351062</v>
      </c>
      <c r="Y31" s="699">
        <f t="shared" si="53"/>
        <v>3057415113</v>
      </c>
      <c r="Z31" s="696">
        <v>3100351062</v>
      </c>
      <c r="AA31" s="696">
        <v>3057415113</v>
      </c>
      <c r="AB31" s="695">
        <f>AB11+AB18+AB25</f>
        <v>4401256731</v>
      </c>
      <c r="AC31" s="696">
        <f t="shared" ref="AC31:AZ31" si="54">AC11+AC18+AC25</f>
        <v>0</v>
      </c>
      <c r="AD31" s="696">
        <f t="shared" si="54"/>
        <v>0</v>
      </c>
      <c r="AE31" s="696">
        <f t="shared" si="54"/>
        <v>3549336000</v>
      </c>
      <c r="AF31" s="696">
        <f t="shared" si="54"/>
        <v>1251929000</v>
      </c>
      <c r="AG31" s="696">
        <f t="shared" si="54"/>
        <v>608219200</v>
      </c>
      <c r="AH31" s="696">
        <f t="shared" si="54"/>
        <v>2448577000</v>
      </c>
      <c r="AI31" s="696">
        <f t="shared" si="54"/>
        <v>0</v>
      </c>
      <c r="AJ31" s="696">
        <f t="shared" si="54"/>
        <v>279035000</v>
      </c>
      <c r="AK31" s="696">
        <f t="shared" si="54"/>
        <v>10850000</v>
      </c>
      <c r="AL31" s="696">
        <f t="shared" si="54"/>
        <v>7044550</v>
      </c>
      <c r="AM31" s="696">
        <f t="shared" si="54"/>
        <v>0</v>
      </c>
      <c r="AN31" s="696">
        <f>AN11+AN18+AN25</f>
        <v>161532180</v>
      </c>
      <c r="AO31" s="696">
        <f t="shared" si="54"/>
        <v>51815800</v>
      </c>
      <c r="AP31" s="696">
        <f t="shared" si="54"/>
        <v>0</v>
      </c>
      <c r="AQ31" s="696">
        <f t="shared" si="54"/>
        <v>0</v>
      </c>
      <c r="AR31" s="696">
        <f t="shared" si="54"/>
        <v>11804000</v>
      </c>
      <c r="AS31" s="696">
        <f t="shared" si="54"/>
        <v>-3670000</v>
      </c>
      <c r="AT31" s="696">
        <f t="shared" si="54"/>
        <v>58936000</v>
      </c>
      <c r="AU31" s="696">
        <f t="shared" si="54"/>
        <v>24324000</v>
      </c>
      <c r="AV31" s="696">
        <f t="shared" si="54"/>
        <v>24196667</v>
      </c>
      <c r="AW31" s="696">
        <f t="shared" si="54"/>
        <v>89648469</v>
      </c>
      <c r="AX31" s="696">
        <f t="shared" si="54"/>
        <v>96505434</v>
      </c>
      <c r="AY31" s="696">
        <f t="shared" si="54"/>
        <v>77318531</v>
      </c>
      <c r="AZ31" s="696">
        <f t="shared" si="54"/>
        <v>63992366</v>
      </c>
      <c r="BA31" s="598">
        <f>AC31+AE31+AG31+AI31+AK31+AM31+AO31+AQ31+AS31+AU31+AW31+AY31</f>
        <v>4407842000</v>
      </c>
      <c r="BB31" s="598">
        <f>AC31+AE31+AG31+AI31+AK31+AM31+AO31+AQ31+AS31+AU31+AW31+AY31</f>
        <v>4407842000</v>
      </c>
      <c r="BC31" s="598">
        <f t="shared" si="4"/>
        <v>4403552197</v>
      </c>
      <c r="BD31" s="598">
        <f>BD11+BD18+BD25</f>
        <v>4407842000</v>
      </c>
      <c r="BE31" s="598">
        <f t="shared" ref="BE31" si="55">AD31+AF31+AH31+AJ31+AL31+AN31+AP31+AR31+AT31+AV31+AX31+AZ31</f>
        <v>4403552197</v>
      </c>
      <c r="BF31" s="695">
        <v>6598755000</v>
      </c>
      <c r="BG31" s="695">
        <f t="shared" ref="BG31:CD31" si="56">BG11+BG18+BG25</f>
        <v>6321062000</v>
      </c>
      <c r="BH31" s="695">
        <f t="shared" si="56"/>
        <v>6256327000</v>
      </c>
      <c r="BI31" s="695">
        <f t="shared" si="56"/>
        <v>22628000</v>
      </c>
      <c r="BJ31" s="695">
        <f t="shared" si="56"/>
        <v>50780000</v>
      </c>
      <c r="BK31" s="695">
        <f t="shared" si="56"/>
        <v>23316000</v>
      </c>
      <c r="BL31" s="695">
        <f t="shared" si="56"/>
        <v>18709000</v>
      </c>
      <c r="BM31" s="695">
        <f t="shared" si="56"/>
        <v>0</v>
      </c>
      <c r="BN31" s="695">
        <f t="shared" si="56"/>
        <v>0</v>
      </c>
      <c r="BO31" s="695">
        <f t="shared" si="56"/>
        <v>4659000</v>
      </c>
      <c r="BP31" s="695">
        <f t="shared" si="56"/>
        <v>0</v>
      </c>
      <c r="BQ31" s="695">
        <f t="shared" si="56"/>
        <v>12677000</v>
      </c>
      <c r="BR31" s="695">
        <f t="shared" si="56"/>
        <v>37649000</v>
      </c>
      <c r="BS31" s="695">
        <f t="shared" si="56"/>
        <v>154634000</v>
      </c>
      <c r="BT31" s="695">
        <f t="shared" si="56"/>
        <v>2909400</v>
      </c>
      <c r="BU31" s="695">
        <f>BU11+BU18+BU25</f>
        <v>10674000</v>
      </c>
      <c r="BV31" s="695">
        <f t="shared" si="56"/>
        <v>53724300</v>
      </c>
      <c r="BW31" s="695">
        <f t="shared" si="56"/>
        <v>0</v>
      </c>
      <c r="BX31" s="695">
        <f t="shared" si="56"/>
        <v>9928200</v>
      </c>
      <c r="BY31" s="695">
        <f t="shared" si="56"/>
        <v>60929734</v>
      </c>
      <c r="BZ31" s="695">
        <f t="shared" si="56"/>
        <v>32642267</v>
      </c>
      <c r="CA31" s="695">
        <f>CA11+CA18+CA25</f>
        <v>464103768</v>
      </c>
      <c r="CB31" s="695">
        <f>CB11+CB18+CB25</f>
        <v>518173462</v>
      </c>
      <c r="CC31" s="695">
        <f t="shared" si="56"/>
        <v>59071498</v>
      </c>
      <c r="CD31" s="695">
        <f t="shared" si="56"/>
        <v>136419466</v>
      </c>
      <c r="CE31" s="598">
        <f t="shared" ref="CE31:CE33" si="57">BG31+BI31+BK31+BM31+BO31+BQ31+BS31+BU31+BW31+BY31+CA31+CC31</f>
        <v>7133755000</v>
      </c>
      <c r="CF31" s="598">
        <f t="shared" ref="CF31:CF33" si="58">BG31+BI31+BK31+BM31+BO31+BQ31+BS31+BU31+BW31+BY31+CA31+CC31</f>
        <v>7133755000</v>
      </c>
      <c r="CG31" s="598">
        <f t="shared" ref="CG31:CG33" si="59">BH31+BJ31+BL31+BN31+BP31+BR31+BT31+BV31+BX31+BZ31+CB31+CD31</f>
        <v>7117262095</v>
      </c>
      <c r="CH31" s="598">
        <f t="shared" ref="CH31:CH33" si="60">BG31+BI31+BK31+BM31+BO31+BQ31+BS31+BU31+BW31+BY31+CA31+CC31</f>
        <v>7133755000</v>
      </c>
      <c r="CI31" s="598">
        <f t="shared" ref="CI31:CI33" si="61">BH31+BJ31+BL31+BN31+BP31+BR31+BT31+BV31+BX31+BZ31+CB31+CD31</f>
        <v>7117262095</v>
      </c>
      <c r="CJ31" s="598">
        <f t="shared" si="26"/>
        <v>5061662000</v>
      </c>
      <c r="CK31" s="598">
        <f t="shared" ref="CK31:DM31" si="62">CK25+CK18+CK11</f>
        <v>5007596000</v>
      </c>
      <c r="CL31" s="598">
        <f t="shared" si="62"/>
        <v>0</v>
      </c>
      <c r="CM31" s="598">
        <f t="shared" si="62"/>
        <v>43247000</v>
      </c>
      <c r="CN31" s="598">
        <f t="shared" si="62"/>
        <v>0</v>
      </c>
      <c r="CO31" s="598">
        <f t="shared" si="62"/>
        <v>0</v>
      </c>
      <c r="CP31" s="598">
        <f t="shared" si="62"/>
        <v>0</v>
      </c>
      <c r="CQ31" s="598">
        <f t="shared" si="62"/>
        <v>5000000</v>
      </c>
      <c r="CR31" s="598">
        <f t="shared" si="62"/>
        <v>0</v>
      </c>
      <c r="CS31" s="598">
        <f t="shared" si="62"/>
        <v>5000000</v>
      </c>
      <c r="CT31" s="598">
        <f t="shared" si="62"/>
        <v>0</v>
      </c>
      <c r="CU31" s="598">
        <f t="shared" si="62"/>
        <v>819000</v>
      </c>
      <c r="CV31" s="598">
        <f t="shared" si="62"/>
        <v>0</v>
      </c>
      <c r="CW31" s="598">
        <f t="shared" si="62"/>
        <v>0</v>
      </c>
      <c r="CX31" s="598">
        <f t="shared" si="62"/>
        <v>0</v>
      </c>
      <c r="CY31" s="598">
        <f t="shared" si="62"/>
        <v>0</v>
      </c>
      <c r="CZ31" s="598">
        <f t="shared" si="62"/>
        <v>0</v>
      </c>
      <c r="DA31" s="598">
        <f t="shared" si="62"/>
        <v>0</v>
      </c>
      <c r="DB31" s="598">
        <f t="shared" si="62"/>
        <v>0</v>
      </c>
      <c r="DC31" s="598">
        <f t="shared" si="62"/>
        <v>0</v>
      </c>
      <c r="DD31" s="598">
        <f t="shared" si="62"/>
        <v>0</v>
      </c>
      <c r="DE31" s="598">
        <f t="shared" si="62"/>
        <v>0</v>
      </c>
      <c r="DF31" s="598">
        <f t="shared" si="62"/>
        <v>0</v>
      </c>
      <c r="DG31" s="598">
        <f t="shared" si="62"/>
        <v>0</v>
      </c>
      <c r="DH31" s="598">
        <f t="shared" si="62"/>
        <v>0</v>
      </c>
      <c r="DI31" s="598">
        <f t="shared" si="62"/>
        <v>5061662000</v>
      </c>
      <c r="DJ31" s="598">
        <f t="shared" si="62"/>
        <v>5061662000</v>
      </c>
      <c r="DK31" s="598">
        <f t="shared" si="62"/>
        <v>0</v>
      </c>
      <c r="DL31" s="598">
        <f t="shared" si="62"/>
        <v>5061662000</v>
      </c>
      <c r="DM31" s="598">
        <f t="shared" si="62"/>
        <v>0</v>
      </c>
      <c r="DN31" s="598">
        <f t="shared" ref="DN31" si="63">DN11+DN18+DN25</f>
        <v>3276361000</v>
      </c>
      <c r="DO31" s="598"/>
      <c r="DP31" s="598"/>
      <c r="DQ31" s="598"/>
      <c r="DR31" s="598"/>
      <c r="DS31" s="598"/>
      <c r="DT31" s="598"/>
      <c r="DU31" s="598"/>
      <c r="DV31" s="598"/>
      <c r="DW31" s="598"/>
      <c r="DX31" s="598"/>
      <c r="DY31" s="598"/>
      <c r="DZ31" s="598"/>
      <c r="EA31" s="598"/>
      <c r="EB31" s="598"/>
      <c r="EC31" s="598"/>
      <c r="ED31" s="598"/>
      <c r="EE31" s="598"/>
      <c r="EF31" s="598"/>
      <c r="EG31" s="598"/>
      <c r="EH31" s="598"/>
      <c r="EI31" s="598"/>
      <c r="EJ31" s="598"/>
      <c r="EK31" s="598"/>
      <c r="EL31" s="598"/>
      <c r="EM31" s="598">
        <f t="shared" si="17"/>
        <v>0</v>
      </c>
      <c r="EN31" s="598">
        <f t="shared" ref="EN31:EO33" si="64">DO31+DQ31+DS31+DU31</f>
        <v>0</v>
      </c>
      <c r="EO31" s="598">
        <f t="shared" si="64"/>
        <v>0</v>
      </c>
      <c r="EP31" s="598">
        <v>3276361000</v>
      </c>
      <c r="EQ31" s="797">
        <v>0</v>
      </c>
      <c r="ER31" s="869"/>
      <c r="ES31" s="870"/>
      <c r="ET31" s="870"/>
      <c r="EU31" s="870"/>
      <c r="EV31" s="870"/>
      <c r="EW31" s="870"/>
      <c r="EX31" s="870"/>
      <c r="EY31" s="870"/>
      <c r="EZ31" s="870"/>
      <c r="FA31" s="871"/>
      <c r="FB31" s="884"/>
    </row>
    <row r="32" spans="1:214" s="240" customFormat="1" ht="39" customHeight="1" x14ac:dyDescent="0.25">
      <c r="A32" s="956"/>
      <c r="B32" s="957"/>
      <c r="C32" s="957"/>
      <c r="D32" s="957"/>
      <c r="E32" s="957"/>
      <c r="F32" s="305" t="s">
        <v>46</v>
      </c>
      <c r="G32" s="551">
        <f>G14+G21+G28</f>
        <v>1583331398</v>
      </c>
      <c r="H32" s="700"/>
      <c r="I32" s="701"/>
      <c r="J32" s="701"/>
      <c r="K32" s="701"/>
      <c r="L32" s="701"/>
      <c r="M32" s="701"/>
      <c r="N32" s="702"/>
      <c r="O32" s="701"/>
      <c r="P32" s="702"/>
      <c r="Q32" s="701"/>
      <c r="R32" s="703"/>
      <c r="S32" s="704"/>
      <c r="T32" s="599"/>
      <c r="U32" s="701"/>
      <c r="V32" s="701"/>
      <c r="W32" s="705">
        <f>K32</f>
        <v>0</v>
      </c>
      <c r="X32" s="705">
        <f t="shared" si="53"/>
        <v>0</v>
      </c>
      <c r="Y32" s="705">
        <f t="shared" si="53"/>
        <v>0</v>
      </c>
      <c r="Z32" s="701">
        <v>0</v>
      </c>
      <c r="AA32" s="701">
        <v>0</v>
      </c>
      <c r="AB32" s="706">
        <f>AB28+AB21+AB14</f>
        <v>1235230250</v>
      </c>
      <c r="AC32" s="701">
        <f t="shared" ref="AC32:AZ32" si="65">AC28+AC21+AC14</f>
        <v>232132433</v>
      </c>
      <c r="AD32" s="701">
        <f t="shared" si="65"/>
        <v>232132433</v>
      </c>
      <c r="AE32" s="701">
        <f t="shared" si="65"/>
        <v>407405013</v>
      </c>
      <c r="AF32" s="701">
        <f t="shared" si="65"/>
        <v>407405013</v>
      </c>
      <c r="AG32" s="701">
        <f t="shared" si="65"/>
        <v>343723052</v>
      </c>
      <c r="AH32" s="701">
        <f t="shared" si="65"/>
        <v>343723052</v>
      </c>
      <c r="AI32" s="701">
        <f t="shared" si="65"/>
        <v>112140965</v>
      </c>
      <c r="AJ32" s="701">
        <f t="shared" si="65"/>
        <v>112140965</v>
      </c>
      <c r="AK32" s="701">
        <f t="shared" si="65"/>
        <v>47503633</v>
      </c>
      <c r="AL32" s="701">
        <f t="shared" si="65"/>
        <v>47503633</v>
      </c>
      <c r="AM32" s="701">
        <f>AM28+AM21+AM14</f>
        <v>50189389</v>
      </c>
      <c r="AN32" s="701">
        <f>AN28+AN21+AN14</f>
        <v>32150885</v>
      </c>
      <c r="AO32" s="701">
        <f t="shared" si="65"/>
        <v>24221693</v>
      </c>
      <c r="AP32" s="701">
        <f t="shared" si="65"/>
        <v>11552967</v>
      </c>
      <c r="AQ32" s="701">
        <f t="shared" si="65"/>
        <v>0</v>
      </c>
      <c r="AR32" s="701">
        <f t="shared" si="65"/>
        <v>3746000</v>
      </c>
      <c r="AS32" s="701">
        <f t="shared" si="65"/>
        <v>0</v>
      </c>
      <c r="AT32" s="701">
        <f t="shared" si="65"/>
        <v>7933367</v>
      </c>
      <c r="AU32" s="701">
        <f t="shared" si="65"/>
        <v>-4863</v>
      </c>
      <c r="AV32" s="701">
        <f t="shared" si="65"/>
        <v>2573700</v>
      </c>
      <c r="AW32" s="701">
        <f t="shared" si="65"/>
        <v>0</v>
      </c>
      <c r="AX32" s="701">
        <f t="shared" si="65"/>
        <v>3021300</v>
      </c>
      <c r="AY32" s="701">
        <f t="shared" si="65"/>
        <v>-10518600</v>
      </c>
      <c r="AZ32" s="701">
        <f t="shared" si="65"/>
        <v>0</v>
      </c>
      <c r="BA32" s="599">
        <f t="shared" ref="BA32:BA33" si="66">AC32+AE32+AG32+AI32+AK32+AM32+AO32+AQ32+AS32+AU32+AW32+AY32</f>
        <v>1206792715</v>
      </c>
      <c r="BB32" s="599">
        <f t="shared" ref="BB32:BB33" si="67">AC32+AE32+AG32+AI32+AK32+AM32+AO32+AQ32+AS32+AU32+AW32+AY32</f>
        <v>1206792715</v>
      </c>
      <c r="BC32" s="599">
        <f t="shared" ref="BC32:BC33" si="68">AD32+AF32+AH32+AJ32+AL32+AN32+AP32+AR32+AT32+AV32+AX32+AZ32</f>
        <v>1203883315</v>
      </c>
      <c r="BD32" s="599">
        <f t="shared" ref="BD32:BD33" si="69">AC32+AE32+AG32+AI32+AK32+AM32+AO32+AQ32+AS32+AU32+AW32+AY32</f>
        <v>1206792715</v>
      </c>
      <c r="BE32" s="599">
        <f t="shared" ref="BE32:BE33" si="70">AD32+AF32+AH32+AJ32+AL32+AN32+AP32+AR32+AT32+AV32+AX32+AZ32</f>
        <v>1203883315</v>
      </c>
      <c r="BF32" s="707">
        <v>400985607</v>
      </c>
      <c r="BG32" s="707">
        <f t="shared" ref="BG32:CD32" si="71">BG28+BG21+BG14</f>
        <v>230854506</v>
      </c>
      <c r="BH32" s="707">
        <f t="shared" si="71"/>
        <v>230854506</v>
      </c>
      <c r="BI32" s="707">
        <f t="shared" si="71"/>
        <v>131040435</v>
      </c>
      <c r="BJ32" s="707">
        <f t="shared" si="71"/>
        <v>48079700</v>
      </c>
      <c r="BK32" s="707">
        <f t="shared" si="71"/>
        <v>-4526666</v>
      </c>
      <c r="BL32" s="707">
        <f t="shared" si="71"/>
        <v>28568929</v>
      </c>
      <c r="BM32" s="707">
        <f t="shared" si="71"/>
        <v>10096000</v>
      </c>
      <c r="BN32" s="707">
        <f t="shared" si="71"/>
        <v>29846014</v>
      </c>
      <c r="BO32" s="707">
        <f t="shared" si="71"/>
        <v>-770058</v>
      </c>
      <c r="BP32" s="707">
        <f t="shared" si="71"/>
        <v>2580200</v>
      </c>
      <c r="BQ32" s="707">
        <f t="shared" si="71"/>
        <v>136000</v>
      </c>
      <c r="BR32" s="707">
        <f t="shared" si="71"/>
        <v>139200</v>
      </c>
      <c r="BS32" s="707">
        <f t="shared" si="71"/>
        <v>0</v>
      </c>
      <c r="BT32" s="707">
        <f t="shared" si="71"/>
        <v>6875734</v>
      </c>
      <c r="BU32" s="707">
        <f t="shared" si="71"/>
        <v>0</v>
      </c>
      <c r="BV32" s="707">
        <f t="shared" si="71"/>
        <v>0</v>
      </c>
      <c r="BW32" s="707">
        <f t="shared" si="71"/>
        <v>0</v>
      </c>
      <c r="BX32" s="707">
        <f t="shared" si="71"/>
        <v>1604400</v>
      </c>
      <c r="BY32" s="707">
        <f t="shared" si="71"/>
        <v>0</v>
      </c>
      <c r="BZ32" s="707">
        <f t="shared" si="71"/>
        <v>0</v>
      </c>
      <c r="CA32" s="707">
        <f t="shared" si="71"/>
        <v>0</v>
      </c>
      <c r="CB32" s="707">
        <f t="shared" si="71"/>
        <v>0</v>
      </c>
      <c r="CC32" s="707">
        <f t="shared" si="71"/>
        <v>12617866</v>
      </c>
      <c r="CD32" s="707">
        <f t="shared" si="71"/>
        <v>0</v>
      </c>
      <c r="CE32" s="599">
        <f t="shared" si="57"/>
        <v>379448083</v>
      </c>
      <c r="CF32" s="599">
        <f t="shared" si="58"/>
        <v>379448083</v>
      </c>
      <c r="CG32" s="599">
        <f t="shared" si="59"/>
        <v>348548683</v>
      </c>
      <c r="CH32" s="599">
        <f t="shared" si="60"/>
        <v>379448083</v>
      </c>
      <c r="CI32" s="599">
        <f t="shared" si="61"/>
        <v>348548683</v>
      </c>
      <c r="CJ32" s="599">
        <f>CK32+CM32+CQ32+CS32+CU32+CW32+CY32+DA32+DC32+DE32+DG32+CO32</f>
        <v>0</v>
      </c>
      <c r="CK32" s="599">
        <f t="shared" ref="CK32:DN32" si="72">CK28+CK21+CK14</f>
        <v>0</v>
      </c>
      <c r="CL32" s="599">
        <f t="shared" si="72"/>
        <v>0</v>
      </c>
      <c r="CM32" s="599">
        <f t="shared" si="72"/>
        <v>0</v>
      </c>
      <c r="CN32" s="599">
        <f t="shared" si="72"/>
        <v>0</v>
      </c>
      <c r="CO32" s="599">
        <f t="shared" si="72"/>
        <v>0</v>
      </c>
      <c r="CP32" s="599">
        <f t="shared" si="72"/>
        <v>0</v>
      </c>
      <c r="CQ32" s="599">
        <f t="shared" si="72"/>
        <v>0</v>
      </c>
      <c r="CR32" s="599">
        <f t="shared" si="72"/>
        <v>0</v>
      </c>
      <c r="CS32" s="599">
        <f t="shared" si="72"/>
        <v>0</v>
      </c>
      <c r="CT32" s="599">
        <f t="shared" si="72"/>
        <v>0</v>
      </c>
      <c r="CU32" s="599">
        <f t="shared" si="72"/>
        <v>0</v>
      </c>
      <c r="CV32" s="599">
        <f t="shared" si="72"/>
        <v>0</v>
      </c>
      <c r="CW32" s="599">
        <f t="shared" si="72"/>
        <v>0</v>
      </c>
      <c r="CX32" s="599">
        <f t="shared" si="72"/>
        <v>0</v>
      </c>
      <c r="CY32" s="599">
        <f t="shared" si="72"/>
        <v>0</v>
      </c>
      <c r="CZ32" s="599">
        <f t="shared" si="72"/>
        <v>0</v>
      </c>
      <c r="DA32" s="599">
        <f t="shared" si="72"/>
        <v>0</v>
      </c>
      <c r="DB32" s="599">
        <f t="shared" si="72"/>
        <v>0</v>
      </c>
      <c r="DC32" s="599">
        <f t="shared" si="72"/>
        <v>0</v>
      </c>
      <c r="DD32" s="599">
        <f t="shared" si="72"/>
        <v>0</v>
      </c>
      <c r="DE32" s="599">
        <f t="shared" si="72"/>
        <v>0</v>
      </c>
      <c r="DF32" s="599">
        <f t="shared" si="72"/>
        <v>0</v>
      </c>
      <c r="DG32" s="599">
        <f t="shared" si="72"/>
        <v>0</v>
      </c>
      <c r="DH32" s="599">
        <f t="shared" si="72"/>
        <v>0</v>
      </c>
      <c r="DI32" s="599">
        <f t="shared" si="72"/>
        <v>0</v>
      </c>
      <c r="DJ32" s="599">
        <f t="shared" si="72"/>
        <v>0</v>
      </c>
      <c r="DK32" s="599">
        <f t="shared" si="72"/>
        <v>0</v>
      </c>
      <c r="DL32" s="599">
        <f t="shared" si="72"/>
        <v>0</v>
      </c>
      <c r="DM32" s="599">
        <f t="shared" si="72"/>
        <v>0</v>
      </c>
      <c r="DN32" s="599">
        <f t="shared" si="72"/>
        <v>0</v>
      </c>
      <c r="DO32" s="599"/>
      <c r="DP32" s="599"/>
      <c r="DQ32" s="599"/>
      <c r="DR32" s="599"/>
      <c r="DS32" s="599"/>
      <c r="DT32" s="599"/>
      <c r="DU32" s="599"/>
      <c r="DV32" s="599"/>
      <c r="DW32" s="599"/>
      <c r="DX32" s="599"/>
      <c r="DY32" s="599"/>
      <c r="DZ32" s="599"/>
      <c r="EA32" s="599"/>
      <c r="EB32" s="599"/>
      <c r="EC32" s="599"/>
      <c r="ED32" s="599"/>
      <c r="EE32" s="599"/>
      <c r="EF32" s="599"/>
      <c r="EG32" s="599"/>
      <c r="EH32" s="599"/>
      <c r="EI32" s="599"/>
      <c r="EJ32" s="599"/>
      <c r="EK32" s="599"/>
      <c r="EL32" s="599"/>
      <c r="EM32" s="599">
        <f t="shared" si="17"/>
        <v>0</v>
      </c>
      <c r="EN32" s="599">
        <f t="shared" si="64"/>
        <v>0</v>
      </c>
      <c r="EO32" s="599">
        <f t="shared" si="64"/>
        <v>0</v>
      </c>
      <c r="EP32" s="599">
        <v>0</v>
      </c>
      <c r="EQ32" s="798">
        <v>0</v>
      </c>
      <c r="ER32" s="872"/>
      <c r="ES32" s="873"/>
      <c r="ET32" s="873"/>
      <c r="EU32" s="873"/>
      <c r="EV32" s="873"/>
      <c r="EW32" s="873"/>
      <c r="EX32" s="873"/>
      <c r="EY32" s="873"/>
      <c r="EZ32" s="873"/>
      <c r="FA32" s="874"/>
      <c r="FB32" s="884"/>
    </row>
    <row r="33" spans="1:158" s="227" customFormat="1" ht="39" customHeight="1" thickBot="1" x14ac:dyDescent="0.3">
      <c r="A33" s="958"/>
      <c r="B33" s="959"/>
      <c r="C33" s="959"/>
      <c r="D33" s="959"/>
      <c r="E33" s="959"/>
      <c r="F33" s="306" t="s">
        <v>47</v>
      </c>
      <c r="G33" s="552">
        <f>G31+G32</f>
        <v>24516076708</v>
      </c>
      <c r="H33" s="708">
        <f>H31+H32</f>
        <v>3100351062</v>
      </c>
      <c r="I33" s="709"/>
      <c r="J33" s="709"/>
      <c r="K33" s="709">
        <v>3100351062</v>
      </c>
      <c r="L33" s="709">
        <v>61765000</v>
      </c>
      <c r="M33" s="709">
        <v>3100351062</v>
      </c>
      <c r="N33" s="709">
        <v>1834168000</v>
      </c>
      <c r="O33" s="709">
        <v>3100351062</v>
      </c>
      <c r="P33" s="709">
        <v>2020192000</v>
      </c>
      <c r="Q33" s="709">
        <v>3100351062</v>
      </c>
      <c r="R33" s="709">
        <v>2034888255</v>
      </c>
      <c r="S33" s="710">
        <v>3100351062</v>
      </c>
      <c r="T33" s="711">
        <v>2264196031</v>
      </c>
      <c r="U33" s="709">
        <v>3100351062</v>
      </c>
      <c r="V33" s="709">
        <v>3057415113</v>
      </c>
      <c r="W33" s="708">
        <f>K33</f>
        <v>3100351062</v>
      </c>
      <c r="X33" s="708">
        <f t="shared" si="53"/>
        <v>3100351062</v>
      </c>
      <c r="Y33" s="708">
        <f t="shared" si="53"/>
        <v>3057415113</v>
      </c>
      <c r="Z33" s="709">
        <v>3100351062</v>
      </c>
      <c r="AA33" s="709">
        <v>3057415113</v>
      </c>
      <c r="AB33" s="708">
        <f>AB31+AB32</f>
        <v>5636486981</v>
      </c>
      <c r="AC33" s="709">
        <f t="shared" ref="AC33:AZ33" si="73">AC31+AC32</f>
        <v>232132433</v>
      </c>
      <c r="AD33" s="709">
        <f t="shared" si="73"/>
        <v>232132433</v>
      </c>
      <c r="AE33" s="709">
        <f t="shared" si="73"/>
        <v>3956741013</v>
      </c>
      <c r="AF33" s="709">
        <f t="shared" si="73"/>
        <v>1659334013</v>
      </c>
      <c r="AG33" s="709">
        <f t="shared" si="73"/>
        <v>951942252</v>
      </c>
      <c r="AH33" s="709">
        <f t="shared" si="73"/>
        <v>2792300052</v>
      </c>
      <c r="AI33" s="709">
        <f t="shared" si="73"/>
        <v>112140965</v>
      </c>
      <c r="AJ33" s="709">
        <f t="shared" si="73"/>
        <v>391175965</v>
      </c>
      <c r="AK33" s="709">
        <f t="shared" si="73"/>
        <v>58353633</v>
      </c>
      <c r="AL33" s="709">
        <f t="shared" si="73"/>
        <v>54548183</v>
      </c>
      <c r="AM33" s="709">
        <f t="shared" si="73"/>
        <v>50189389</v>
      </c>
      <c r="AN33" s="709">
        <f>AN31+AN32</f>
        <v>193683065</v>
      </c>
      <c r="AO33" s="709">
        <f t="shared" si="73"/>
        <v>76037493</v>
      </c>
      <c r="AP33" s="709">
        <f t="shared" si="73"/>
        <v>11552967</v>
      </c>
      <c r="AQ33" s="709">
        <f t="shared" si="73"/>
        <v>0</v>
      </c>
      <c r="AR33" s="709">
        <f t="shared" si="73"/>
        <v>15550000</v>
      </c>
      <c r="AS33" s="709">
        <f t="shared" si="73"/>
        <v>-3670000</v>
      </c>
      <c r="AT33" s="709">
        <f t="shared" si="73"/>
        <v>66869367</v>
      </c>
      <c r="AU33" s="709">
        <f t="shared" si="73"/>
        <v>24319137</v>
      </c>
      <c r="AV33" s="709">
        <f t="shared" si="73"/>
        <v>26770367</v>
      </c>
      <c r="AW33" s="709">
        <f t="shared" si="73"/>
        <v>89648469</v>
      </c>
      <c r="AX33" s="709">
        <f t="shared" si="73"/>
        <v>99526734</v>
      </c>
      <c r="AY33" s="709">
        <f t="shared" si="73"/>
        <v>66799931</v>
      </c>
      <c r="AZ33" s="709">
        <f t="shared" si="73"/>
        <v>63992366</v>
      </c>
      <c r="BA33" s="600">
        <f t="shared" si="66"/>
        <v>5614634715</v>
      </c>
      <c r="BB33" s="600">
        <f t="shared" si="67"/>
        <v>5614634715</v>
      </c>
      <c r="BC33" s="600">
        <f t="shared" si="68"/>
        <v>5607435512</v>
      </c>
      <c r="BD33" s="600">
        <f t="shared" si="69"/>
        <v>5614634715</v>
      </c>
      <c r="BE33" s="600">
        <f t="shared" si="70"/>
        <v>5607435512</v>
      </c>
      <c r="BF33" s="708">
        <v>6999740607</v>
      </c>
      <c r="BG33" s="708">
        <f t="shared" ref="BG33:CD33" si="74">BG31+BG32</f>
        <v>6551916506</v>
      </c>
      <c r="BH33" s="708">
        <f t="shared" si="74"/>
        <v>6487181506</v>
      </c>
      <c r="BI33" s="708">
        <f t="shared" si="74"/>
        <v>153668435</v>
      </c>
      <c r="BJ33" s="708">
        <f t="shared" si="74"/>
        <v>98859700</v>
      </c>
      <c r="BK33" s="708">
        <f t="shared" si="74"/>
        <v>18789334</v>
      </c>
      <c r="BL33" s="708">
        <f t="shared" si="74"/>
        <v>47277929</v>
      </c>
      <c r="BM33" s="708">
        <f t="shared" si="74"/>
        <v>10096000</v>
      </c>
      <c r="BN33" s="708">
        <f t="shared" si="74"/>
        <v>29846014</v>
      </c>
      <c r="BO33" s="708">
        <f t="shared" si="74"/>
        <v>3888942</v>
      </c>
      <c r="BP33" s="708">
        <f t="shared" si="74"/>
        <v>2580200</v>
      </c>
      <c r="BQ33" s="708">
        <f t="shared" si="74"/>
        <v>12813000</v>
      </c>
      <c r="BR33" s="708">
        <f t="shared" si="74"/>
        <v>37788200</v>
      </c>
      <c r="BS33" s="708">
        <f t="shared" si="74"/>
        <v>154634000</v>
      </c>
      <c r="BT33" s="708">
        <f t="shared" si="74"/>
        <v>9785134</v>
      </c>
      <c r="BU33" s="708">
        <f t="shared" si="74"/>
        <v>10674000</v>
      </c>
      <c r="BV33" s="708">
        <f t="shared" si="74"/>
        <v>53724300</v>
      </c>
      <c r="BW33" s="708">
        <f t="shared" si="74"/>
        <v>0</v>
      </c>
      <c r="BX33" s="708">
        <f t="shared" si="74"/>
        <v>11532600</v>
      </c>
      <c r="BY33" s="708">
        <f t="shared" si="74"/>
        <v>60929734</v>
      </c>
      <c r="BZ33" s="708">
        <f t="shared" si="74"/>
        <v>32642267</v>
      </c>
      <c r="CA33" s="708">
        <f t="shared" si="74"/>
        <v>464103768</v>
      </c>
      <c r="CB33" s="708">
        <f t="shared" si="74"/>
        <v>518173462</v>
      </c>
      <c r="CC33" s="708">
        <f t="shared" si="74"/>
        <v>71689364</v>
      </c>
      <c r="CD33" s="708">
        <f t="shared" si="74"/>
        <v>136419466</v>
      </c>
      <c r="CE33" s="600">
        <f t="shared" si="57"/>
        <v>7513203083</v>
      </c>
      <c r="CF33" s="600">
        <f t="shared" si="58"/>
        <v>7513203083</v>
      </c>
      <c r="CG33" s="600">
        <f t="shared" si="59"/>
        <v>7465810778</v>
      </c>
      <c r="CH33" s="600">
        <f t="shared" si="60"/>
        <v>7513203083</v>
      </c>
      <c r="CI33" s="600">
        <f t="shared" si="61"/>
        <v>7465810778</v>
      </c>
      <c r="CJ33" s="600">
        <f t="shared" si="26"/>
        <v>5061662000</v>
      </c>
      <c r="CK33" s="600">
        <f>CK31+CK32</f>
        <v>5007596000</v>
      </c>
      <c r="CL33" s="600">
        <f t="shared" ref="CL33:DM33" si="75">CL31+CL32</f>
        <v>0</v>
      </c>
      <c r="CM33" s="600">
        <f t="shared" si="75"/>
        <v>43247000</v>
      </c>
      <c r="CN33" s="600">
        <f t="shared" si="75"/>
        <v>0</v>
      </c>
      <c r="CO33" s="600">
        <f t="shared" si="75"/>
        <v>0</v>
      </c>
      <c r="CP33" s="600">
        <f t="shared" si="75"/>
        <v>0</v>
      </c>
      <c r="CQ33" s="600">
        <f t="shared" si="75"/>
        <v>5000000</v>
      </c>
      <c r="CR33" s="600">
        <f t="shared" si="75"/>
        <v>0</v>
      </c>
      <c r="CS33" s="600">
        <f t="shared" si="75"/>
        <v>5000000</v>
      </c>
      <c r="CT33" s="600">
        <f t="shared" si="75"/>
        <v>0</v>
      </c>
      <c r="CU33" s="600">
        <f t="shared" si="75"/>
        <v>819000</v>
      </c>
      <c r="CV33" s="600">
        <f t="shared" si="75"/>
        <v>0</v>
      </c>
      <c r="CW33" s="600">
        <f t="shared" si="75"/>
        <v>0</v>
      </c>
      <c r="CX33" s="600">
        <f t="shared" si="75"/>
        <v>0</v>
      </c>
      <c r="CY33" s="600">
        <f t="shared" si="75"/>
        <v>0</v>
      </c>
      <c r="CZ33" s="600">
        <f t="shared" si="75"/>
        <v>0</v>
      </c>
      <c r="DA33" s="600">
        <f t="shared" si="75"/>
        <v>0</v>
      </c>
      <c r="DB33" s="600">
        <f t="shared" si="75"/>
        <v>0</v>
      </c>
      <c r="DC33" s="600">
        <f t="shared" si="75"/>
        <v>0</v>
      </c>
      <c r="DD33" s="600">
        <f t="shared" si="75"/>
        <v>0</v>
      </c>
      <c r="DE33" s="600">
        <f t="shared" si="75"/>
        <v>0</v>
      </c>
      <c r="DF33" s="600">
        <f t="shared" si="75"/>
        <v>0</v>
      </c>
      <c r="DG33" s="600">
        <f t="shared" si="75"/>
        <v>0</v>
      </c>
      <c r="DH33" s="600">
        <f t="shared" si="75"/>
        <v>0</v>
      </c>
      <c r="DI33" s="600">
        <f t="shared" si="75"/>
        <v>5061662000</v>
      </c>
      <c r="DJ33" s="600">
        <f t="shared" si="75"/>
        <v>5061662000</v>
      </c>
      <c r="DK33" s="600">
        <f t="shared" si="75"/>
        <v>0</v>
      </c>
      <c r="DL33" s="600">
        <f t="shared" si="75"/>
        <v>5061662000</v>
      </c>
      <c r="DM33" s="600">
        <f t="shared" si="75"/>
        <v>0</v>
      </c>
      <c r="DN33" s="600">
        <v>3276361000</v>
      </c>
      <c r="DO33" s="600"/>
      <c r="DP33" s="600"/>
      <c r="DQ33" s="600"/>
      <c r="DR33" s="600"/>
      <c r="DS33" s="600"/>
      <c r="DT33" s="600"/>
      <c r="DU33" s="600"/>
      <c r="DV33" s="600"/>
      <c r="DW33" s="600"/>
      <c r="DX33" s="600"/>
      <c r="DY33" s="600"/>
      <c r="DZ33" s="600"/>
      <c r="EA33" s="600"/>
      <c r="EB33" s="600"/>
      <c r="EC33" s="600"/>
      <c r="ED33" s="600"/>
      <c r="EE33" s="600"/>
      <c r="EF33" s="600"/>
      <c r="EG33" s="600"/>
      <c r="EH33" s="600"/>
      <c r="EI33" s="600"/>
      <c r="EJ33" s="600"/>
      <c r="EK33" s="600"/>
      <c r="EL33" s="600"/>
      <c r="EM33" s="600">
        <f t="shared" si="17"/>
        <v>0</v>
      </c>
      <c r="EN33" s="600">
        <f t="shared" si="64"/>
        <v>0</v>
      </c>
      <c r="EO33" s="600">
        <f t="shared" si="64"/>
        <v>0</v>
      </c>
      <c r="EP33" s="600">
        <v>3276361000</v>
      </c>
      <c r="EQ33" s="799">
        <v>0</v>
      </c>
      <c r="ER33" s="875"/>
      <c r="ES33" s="876"/>
      <c r="ET33" s="876"/>
      <c r="EU33" s="876"/>
      <c r="EV33" s="876"/>
      <c r="EW33" s="876"/>
      <c r="EX33" s="876"/>
      <c r="EY33" s="876"/>
      <c r="EZ33" s="876"/>
      <c r="FA33" s="877"/>
      <c r="FB33" s="884"/>
    </row>
    <row r="34" spans="1:158" ht="39" customHeight="1" x14ac:dyDescent="0.25">
      <c r="H34" s="218"/>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66"/>
      <c r="BB34" s="59"/>
      <c r="BC34" s="59"/>
      <c r="BD34" s="59"/>
      <c r="BE34" s="59"/>
      <c r="BF34" s="59"/>
      <c r="BG34" s="59"/>
      <c r="BH34" s="59"/>
      <c r="BI34" s="59"/>
      <c r="BJ34" s="59"/>
      <c r="BK34" s="59"/>
      <c r="BL34" s="59"/>
      <c r="BM34" s="59"/>
      <c r="BN34" s="59"/>
      <c r="BO34" s="59"/>
      <c r="BP34" s="59"/>
      <c r="BQ34" s="59"/>
      <c r="BR34" s="59"/>
      <c r="BS34" s="59"/>
      <c r="BT34" s="59"/>
      <c r="BU34" s="59"/>
      <c r="BV34" s="59"/>
      <c r="BW34" s="59"/>
      <c r="BX34" s="59"/>
      <c r="BY34" s="59"/>
      <c r="BZ34" s="59"/>
      <c r="CA34" s="59"/>
      <c r="CB34" s="59"/>
      <c r="CC34" s="59"/>
      <c r="CD34" s="59"/>
      <c r="CE34" s="59"/>
      <c r="CF34" s="59"/>
      <c r="CG34" s="59"/>
      <c r="CH34" s="59"/>
      <c r="CI34" s="59"/>
      <c r="CJ34" s="59"/>
      <c r="CK34" s="59"/>
      <c r="CL34" s="59"/>
      <c r="CM34" s="59"/>
      <c r="CN34" s="59"/>
      <c r="CO34" s="59"/>
      <c r="CP34" s="59"/>
      <c r="CQ34" s="59"/>
      <c r="CR34" s="59"/>
      <c r="CS34" s="59"/>
      <c r="CT34" s="59"/>
      <c r="CU34" s="59"/>
      <c r="CV34" s="59"/>
      <c r="CW34" s="59"/>
      <c r="CX34" s="59"/>
      <c r="CY34" s="59"/>
      <c r="CZ34" s="59"/>
      <c r="DA34" s="59"/>
      <c r="DB34" s="59"/>
      <c r="DC34" s="59"/>
      <c r="DD34" s="59"/>
      <c r="DE34" s="59"/>
      <c r="DF34" s="59"/>
      <c r="DG34" s="59"/>
      <c r="DH34" s="59"/>
      <c r="DI34" s="59"/>
      <c r="DJ34" s="59"/>
      <c r="DK34" s="59"/>
      <c r="DL34" s="59"/>
      <c r="DM34" s="59"/>
      <c r="DN34" s="59"/>
      <c r="DO34" s="59"/>
      <c r="DP34" s="59"/>
      <c r="DQ34" s="59"/>
      <c r="DR34" s="59"/>
      <c r="DS34" s="59"/>
      <c r="DT34" s="59"/>
      <c r="DU34" s="59"/>
      <c r="DV34" s="59"/>
      <c r="DW34" s="59"/>
      <c r="DX34" s="59"/>
      <c r="DY34" s="59"/>
      <c r="DZ34" s="59"/>
      <c r="EA34" s="59"/>
      <c r="EB34" s="59"/>
      <c r="EC34" s="59"/>
      <c r="ED34" s="59"/>
      <c r="EE34" s="59"/>
      <c r="EF34" s="59"/>
    </row>
    <row r="35" spans="1:158" ht="39" customHeight="1" x14ac:dyDescent="0.25">
      <c r="F35" s="19" t="s">
        <v>35</v>
      </c>
      <c r="G35"/>
      <c r="H35" s="3"/>
      <c r="I35"/>
      <c r="J35"/>
      <c r="K35"/>
      <c r="L35"/>
      <c r="M35"/>
      <c r="N35"/>
      <c r="O35"/>
      <c r="P35"/>
      <c r="Q35"/>
      <c r="R35"/>
      <c r="S35"/>
      <c r="T35"/>
      <c r="U35" s="567"/>
      <c r="V35" s="567"/>
      <c r="W35" s="567"/>
      <c r="X35" s="567"/>
      <c r="Y35" s="567"/>
      <c r="Z35" s="567"/>
      <c r="AA35" s="567"/>
      <c r="AB35" s="567"/>
      <c r="AC35" s="567"/>
      <c r="AD35" s="567"/>
      <c r="AE35" s="567"/>
      <c r="AF35" s="567"/>
      <c r="AG35" s="567"/>
      <c r="AH35" s="567"/>
      <c r="AI35" s="567"/>
      <c r="AJ35" s="567"/>
      <c r="AK35" s="567"/>
      <c r="AL35" s="567"/>
      <c r="AM35" s="567"/>
      <c r="AN35" s="567"/>
      <c r="AO35" s="567"/>
      <c r="AP35" s="567"/>
      <c r="AQ35" s="567"/>
      <c r="AR35" s="567"/>
      <c r="AS35" s="567"/>
      <c r="AT35" s="567"/>
      <c r="AU35" s="567"/>
      <c r="AV35" s="567"/>
      <c r="AW35" s="567"/>
      <c r="AX35" s="567"/>
      <c r="AY35" s="567"/>
      <c r="AZ35" s="59"/>
      <c r="BA35" s="568"/>
      <c r="BB35" s="59"/>
      <c r="BC35" s="59"/>
      <c r="BD35" s="59"/>
      <c r="BE35" s="59"/>
      <c r="BF35" s="569"/>
      <c r="BG35" s="569"/>
      <c r="BH35" s="569"/>
      <c r="BI35" s="569"/>
      <c r="BJ35" s="569"/>
      <c r="BK35" s="569"/>
      <c r="BL35" s="569"/>
      <c r="BM35" s="569"/>
      <c r="BN35" s="569"/>
      <c r="BO35" s="569"/>
      <c r="BP35" s="569"/>
      <c r="BQ35" s="569"/>
      <c r="BR35" s="569"/>
      <c r="BS35" s="569"/>
      <c r="BT35" s="569"/>
      <c r="BU35" s="569"/>
      <c r="BV35" s="569"/>
      <c r="BW35" s="567"/>
      <c r="BX35" s="568"/>
      <c r="BY35" s="567"/>
      <c r="BZ35" s="567"/>
      <c r="CA35" s="567"/>
      <c r="CB35" s="567"/>
      <c r="CC35" s="567"/>
      <c r="CD35" s="567"/>
      <c r="CE35" s="324"/>
      <c r="CF35" s="324"/>
      <c r="CG35" s="324"/>
      <c r="CH35"/>
      <c r="CI35" s="483"/>
      <c r="CJ35" s="59"/>
    </row>
    <row r="36" spans="1:158" ht="39" customHeight="1" x14ac:dyDescent="0.25">
      <c r="F36" s="34" t="s">
        <v>36</v>
      </c>
      <c r="G36" s="852" t="s">
        <v>37</v>
      </c>
      <c r="H36" s="852"/>
      <c r="I36" s="852"/>
      <c r="J36" s="852"/>
      <c r="K36" s="852"/>
      <c r="L36" s="852"/>
      <c r="M36" s="852"/>
      <c r="N36" s="853" t="s">
        <v>38</v>
      </c>
      <c r="O36" s="853"/>
      <c r="P36" s="853"/>
      <c r="Q36" s="853"/>
      <c r="R36" s="853"/>
      <c r="S36" s="853"/>
      <c r="T36" s="853"/>
      <c r="U36" s="858"/>
      <c r="V36" s="859"/>
      <c r="W36" s="859"/>
      <c r="X36" s="859"/>
      <c r="Y36" s="859"/>
      <c r="Z36" s="859"/>
      <c r="AA36" s="859"/>
      <c r="AB36" s="859"/>
      <c r="AC36" s="859"/>
      <c r="AD36" s="859"/>
      <c r="AE36" s="859"/>
      <c r="AF36" s="859"/>
      <c r="AG36" s="859"/>
      <c r="AH36" s="859"/>
      <c r="AI36" s="859"/>
      <c r="AJ36" s="859"/>
      <c r="AK36" s="859"/>
      <c r="AL36" s="859"/>
      <c r="AM36" s="859"/>
      <c r="AN36" s="859"/>
      <c r="AO36" s="859"/>
      <c r="AP36" s="859"/>
      <c r="AQ36" s="859"/>
      <c r="AR36" s="859"/>
      <c r="AS36" s="859"/>
      <c r="AT36" s="859"/>
      <c r="AU36" s="859"/>
      <c r="AV36" s="859"/>
      <c r="AW36" s="859"/>
      <c r="AX36" s="859"/>
      <c r="AY36" s="859"/>
      <c r="AZ36" s="859"/>
      <c r="BA36" s="859"/>
      <c r="BB36" s="859"/>
      <c r="BC36" s="859"/>
      <c r="BD36" s="859"/>
      <c r="BE36" s="859"/>
      <c r="BF36" s="569"/>
      <c r="BG36" s="569"/>
      <c r="BH36" s="569"/>
      <c r="BI36" s="569"/>
      <c r="BJ36" s="569"/>
      <c r="BK36" s="569"/>
      <c r="BL36" s="569"/>
      <c r="BM36" s="569"/>
      <c r="BN36" s="569"/>
      <c r="BO36" s="569"/>
      <c r="BP36" s="569"/>
      <c r="BQ36" s="569"/>
      <c r="BR36" s="570"/>
      <c r="BS36" s="569"/>
      <c r="BT36" s="569"/>
      <c r="BU36" s="569"/>
      <c r="BV36" s="569"/>
      <c r="BW36" s="569"/>
      <c r="BX36" s="569"/>
      <c r="BY36" s="569"/>
      <c r="BZ36" s="569"/>
      <c r="CA36" s="569"/>
      <c r="CB36" s="569"/>
      <c r="CC36" s="569"/>
      <c r="CD36" s="569"/>
      <c r="CF36" s="330"/>
      <c r="CJ36" s="59"/>
    </row>
    <row r="37" spans="1:158" ht="39" customHeight="1" x14ac:dyDescent="0.25">
      <c r="F37" s="20">
        <v>13</v>
      </c>
      <c r="G37" s="847" t="s">
        <v>96</v>
      </c>
      <c r="H37" s="847"/>
      <c r="I37" s="847"/>
      <c r="J37" s="847"/>
      <c r="K37" s="847"/>
      <c r="L37" s="847"/>
      <c r="M37" s="847"/>
      <c r="N37" s="848" t="s">
        <v>87</v>
      </c>
      <c r="O37" s="848"/>
      <c r="P37" s="848"/>
      <c r="Q37" s="848"/>
      <c r="R37" s="848"/>
      <c r="S37" s="848"/>
      <c r="T37" s="848"/>
      <c r="U37" s="856"/>
      <c r="V37" s="857"/>
      <c r="W37" s="857"/>
      <c r="X37" s="857"/>
      <c r="Y37" s="857"/>
      <c r="Z37" s="857"/>
      <c r="AA37" s="857"/>
      <c r="AB37" s="857"/>
      <c r="AC37" s="857"/>
      <c r="AD37" s="857"/>
      <c r="AE37" s="857"/>
      <c r="AF37" s="857"/>
      <c r="AG37" s="857"/>
      <c r="AH37" s="857"/>
      <c r="AI37" s="857"/>
      <c r="AJ37" s="857"/>
      <c r="AK37" s="857"/>
      <c r="AL37" s="857"/>
      <c r="AM37" s="857"/>
      <c r="AN37" s="857"/>
      <c r="AO37" s="857"/>
      <c r="AP37" s="857"/>
      <c r="AQ37" s="857"/>
      <c r="AR37" s="857"/>
      <c r="AS37" s="857"/>
      <c r="AT37" s="857"/>
      <c r="AU37" s="857"/>
      <c r="AV37" s="857"/>
      <c r="AW37" s="857"/>
      <c r="AX37" s="857"/>
      <c r="AY37" s="857"/>
      <c r="AZ37" s="857"/>
      <c r="BA37" s="857"/>
      <c r="BB37" s="857"/>
      <c r="BC37" s="857"/>
      <c r="BD37" s="857"/>
      <c r="BE37" s="857"/>
      <c r="BF37" s="569"/>
      <c r="BG37" s="570"/>
      <c r="BH37" s="570"/>
      <c r="BI37" s="569"/>
      <c r="BJ37" s="569"/>
      <c r="BK37" s="569"/>
      <c r="BL37" s="569"/>
      <c r="BM37" s="569"/>
      <c r="BN37" s="569"/>
      <c r="BO37" s="569"/>
      <c r="BP37" s="569"/>
      <c r="BQ37" s="569"/>
      <c r="BR37" s="569"/>
      <c r="BS37" s="569"/>
      <c r="BT37" s="569"/>
      <c r="BU37" s="569"/>
      <c r="BV37" s="569"/>
      <c r="BW37" s="569"/>
      <c r="BX37" s="431"/>
      <c r="BY37" s="569"/>
      <c r="BZ37" s="569"/>
      <c r="CA37" s="569"/>
      <c r="CB37" s="569"/>
      <c r="CC37" s="569"/>
      <c r="CD37" s="569"/>
      <c r="CG37" s="330"/>
      <c r="CJ37" s="59"/>
    </row>
    <row r="38" spans="1:158" ht="39" customHeight="1" x14ac:dyDescent="0.25">
      <c r="F38" s="20">
        <v>14</v>
      </c>
      <c r="G38" s="847" t="s">
        <v>366</v>
      </c>
      <c r="H38" s="847"/>
      <c r="I38" s="847"/>
      <c r="J38" s="847"/>
      <c r="K38" s="847"/>
      <c r="L38" s="847"/>
      <c r="M38" s="847"/>
      <c r="N38" s="848"/>
      <c r="O38" s="848"/>
      <c r="P38" s="848"/>
      <c r="Q38" s="848"/>
      <c r="R38" s="848"/>
      <c r="S38" s="848"/>
      <c r="T38" s="848"/>
      <c r="U38" s="569"/>
      <c r="V38" s="569"/>
      <c r="W38" s="569"/>
      <c r="X38" s="569"/>
      <c r="Y38" s="569"/>
      <c r="Z38" s="569"/>
      <c r="AA38" s="569"/>
      <c r="AB38" s="569"/>
      <c r="AC38" s="569"/>
      <c r="AD38" s="569"/>
      <c r="AE38" s="569"/>
      <c r="AF38" s="569"/>
      <c r="AG38" s="569"/>
      <c r="AH38" s="569"/>
      <c r="AI38" s="569"/>
      <c r="AJ38" s="569"/>
      <c r="AK38" s="569"/>
      <c r="AL38" s="569"/>
      <c r="AM38" s="569"/>
      <c r="AN38" s="569"/>
      <c r="AO38" s="569"/>
      <c r="AP38" s="569"/>
      <c r="AQ38" s="569"/>
      <c r="AR38" s="569"/>
      <c r="AS38" s="569"/>
      <c r="AT38" s="569"/>
      <c r="AU38" s="569"/>
      <c r="AV38" s="569"/>
      <c r="AW38" s="569"/>
      <c r="AX38" s="569"/>
      <c r="AY38" s="569"/>
      <c r="AZ38" s="570"/>
      <c r="BA38" s="569"/>
      <c r="BB38" s="569"/>
      <c r="BC38" s="569"/>
      <c r="BD38" s="569"/>
      <c r="BE38" s="569"/>
      <c r="BF38" s="571"/>
      <c r="BG38" s="569"/>
      <c r="BH38" s="569"/>
      <c r="BI38" s="569"/>
      <c r="BJ38" s="569"/>
      <c r="BK38" s="569"/>
      <c r="BL38" s="569"/>
      <c r="BM38" s="569"/>
      <c r="BN38" s="569"/>
      <c r="BO38" s="569"/>
      <c r="BP38" s="569"/>
      <c r="BQ38" s="569"/>
      <c r="BR38" s="569"/>
      <c r="BS38" s="569"/>
      <c r="BT38" s="569"/>
      <c r="BU38" s="569"/>
      <c r="BV38" s="569"/>
      <c r="BW38" s="569"/>
      <c r="BX38" s="569"/>
      <c r="BY38" s="569"/>
      <c r="BZ38" s="569"/>
      <c r="CA38" s="569"/>
      <c r="CB38" s="569"/>
      <c r="CC38" s="569"/>
      <c r="CD38" s="569"/>
      <c r="CF38" s="330"/>
      <c r="CJ38" s="59"/>
    </row>
    <row r="39" spans="1:158" ht="39" customHeight="1" x14ac:dyDescent="0.25">
      <c r="U39" s="569"/>
      <c r="V39" s="569"/>
      <c r="W39" s="569"/>
      <c r="X39" s="569"/>
      <c r="Y39" s="569"/>
      <c r="Z39" s="569"/>
      <c r="AA39" s="569"/>
      <c r="AB39" s="569"/>
      <c r="AC39" s="569"/>
      <c r="AD39" s="569"/>
      <c r="AE39" s="569"/>
      <c r="AF39" s="569"/>
      <c r="AG39" s="569"/>
      <c r="AH39" s="572"/>
      <c r="AI39" s="572"/>
      <c r="AJ39" s="572"/>
      <c r="AK39" s="572"/>
      <c r="AL39" s="572"/>
      <c r="AM39" s="572"/>
      <c r="AN39" s="572"/>
      <c r="AO39" s="572"/>
      <c r="AP39" s="572"/>
      <c r="AQ39" s="572"/>
      <c r="AR39" s="572"/>
      <c r="AS39" s="572"/>
      <c r="AT39" s="572"/>
      <c r="AU39" s="572"/>
      <c r="AV39" s="572"/>
      <c r="AW39" s="572"/>
      <c r="AX39" s="572"/>
      <c r="AY39" s="569"/>
      <c r="AZ39" s="569"/>
      <c r="BA39" s="569"/>
      <c r="BB39" s="569"/>
      <c r="BC39" s="569"/>
      <c r="BD39" s="569"/>
      <c r="BE39" s="569"/>
      <c r="BF39" s="573"/>
      <c r="BG39" s="569"/>
      <c r="BH39" s="569"/>
      <c r="BI39" s="569"/>
      <c r="BJ39" s="569"/>
      <c r="BK39" s="569"/>
      <c r="BL39" s="569"/>
      <c r="BM39" s="569"/>
      <c r="BN39" s="569"/>
      <c r="BO39" s="569"/>
      <c r="BP39" s="569"/>
      <c r="BQ39" s="569"/>
      <c r="BR39" s="569"/>
      <c r="BS39" s="569"/>
      <c r="BT39" s="569"/>
      <c r="BU39" s="569"/>
      <c r="BV39" s="569"/>
      <c r="BW39" s="569"/>
      <c r="BX39" s="569"/>
      <c r="BY39" s="569"/>
      <c r="BZ39" s="569"/>
      <c r="CA39" s="569"/>
      <c r="CB39" s="569"/>
      <c r="CC39" s="569"/>
      <c r="CD39" s="569"/>
      <c r="CF39" s="330"/>
      <c r="CJ39" s="59"/>
      <c r="CK39" s="203"/>
      <c r="CL39" s="203"/>
      <c r="CM39" s="203"/>
      <c r="CN39" s="203"/>
      <c r="CO39" s="203"/>
      <c r="CP39" s="203"/>
      <c r="CQ39" s="203"/>
      <c r="CR39" s="203"/>
      <c r="CS39" s="203"/>
      <c r="CT39" s="203"/>
      <c r="CU39" s="203"/>
      <c r="CV39" s="203"/>
      <c r="CW39" s="203"/>
      <c r="CX39" s="203"/>
      <c r="CY39" s="203"/>
      <c r="CZ39" s="203"/>
      <c r="DA39" s="203"/>
      <c r="DB39" s="203"/>
      <c r="DC39" s="203"/>
      <c r="DD39" s="203"/>
      <c r="DE39" s="203"/>
      <c r="DF39" s="203"/>
      <c r="DG39" s="203"/>
      <c r="DH39" s="203"/>
    </row>
    <row r="40" spans="1:158" ht="39" customHeight="1" x14ac:dyDescent="0.25">
      <c r="U40" s="569"/>
      <c r="V40" s="569"/>
      <c r="W40" s="569"/>
      <c r="X40" s="569"/>
      <c r="Y40" s="569"/>
      <c r="Z40" s="569"/>
      <c r="AA40" s="569"/>
      <c r="AB40" s="569"/>
      <c r="AC40" s="569"/>
      <c r="AD40" s="569"/>
      <c r="AE40" s="569"/>
      <c r="AF40" s="569"/>
      <c r="AG40" s="569"/>
      <c r="AH40" s="569"/>
      <c r="AI40" s="569"/>
      <c r="AJ40" s="569"/>
      <c r="AK40" s="569"/>
      <c r="AL40" s="569"/>
      <c r="AM40" s="567"/>
      <c r="AN40" s="569"/>
      <c r="AO40" s="569"/>
      <c r="AP40" s="569"/>
      <c r="AQ40" s="569"/>
      <c r="AR40" s="569"/>
      <c r="AS40" s="569"/>
      <c r="AT40" s="569"/>
      <c r="AU40" s="569"/>
      <c r="AV40" s="569"/>
      <c r="AW40" s="569"/>
      <c r="AX40" s="569"/>
      <c r="AY40" s="569"/>
      <c r="AZ40" s="569"/>
      <c r="BA40" s="569"/>
      <c r="BB40" s="574"/>
      <c r="BC40" s="569"/>
      <c r="BD40" s="59"/>
      <c r="BE40" s="59"/>
      <c r="BF40" s="575"/>
      <c r="BG40" s="569"/>
      <c r="BH40" s="569"/>
      <c r="BI40" s="569"/>
      <c r="BJ40" s="569"/>
      <c r="BK40" s="569"/>
      <c r="BL40" s="569"/>
      <c r="BM40" s="569"/>
      <c r="BN40" s="569"/>
      <c r="BO40" s="569"/>
      <c r="BP40" s="569"/>
      <c r="BQ40" s="569"/>
      <c r="BR40" s="569"/>
      <c r="BS40" s="569"/>
      <c r="BT40" s="569"/>
      <c r="BU40" s="569"/>
      <c r="BV40" s="569"/>
      <c r="BW40" s="569"/>
      <c r="BX40" s="569"/>
      <c r="BY40" s="569"/>
      <c r="BZ40" s="569"/>
      <c r="CA40" s="569"/>
      <c r="CB40" s="569"/>
      <c r="CC40" s="569"/>
      <c r="CD40" s="569"/>
      <c r="CJ40" s="59"/>
      <c r="CK40" s="203"/>
      <c r="CL40" s="203"/>
      <c r="CM40" s="203"/>
      <c r="CN40" s="203"/>
      <c r="CO40" s="203"/>
      <c r="CP40" s="203"/>
      <c r="CQ40" s="203"/>
      <c r="CR40" s="203"/>
      <c r="CS40" s="203"/>
      <c r="CT40" s="203"/>
      <c r="CU40" s="203"/>
      <c r="CV40" s="203"/>
      <c r="CW40" s="203"/>
      <c r="CX40" s="203"/>
      <c r="CY40" s="203"/>
      <c r="CZ40" s="203"/>
      <c r="DA40" s="203"/>
      <c r="DB40" s="203"/>
      <c r="DC40" s="203"/>
      <c r="DD40" s="203"/>
      <c r="DE40" s="203"/>
      <c r="DF40" s="203"/>
      <c r="DG40" s="203"/>
      <c r="DH40" s="203"/>
    </row>
    <row r="41" spans="1:158" ht="39" customHeight="1" x14ac:dyDescent="0.25">
      <c r="G41" s="96"/>
      <c r="U41" s="569"/>
      <c r="V41" s="569"/>
      <c r="W41" s="569"/>
      <c r="X41" s="569"/>
      <c r="Y41" s="569"/>
      <c r="Z41" s="569"/>
      <c r="AA41" s="569"/>
      <c r="AB41" s="569"/>
      <c r="AC41" s="569"/>
      <c r="AD41" s="569"/>
      <c r="AE41" s="569"/>
      <c r="AF41" s="569"/>
      <c r="AG41" s="569"/>
      <c r="AH41" s="569"/>
      <c r="AI41" s="569"/>
      <c r="AJ41" s="569"/>
      <c r="AK41" s="569"/>
      <c r="AL41" s="569"/>
      <c r="AM41" s="569"/>
      <c r="AN41" s="569"/>
      <c r="AO41" s="569"/>
      <c r="AP41" s="569"/>
      <c r="AQ41" s="569"/>
      <c r="AR41" s="569"/>
      <c r="AS41" s="569"/>
      <c r="AT41" s="569"/>
      <c r="AU41" s="569"/>
      <c r="AV41" s="569"/>
      <c r="AW41" s="569"/>
      <c r="AX41" s="569"/>
      <c r="AY41" s="569"/>
      <c r="AZ41" s="569"/>
      <c r="BA41" s="569"/>
      <c r="BB41" s="570"/>
      <c r="BC41" s="569"/>
      <c r="BD41" s="59"/>
      <c r="BE41" s="59"/>
      <c r="BF41" s="569"/>
      <c r="BG41" s="569"/>
      <c r="BH41" s="569"/>
      <c r="BI41" s="569"/>
      <c r="BJ41" s="569"/>
      <c r="BK41" s="569"/>
      <c r="BL41" s="569"/>
      <c r="BM41" s="569"/>
      <c r="BN41" s="569"/>
      <c r="BO41" s="569"/>
      <c r="BP41" s="569"/>
      <c r="BQ41" s="569"/>
      <c r="BR41" s="569"/>
      <c r="BS41" s="569"/>
      <c r="BT41" s="569"/>
      <c r="BU41" s="569"/>
      <c r="BV41" s="569"/>
      <c r="BW41" s="569"/>
      <c r="BX41" s="569"/>
      <c r="BY41" s="569"/>
      <c r="BZ41" s="569"/>
      <c r="CA41" s="569"/>
      <c r="CB41" s="569"/>
      <c r="CC41" s="569"/>
      <c r="CD41" s="569"/>
      <c r="CJ41" s="59"/>
      <c r="CK41" s="203"/>
      <c r="CL41" s="203"/>
      <c r="CM41" s="203"/>
      <c r="CN41" s="203"/>
      <c r="CO41" s="203"/>
      <c r="CP41" s="203"/>
      <c r="CQ41" s="203"/>
      <c r="CR41" s="203"/>
      <c r="CS41" s="203"/>
      <c r="CT41" s="203"/>
      <c r="CU41" s="203"/>
      <c r="CV41" s="203"/>
      <c r="CW41" s="203"/>
      <c r="CX41" s="203"/>
      <c r="CY41" s="203"/>
      <c r="CZ41" s="203"/>
      <c r="DA41" s="203"/>
      <c r="DB41" s="203"/>
      <c r="DC41" s="203"/>
      <c r="DD41" s="203"/>
      <c r="DE41" s="203"/>
      <c r="DF41" s="203"/>
      <c r="DG41" s="203"/>
      <c r="DH41" s="203"/>
      <c r="DN41" s="203"/>
      <c r="DO41" s="203"/>
      <c r="DP41" s="203"/>
      <c r="DQ41" s="203"/>
      <c r="DR41" s="203"/>
      <c r="DS41" s="203"/>
      <c r="DT41" s="203"/>
      <c r="DU41" s="203"/>
      <c r="DV41" s="203"/>
      <c r="DW41" s="203"/>
      <c r="DX41" s="203"/>
      <c r="DY41" s="203"/>
      <c r="DZ41" s="203"/>
      <c r="EA41" s="203"/>
      <c r="EB41" s="203"/>
      <c r="EC41" s="203"/>
      <c r="ED41" s="203"/>
      <c r="EE41" s="203"/>
      <c r="EF41" s="203"/>
    </row>
    <row r="42" spans="1:158" ht="39" customHeight="1" x14ac:dyDescent="0.25">
      <c r="U42" s="569"/>
      <c r="V42" s="569"/>
      <c r="W42" s="569"/>
      <c r="X42" s="569"/>
      <c r="Y42" s="569"/>
      <c r="Z42" s="569"/>
      <c r="AA42" s="569"/>
      <c r="AB42" s="569"/>
      <c r="AC42" s="569"/>
      <c r="AD42" s="569"/>
      <c r="AE42" s="569"/>
      <c r="AF42" s="569"/>
      <c r="AG42" s="569"/>
      <c r="AH42" s="569"/>
      <c r="AI42" s="569"/>
      <c r="AJ42" s="569"/>
      <c r="AK42" s="569"/>
      <c r="AL42" s="569"/>
      <c r="AM42" s="569"/>
      <c r="AN42" s="569"/>
      <c r="AO42" s="569"/>
      <c r="AP42" s="569"/>
      <c r="AQ42" s="569"/>
      <c r="AR42" s="569"/>
      <c r="AS42" s="569"/>
      <c r="AT42" s="569"/>
      <c r="AU42" s="569"/>
      <c r="AV42" s="569"/>
      <c r="AW42" s="569"/>
      <c r="AX42" s="569"/>
      <c r="AY42" s="569"/>
      <c r="AZ42" s="569"/>
      <c r="BA42" s="569"/>
      <c r="BB42" s="569"/>
      <c r="BC42" s="569"/>
      <c r="BD42" s="59"/>
      <c r="BE42" s="569"/>
      <c r="BF42" s="576"/>
      <c r="BG42" s="569"/>
      <c r="BH42" s="569"/>
      <c r="BI42" s="569"/>
      <c r="BJ42" s="569"/>
      <c r="BK42" s="569"/>
      <c r="BL42" s="569"/>
      <c r="BM42" s="569"/>
      <c r="BN42" s="569"/>
      <c r="BO42" s="569"/>
      <c r="BP42" s="569"/>
      <c r="BQ42" s="569"/>
      <c r="BR42" s="569"/>
      <c r="BS42" s="569"/>
      <c r="BT42" s="569"/>
      <c r="BU42" s="569"/>
      <c r="BV42" s="569"/>
      <c r="BW42" s="569"/>
      <c r="BX42" s="569"/>
      <c r="BY42" s="569"/>
      <c r="BZ42" s="569"/>
      <c r="CA42" s="569"/>
      <c r="CB42" s="569"/>
      <c r="CC42" s="569"/>
      <c r="CD42" s="569"/>
      <c r="CJ42" s="203"/>
      <c r="CK42" s="203"/>
      <c r="CL42" s="203"/>
      <c r="CM42" s="203"/>
      <c r="CN42" s="203"/>
      <c r="CO42" s="203"/>
      <c r="CP42" s="203"/>
      <c r="CQ42" s="203"/>
      <c r="CR42" s="203"/>
      <c r="CS42" s="203"/>
      <c r="CT42" s="203"/>
      <c r="CU42" s="203"/>
      <c r="CV42" s="203"/>
      <c r="CW42" s="203"/>
      <c r="CX42" s="203"/>
      <c r="CY42" s="203"/>
      <c r="CZ42" s="203"/>
      <c r="DA42" s="203"/>
      <c r="DB42" s="203"/>
      <c r="DC42" s="203"/>
      <c r="DD42" s="203"/>
      <c r="DE42" s="203"/>
      <c r="DF42" s="203"/>
      <c r="DG42" s="203"/>
      <c r="DH42" s="203"/>
    </row>
    <row r="43" spans="1:158" ht="39" customHeight="1" x14ac:dyDescent="0.25">
      <c r="G43" s="96"/>
      <c r="Q43" s="96"/>
      <c r="U43" s="569"/>
      <c r="V43" s="569"/>
      <c r="W43" s="569"/>
      <c r="X43" s="569"/>
      <c r="Y43" s="569"/>
      <c r="Z43" s="569"/>
      <c r="AA43" s="569"/>
      <c r="AB43" s="569"/>
      <c r="AC43" s="569"/>
      <c r="AD43" s="569"/>
      <c r="AE43" s="569"/>
      <c r="AF43" s="569"/>
      <c r="AG43" s="569"/>
      <c r="AH43" s="569"/>
      <c r="AI43" s="569"/>
      <c r="AJ43" s="569"/>
      <c r="AK43" s="569"/>
      <c r="AL43" s="569"/>
      <c r="AM43" s="569"/>
      <c r="AN43" s="569"/>
      <c r="AO43" s="569"/>
      <c r="AP43" s="569"/>
      <c r="AQ43" s="569"/>
      <c r="AR43" s="569"/>
      <c r="AS43" s="569"/>
      <c r="AT43" s="569"/>
      <c r="AU43" s="569"/>
      <c r="AV43" s="569"/>
      <c r="AW43" s="569"/>
      <c r="AX43" s="569"/>
      <c r="AY43" s="569"/>
      <c r="AZ43" s="569"/>
      <c r="BA43" s="569"/>
      <c r="BB43" s="569"/>
      <c r="BC43" s="569"/>
      <c r="BD43" s="59"/>
      <c r="BE43" s="569"/>
      <c r="BF43" s="569"/>
      <c r="BG43" s="569"/>
      <c r="BH43" s="569"/>
      <c r="BI43" s="569"/>
      <c r="BJ43" s="569"/>
      <c r="BK43" s="569"/>
      <c r="BL43" s="569"/>
      <c r="BM43" s="569"/>
      <c r="BN43" s="569"/>
      <c r="BO43" s="569"/>
      <c r="BP43" s="569"/>
      <c r="BQ43" s="569"/>
      <c r="BR43" s="569"/>
      <c r="BS43" s="569"/>
      <c r="BT43" s="569"/>
      <c r="BU43" s="569"/>
      <c r="BV43" s="569"/>
      <c r="BW43" s="569"/>
      <c r="BX43" s="569"/>
      <c r="BY43" s="569"/>
      <c r="BZ43" s="569"/>
      <c r="CA43" s="569"/>
      <c r="CB43" s="569"/>
      <c r="CC43" s="569"/>
      <c r="CD43" s="569"/>
    </row>
    <row r="44" spans="1:158" ht="39" customHeight="1" x14ac:dyDescent="0.25">
      <c r="U44" s="569"/>
      <c r="V44" s="569"/>
      <c r="W44" s="569"/>
      <c r="X44" s="569"/>
      <c r="Y44" s="569"/>
      <c r="Z44" s="569"/>
      <c r="AA44" s="569"/>
      <c r="AB44" s="569"/>
      <c r="AC44" s="569"/>
      <c r="AD44" s="569"/>
      <c r="AE44" s="569"/>
      <c r="AF44" s="569"/>
      <c r="AG44" s="569"/>
      <c r="AH44" s="569"/>
      <c r="AI44" s="569"/>
      <c r="AJ44" s="569"/>
      <c r="AK44" s="569"/>
      <c r="AL44" s="569"/>
      <c r="AM44" s="569"/>
      <c r="AN44" s="569"/>
      <c r="AO44" s="569"/>
      <c r="AP44" s="569"/>
      <c r="AQ44" s="569"/>
      <c r="AR44" s="569"/>
      <c r="AS44" s="569"/>
      <c r="AT44" s="569"/>
      <c r="AU44" s="569"/>
      <c r="AV44" s="569"/>
      <c r="AW44" s="569"/>
      <c r="AX44" s="569"/>
      <c r="AY44" s="569"/>
      <c r="AZ44" s="569"/>
      <c r="BA44" s="569"/>
      <c r="BB44" s="569"/>
      <c r="BC44" s="569"/>
      <c r="BD44" s="569"/>
      <c r="BE44" s="577"/>
      <c r="BF44" s="572"/>
      <c r="BG44" s="569"/>
      <c r="BH44" s="569"/>
      <c r="BI44" s="569"/>
      <c r="BJ44" s="569"/>
      <c r="BK44" s="569"/>
      <c r="BL44" s="569"/>
      <c r="BM44" s="569"/>
      <c r="BN44" s="569"/>
      <c r="BO44" s="569"/>
      <c r="BP44" s="569"/>
      <c r="BQ44" s="569"/>
      <c r="BR44" s="569"/>
      <c r="BS44" s="569"/>
      <c r="BT44" s="569"/>
      <c r="BU44" s="569"/>
      <c r="BV44" s="569"/>
      <c r="BW44" s="569"/>
      <c r="BX44" s="569"/>
      <c r="BY44" s="569"/>
      <c r="BZ44" s="569"/>
      <c r="CA44" s="569"/>
      <c r="CB44" s="569"/>
      <c r="CC44" s="569"/>
      <c r="CD44" s="569"/>
      <c r="CJ44" s="202"/>
      <c r="CK44" s="202"/>
      <c r="CL44" s="202"/>
      <c r="CM44" s="202"/>
      <c r="CN44" s="202"/>
      <c r="CO44" s="202"/>
      <c r="CP44" s="202"/>
      <c r="CQ44" s="202"/>
      <c r="CR44" s="202"/>
      <c r="CS44" s="202"/>
      <c r="CT44" s="202"/>
      <c r="CU44" s="202"/>
      <c r="CV44" s="202"/>
      <c r="CW44" s="202"/>
      <c r="CX44" s="202"/>
      <c r="CY44" s="202"/>
      <c r="CZ44" s="202"/>
      <c r="DA44" s="202"/>
      <c r="DB44" s="202"/>
      <c r="DC44" s="202"/>
      <c r="DD44" s="202"/>
      <c r="DE44" s="202"/>
      <c r="DF44" s="202"/>
      <c r="DG44" s="202"/>
      <c r="DH44" s="202"/>
    </row>
    <row r="45" spans="1:158" ht="39" customHeight="1" x14ac:dyDescent="0.25">
      <c r="U45" s="569"/>
      <c r="V45" s="569"/>
      <c r="W45" s="569"/>
      <c r="X45" s="569"/>
      <c r="Y45" s="569"/>
      <c r="Z45" s="569"/>
      <c r="AA45" s="569"/>
      <c r="AB45" s="569"/>
      <c r="AC45" s="569"/>
      <c r="AD45" s="569"/>
      <c r="AE45" s="569"/>
      <c r="AF45" s="569"/>
      <c r="AG45" s="569"/>
      <c r="AH45" s="569"/>
      <c r="AI45" s="569"/>
      <c r="AJ45" s="569"/>
      <c r="AK45" s="569"/>
      <c r="AL45" s="569"/>
      <c r="AM45" s="569"/>
      <c r="AN45" s="569"/>
      <c r="AO45" s="569"/>
      <c r="AP45" s="569"/>
      <c r="AQ45" s="569"/>
      <c r="AR45" s="569"/>
      <c r="AS45" s="569"/>
      <c r="AT45" s="569"/>
      <c r="AU45" s="569"/>
      <c r="AV45" s="569"/>
      <c r="AW45" s="569"/>
      <c r="AX45" s="569"/>
      <c r="AY45" s="569"/>
      <c r="AZ45" s="569"/>
      <c r="BA45" s="569"/>
      <c r="BB45" s="569"/>
      <c r="BC45" s="569"/>
      <c r="BD45" s="569"/>
      <c r="BE45" s="569"/>
      <c r="BF45" s="569"/>
      <c r="BG45" s="569"/>
      <c r="BH45" s="569"/>
      <c r="BI45" s="569"/>
      <c r="BJ45" s="569"/>
      <c r="BK45" s="569"/>
      <c r="BL45" s="569"/>
      <c r="BM45" s="569"/>
      <c r="BN45" s="569"/>
      <c r="BO45" s="569"/>
      <c r="BP45" s="569"/>
      <c r="BQ45" s="569"/>
      <c r="BR45" s="569"/>
      <c r="BS45" s="569"/>
      <c r="BT45" s="569"/>
      <c r="BU45" s="569"/>
      <c r="BV45" s="569"/>
      <c r="BW45" s="569"/>
      <c r="BX45" s="569"/>
      <c r="BY45" s="569"/>
      <c r="BZ45" s="569"/>
      <c r="CA45" s="569"/>
      <c r="CB45" s="569"/>
      <c r="CC45" s="569"/>
      <c r="CD45" s="569"/>
    </row>
    <row r="46" spans="1:158" ht="39" customHeight="1" x14ac:dyDescent="0.25">
      <c r="U46" s="569"/>
      <c r="V46" s="569"/>
      <c r="W46" s="569"/>
      <c r="X46" s="569"/>
      <c r="Y46" s="569"/>
      <c r="Z46" s="569"/>
      <c r="AA46" s="569"/>
      <c r="AB46" s="569"/>
      <c r="AC46" s="569"/>
      <c r="AD46" s="569"/>
      <c r="AE46" s="569"/>
      <c r="AF46" s="569"/>
      <c r="AG46" s="569"/>
      <c r="AH46" s="569"/>
      <c r="AI46" s="569"/>
      <c r="AJ46" s="569"/>
      <c r="AK46" s="569"/>
      <c r="AL46" s="569"/>
      <c r="AM46" s="569"/>
      <c r="AN46" s="569"/>
      <c r="AO46" s="569"/>
      <c r="AP46" s="569"/>
      <c r="AQ46" s="569"/>
      <c r="AR46" s="569"/>
      <c r="AS46" s="569"/>
      <c r="AT46" s="569"/>
      <c r="AU46" s="569"/>
      <c r="AV46" s="569"/>
      <c r="AW46" s="569"/>
      <c r="AX46" s="569"/>
      <c r="AY46" s="569"/>
      <c r="AZ46" s="569"/>
      <c r="BA46" s="569"/>
      <c r="BB46" s="569"/>
      <c r="BC46" s="569"/>
      <c r="BD46" s="569"/>
      <c r="BE46" s="569"/>
      <c r="BF46" s="572"/>
      <c r="BG46" s="569"/>
      <c r="BH46" s="569"/>
      <c r="BI46" s="569"/>
      <c r="BJ46" s="569"/>
      <c r="BK46" s="569"/>
      <c r="BL46" s="569"/>
      <c r="BM46" s="569"/>
      <c r="BN46" s="569"/>
      <c r="BO46" s="569"/>
      <c r="BP46" s="569"/>
      <c r="BQ46" s="569"/>
      <c r="BR46" s="569"/>
      <c r="BS46" s="569"/>
      <c r="BT46" s="569"/>
      <c r="BU46" s="569"/>
      <c r="BV46" s="569"/>
      <c r="BW46" s="569"/>
      <c r="BX46" s="569"/>
      <c r="BY46" s="569"/>
      <c r="BZ46" s="569"/>
      <c r="CA46" s="569"/>
      <c r="CB46" s="569"/>
      <c r="CC46" s="569"/>
      <c r="CD46" s="569"/>
      <c r="CJ46" s="200"/>
      <c r="CK46" s="200"/>
      <c r="CL46" s="200"/>
      <c r="CM46" s="200"/>
      <c r="CN46" s="200"/>
      <c r="CO46" s="200"/>
      <c r="CP46" s="200"/>
      <c r="CQ46" s="200"/>
      <c r="CR46" s="200"/>
      <c r="CS46" s="200"/>
      <c r="CT46" s="200"/>
      <c r="CU46" s="200"/>
      <c r="CV46" s="200"/>
      <c r="CW46" s="200"/>
      <c r="CX46" s="200"/>
      <c r="CY46" s="200"/>
      <c r="CZ46" s="200"/>
      <c r="DA46" s="200"/>
      <c r="DB46" s="200"/>
      <c r="DC46" s="200"/>
      <c r="DD46" s="200"/>
      <c r="DE46" s="200"/>
      <c r="DF46" s="200"/>
      <c r="DG46" s="200"/>
      <c r="DH46" s="200"/>
    </row>
    <row r="47" spans="1:158" ht="39" customHeight="1" x14ac:dyDescent="0.25">
      <c r="U47" s="569"/>
      <c r="V47" s="569"/>
      <c r="W47" s="569"/>
      <c r="X47" s="569"/>
      <c r="Y47" s="569"/>
      <c r="Z47" s="569"/>
      <c r="AA47" s="569"/>
      <c r="AB47" s="569"/>
      <c r="AC47" s="569"/>
      <c r="AD47" s="569"/>
      <c r="AE47" s="569"/>
      <c r="AF47" s="569"/>
      <c r="AG47" s="569"/>
      <c r="AH47" s="569"/>
      <c r="AI47" s="569"/>
      <c r="AJ47" s="569"/>
      <c r="AK47" s="569"/>
      <c r="AL47" s="569"/>
      <c r="AM47" s="569"/>
      <c r="AN47" s="569"/>
      <c r="AO47" s="569"/>
      <c r="AP47" s="569"/>
      <c r="AQ47" s="569"/>
      <c r="AR47" s="569"/>
      <c r="AS47" s="569"/>
      <c r="AT47" s="569"/>
      <c r="AU47" s="569"/>
      <c r="AV47" s="569"/>
      <c r="AW47" s="569"/>
      <c r="AX47" s="569"/>
      <c r="AY47" s="569"/>
      <c r="AZ47" s="569"/>
      <c r="BA47" s="569"/>
      <c r="BB47" s="569"/>
      <c r="BC47" s="569"/>
      <c r="BD47" s="569"/>
      <c r="BE47" s="569"/>
      <c r="BF47" s="569"/>
      <c r="BG47" s="569"/>
      <c r="BH47" s="569"/>
      <c r="BI47" s="569"/>
      <c r="BJ47" s="569"/>
      <c r="BK47" s="569"/>
      <c r="BL47" s="569"/>
      <c r="BM47" s="569"/>
      <c r="BN47" s="569"/>
      <c r="BO47" s="569"/>
      <c r="BP47" s="569"/>
      <c r="BQ47" s="569"/>
      <c r="BR47" s="569"/>
      <c r="BS47" s="569"/>
      <c r="BT47" s="569"/>
      <c r="BU47" s="569"/>
      <c r="BV47" s="569"/>
      <c r="BW47" s="569"/>
      <c r="BX47" s="569"/>
      <c r="BY47" s="569"/>
      <c r="BZ47" s="569"/>
      <c r="CA47" s="569"/>
      <c r="CB47" s="569"/>
      <c r="CC47" s="569"/>
      <c r="CD47" s="569"/>
    </row>
    <row r="48" spans="1:158" ht="39" customHeight="1" x14ac:dyDescent="0.25">
      <c r="U48" s="569"/>
      <c r="V48" s="569"/>
      <c r="W48" s="569"/>
      <c r="X48" s="569"/>
      <c r="Y48" s="569"/>
      <c r="Z48" s="569"/>
      <c r="AA48" s="569"/>
      <c r="AB48" s="569"/>
      <c r="AC48" s="569"/>
      <c r="AD48" s="569"/>
      <c r="AE48" s="569"/>
      <c r="AF48" s="569"/>
      <c r="AG48" s="569"/>
      <c r="AH48" s="569"/>
      <c r="AI48" s="569"/>
      <c r="AJ48" s="569"/>
      <c r="AK48" s="569"/>
      <c r="AL48" s="569"/>
      <c r="AM48" s="569"/>
      <c r="AN48" s="569"/>
      <c r="AO48" s="569"/>
      <c r="AP48" s="569"/>
      <c r="AQ48" s="569"/>
      <c r="AR48" s="569"/>
      <c r="AS48" s="569"/>
      <c r="AT48" s="569"/>
      <c r="AU48" s="569"/>
      <c r="AV48" s="569"/>
      <c r="AW48" s="569"/>
      <c r="AX48" s="569"/>
      <c r="AY48" s="569"/>
      <c r="AZ48" s="569"/>
      <c r="BA48" s="569"/>
      <c r="BB48" s="569"/>
      <c r="BC48" s="569"/>
      <c r="BD48" s="569"/>
      <c r="BE48" s="569"/>
      <c r="BF48" s="569"/>
      <c r="BG48" s="569"/>
      <c r="BH48" s="569"/>
      <c r="BI48" s="569"/>
      <c r="BJ48" s="569"/>
      <c r="BK48" s="569"/>
      <c r="BL48" s="569"/>
      <c r="BM48" s="569"/>
      <c r="BN48" s="569"/>
      <c r="BO48" s="569"/>
      <c r="BP48" s="569"/>
      <c r="BQ48" s="569"/>
      <c r="BR48" s="569"/>
      <c r="BS48" s="569"/>
      <c r="BT48" s="569"/>
      <c r="BU48" s="569"/>
      <c r="BV48" s="569"/>
      <c r="BW48" s="569"/>
      <c r="BX48" s="569"/>
      <c r="BY48" s="569"/>
      <c r="BZ48" s="569"/>
      <c r="CA48" s="569"/>
      <c r="CB48" s="569"/>
      <c r="CC48" s="569"/>
      <c r="CD48" s="569"/>
    </row>
    <row r="49" spans="21:82" ht="39" customHeight="1" x14ac:dyDescent="0.25">
      <c r="U49" s="569"/>
      <c r="V49" s="569"/>
      <c r="W49" s="569"/>
      <c r="X49" s="569"/>
      <c r="Y49" s="569"/>
      <c r="Z49" s="569"/>
      <c r="AA49" s="569"/>
      <c r="AB49" s="569"/>
      <c r="AC49" s="569"/>
      <c r="AD49" s="569"/>
      <c r="AE49" s="569"/>
      <c r="AF49" s="569"/>
      <c r="AG49" s="569"/>
      <c r="AH49" s="569"/>
      <c r="AI49" s="569"/>
      <c r="AJ49" s="569"/>
      <c r="AK49" s="569"/>
      <c r="AL49" s="569"/>
      <c r="AM49" s="569"/>
      <c r="AN49" s="569"/>
      <c r="AO49" s="569"/>
      <c r="AP49" s="569"/>
      <c r="AQ49" s="569"/>
      <c r="AR49" s="569"/>
      <c r="AS49" s="569"/>
      <c r="AT49" s="569"/>
      <c r="AU49" s="569"/>
      <c r="AV49" s="569"/>
      <c r="AW49" s="569"/>
      <c r="AX49" s="569"/>
      <c r="AY49" s="569"/>
      <c r="AZ49" s="569"/>
      <c r="BA49" s="569"/>
      <c r="BB49" s="569"/>
      <c r="BC49" s="569"/>
      <c r="BD49" s="569"/>
      <c r="BE49" s="569"/>
      <c r="BF49" s="569"/>
      <c r="BG49" s="569"/>
      <c r="BH49" s="569"/>
      <c r="BI49" s="569"/>
      <c r="BJ49" s="569"/>
      <c r="BK49" s="569"/>
      <c r="BL49" s="569"/>
      <c r="BM49" s="569"/>
      <c r="BN49" s="569"/>
      <c r="BO49" s="569"/>
      <c r="BP49" s="569"/>
      <c r="BQ49" s="569"/>
      <c r="BR49" s="569"/>
      <c r="BS49" s="569"/>
      <c r="BT49" s="569"/>
      <c r="BU49" s="569"/>
      <c r="BV49" s="569"/>
      <c r="BW49" s="569"/>
      <c r="BX49" s="569"/>
      <c r="BY49" s="569"/>
      <c r="BZ49" s="569"/>
      <c r="CA49" s="569"/>
      <c r="CB49" s="569"/>
      <c r="CC49" s="569"/>
      <c r="CD49" s="569"/>
    </row>
    <row r="50" spans="21:82" ht="39" customHeight="1" x14ac:dyDescent="0.25">
      <c r="U50" s="569"/>
      <c r="V50" s="569"/>
      <c r="W50" s="569"/>
      <c r="X50" s="569"/>
      <c r="Y50" s="569"/>
      <c r="Z50" s="569"/>
      <c r="AA50" s="569"/>
      <c r="AB50" s="569"/>
      <c r="AC50" s="569"/>
      <c r="AD50" s="569"/>
      <c r="AE50" s="569"/>
      <c r="AF50" s="569"/>
      <c r="AG50" s="569"/>
      <c r="AH50" s="569"/>
      <c r="AI50" s="569"/>
      <c r="AJ50" s="569"/>
      <c r="AK50" s="569"/>
      <c r="AL50" s="569"/>
      <c r="AM50" s="569"/>
      <c r="AN50" s="569"/>
      <c r="AO50" s="569"/>
      <c r="AP50" s="569"/>
      <c r="AQ50" s="569"/>
      <c r="AR50" s="569"/>
      <c r="AS50" s="569"/>
      <c r="AT50" s="569"/>
      <c r="AU50" s="569"/>
      <c r="AV50" s="569"/>
      <c r="AW50" s="569"/>
      <c r="AX50" s="569"/>
      <c r="AY50" s="569"/>
      <c r="AZ50" s="569"/>
      <c r="BA50" s="569"/>
      <c r="BB50" s="569"/>
      <c r="BC50" s="569"/>
      <c r="BD50" s="569"/>
      <c r="BE50" s="569"/>
      <c r="BF50" s="569"/>
      <c r="BG50" s="569"/>
      <c r="BH50" s="569"/>
      <c r="BI50" s="569"/>
      <c r="BJ50" s="569"/>
      <c r="BK50" s="569"/>
      <c r="BL50" s="569"/>
      <c r="BM50" s="569"/>
      <c r="BN50" s="569"/>
      <c r="BO50" s="569"/>
      <c r="BP50" s="569"/>
      <c r="BQ50" s="569"/>
      <c r="BR50" s="569"/>
      <c r="BS50" s="569"/>
      <c r="BT50" s="569"/>
      <c r="BU50" s="569"/>
      <c r="BV50" s="569"/>
      <c r="BW50" s="569"/>
      <c r="BX50" s="569"/>
      <c r="BY50" s="569"/>
      <c r="BZ50" s="569"/>
      <c r="CA50" s="569"/>
      <c r="CB50" s="569"/>
      <c r="CC50" s="569"/>
      <c r="CD50" s="569"/>
    </row>
    <row r="51" spans="21:82" ht="39" customHeight="1" x14ac:dyDescent="0.25">
      <c r="U51" s="569"/>
      <c r="V51" s="569"/>
      <c r="W51" s="569"/>
      <c r="X51" s="569"/>
      <c r="Y51" s="569"/>
      <c r="Z51" s="569"/>
      <c r="AA51" s="569"/>
      <c r="AB51" s="569"/>
      <c r="AC51" s="569"/>
      <c r="AD51" s="569"/>
      <c r="AE51" s="569"/>
      <c r="AF51" s="569"/>
      <c r="AG51" s="569"/>
      <c r="AH51" s="569"/>
      <c r="AI51" s="569"/>
      <c r="AJ51" s="569"/>
      <c r="AK51" s="569"/>
      <c r="AL51" s="569"/>
      <c r="AM51" s="569"/>
      <c r="AN51" s="569"/>
      <c r="AO51" s="569"/>
      <c r="AP51" s="569"/>
      <c r="AQ51" s="569"/>
      <c r="AR51" s="569"/>
      <c r="AS51" s="569"/>
      <c r="AT51" s="569"/>
      <c r="AU51" s="569"/>
      <c r="AV51" s="569"/>
      <c r="AW51" s="569"/>
      <c r="AX51" s="569"/>
      <c r="AY51" s="569"/>
      <c r="AZ51" s="569"/>
      <c r="BA51" s="569"/>
      <c r="BB51" s="569"/>
      <c r="BC51" s="569"/>
      <c r="BD51" s="569"/>
      <c r="BE51" s="569"/>
      <c r="BF51" s="569"/>
      <c r="BG51" s="569"/>
      <c r="BH51" s="569"/>
      <c r="BI51" s="569"/>
      <c r="BJ51" s="569"/>
      <c r="BK51" s="569"/>
      <c r="BL51" s="569"/>
      <c r="BM51" s="569"/>
      <c r="BN51" s="569"/>
      <c r="BO51" s="569"/>
      <c r="BP51" s="569"/>
      <c r="BQ51" s="569"/>
      <c r="BR51" s="569"/>
      <c r="BS51" s="569"/>
      <c r="BT51" s="569"/>
      <c r="BU51" s="569"/>
      <c r="BV51" s="569"/>
      <c r="BW51" s="569"/>
      <c r="BX51" s="569"/>
      <c r="BY51" s="569"/>
      <c r="BZ51" s="569"/>
      <c r="CA51" s="569"/>
      <c r="CB51" s="569"/>
      <c r="CC51" s="569"/>
      <c r="CD51" s="569"/>
    </row>
    <row r="52" spans="21:82" ht="39" customHeight="1" x14ac:dyDescent="0.25">
      <c r="U52" s="569"/>
      <c r="V52" s="569"/>
      <c r="W52" s="569"/>
      <c r="X52" s="569"/>
      <c r="Y52" s="569"/>
      <c r="Z52" s="569"/>
      <c r="AA52" s="569"/>
      <c r="AB52" s="569"/>
      <c r="AC52" s="569"/>
      <c r="AD52" s="569"/>
      <c r="AE52" s="569"/>
      <c r="AF52" s="569"/>
      <c r="AG52" s="569"/>
      <c r="AH52" s="569"/>
      <c r="AI52" s="569"/>
      <c r="AJ52" s="569"/>
      <c r="AK52" s="569"/>
      <c r="AL52" s="569"/>
      <c r="AM52" s="569"/>
      <c r="AN52" s="569"/>
      <c r="AO52" s="569"/>
      <c r="AP52" s="569"/>
      <c r="AQ52" s="569"/>
      <c r="AR52" s="569"/>
      <c r="AS52" s="569"/>
      <c r="AT52" s="569"/>
      <c r="AU52" s="569"/>
      <c r="AV52" s="569"/>
      <c r="AW52" s="569"/>
      <c r="AX52" s="569"/>
      <c r="AY52" s="569"/>
      <c r="AZ52" s="569"/>
      <c r="BA52" s="569"/>
      <c r="BB52" s="569"/>
      <c r="BC52" s="569"/>
      <c r="BD52" s="569"/>
      <c r="BE52" s="569"/>
      <c r="BF52" s="569"/>
      <c r="BG52" s="569"/>
      <c r="BH52" s="569"/>
      <c r="BI52" s="569"/>
      <c r="BJ52" s="569"/>
      <c r="BK52" s="569"/>
      <c r="BL52" s="569"/>
      <c r="BM52" s="569"/>
      <c r="BN52" s="569"/>
      <c r="BO52" s="569"/>
      <c r="BP52" s="569"/>
      <c r="BQ52" s="569"/>
      <c r="BR52" s="569"/>
      <c r="BS52" s="569"/>
      <c r="BT52" s="569"/>
      <c r="BU52" s="569"/>
      <c r="BV52" s="569"/>
      <c r="BW52" s="569"/>
      <c r="BX52" s="569"/>
      <c r="BY52" s="569"/>
      <c r="BZ52" s="569"/>
      <c r="CA52" s="569"/>
      <c r="CB52" s="569"/>
      <c r="CC52" s="569"/>
      <c r="CD52" s="569"/>
    </row>
    <row r="53" spans="21:82" ht="39" customHeight="1" x14ac:dyDescent="0.25">
      <c r="U53" s="569"/>
      <c r="V53" s="569"/>
      <c r="W53" s="569"/>
      <c r="X53" s="569"/>
      <c r="Y53" s="569"/>
      <c r="Z53" s="569"/>
      <c r="AA53" s="569"/>
      <c r="AB53" s="569"/>
      <c r="AC53" s="569"/>
      <c r="AD53" s="569"/>
      <c r="AE53" s="569"/>
      <c r="AF53" s="569"/>
      <c r="AG53" s="569"/>
      <c r="AH53" s="569"/>
      <c r="AI53" s="569"/>
      <c r="AJ53" s="569"/>
      <c r="AK53" s="569"/>
      <c r="AL53" s="569"/>
      <c r="AM53" s="569"/>
      <c r="AN53" s="569"/>
      <c r="AO53" s="569"/>
      <c r="AP53" s="569"/>
      <c r="AQ53" s="569"/>
      <c r="AR53" s="569"/>
      <c r="AS53" s="569"/>
      <c r="AT53" s="569"/>
      <c r="AU53" s="569"/>
      <c r="AV53" s="569"/>
      <c r="AW53" s="569"/>
      <c r="AX53" s="569"/>
      <c r="AY53" s="569"/>
      <c r="AZ53" s="569"/>
      <c r="BA53" s="569"/>
      <c r="BB53" s="569"/>
      <c r="BC53" s="569"/>
      <c r="BD53" s="569"/>
      <c r="BE53" s="569"/>
      <c r="BF53" s="569"/>
      <c r="BG53" s="569"/>
      <c r="BH53" s="569"/>
      <c r="BI53" s="569"/>
      <c r="BJ53" s="569"/>
      <c r="BK53" s="569"/>
      <c r="BL53" s="569"/>
      <c r="BM53" s="569"/>
      <c r="BN53" s="569"/>
      <c r="BO53" s="569"/>
      <c r="BP53" s="569"/>
      <c r="BQ53" s="569"/>
      <c r="BR53" s="569"/>
      <c r="BS53" s="569"/>
      <c r="BT53" s="569"/>
      <c r="BU53" s="569"/>
      <c r="BV53" s="569"/>
      <c r="BW53" s="569"/>
      <c r="BX53" s="569"/>
      <c r="BY53" s="569"/>
      <c r="BZ53" s="569"/>
      <c r="CA53" s="569"/>
      <c r="CB53" s="569"/>
      <c r="CC53" s="569"/>
      <c r="CD53" s="569"/>
    </row>
    <row r="54" spans="21:82" ht="39" customHeight="1" x14ac:dyDescent="0.25">
      <c r="U54" s="569"/>
      <c r="V54" s="569"/>
      <c r="W54" s="569"/>
      <c r="X54" s="569"/>
      <c r="Y54" s="569"/>
      <c r="Z54" s="569"/>
      <c r="AA54" s="569"/>
      <c r="AB54" s="569"/>
      <c r="AC54" s="569"/>
      <c r="AD54" s="569"/>
      <c r="AE54" s="569"/>
      <c r="AF54" s="569"/>
      <c r="AG54" s="569"/>
      <c r="AH54" s="569"/>
      <c r="AI54" s="569"/>
      <c r="AJ54" s="569"/>
      <c r="AK54" s="569"/>
      <c r="AL54" s="569"/>
      <c r="AM54" s="569"/>
      <c r="AN54" s="569"/>
      <c r="AO54" s="569"/>
      <c r="AP54" s="569"/>
      <c r="AQ54" s="569"/>
      <c r="AR54" s="569"/>
      <c r="AS54" s="569"/>
      <c r="AT54" s="569"/>
      <c r="AU54" s="569"/>
      <c r="AV54" s="569"/>
      <c r="AW54" s="569"/>
      <c r="AX54" s="569"/>
      <c r="AY54" s="569"/>
      <c r="AZ54" s="569"/>
      <c r="BA54" s="569"/>
      <c r="BB54" s="569"/>
      <c r="BC54" s="569"/>
      <c r="BD54" s="569"/>
      <c r="BE54" s="569"/>
      <c r="BF54" s="569"/>
      <c r="BG54" s="569"/>
      <c r="BH54" s="569"/>
      <c r="BI54" s="569"/>
      <c r="BJ54" s="569"/>
      <c r="BK54" s="569"/>
      <c r="BL54" s="569"/>
      <c r="BM54" s="569"/>
      <c r="BN54" s="569"/>
      <c r="BO54" s="569"/>
      <c r="BP54" s="569"/>
      <c r="BQ54" s="569"/>
      <c r="BR54" s="569"/>
      <c r="BS54" s="569"/>
      <c r="BT54" s="569"/>
      <c r="BU54" s="569"/>
      <c r="BV54" s="569"/>
      <c r="BW54" s="569"/>
      <c r="BX54" s="569"/>
      <c r="BY54" s="569"/>
      <c r="BZ54" s="569"/>
      <c r="CA54" s="569"/>
      <c r="CB54" s="569"/>
      <c r="CC54" s="569"/>
      <c r="CD54" s="569"/>
    </row>
    <row r="55" spans="21:82" ht="39" customHeight="1" x14ac:dyDescent="0.25">
      <c r="U55" s="569"/>
      <c r="V55" s="569"/>
      <c r="W55" s="569"/>
      <c r="X55" s="569"/>
      <c r="Y55" s="569"/>
      <c r="Z55" s="569"/>
      <c r="AA55" s="569"/>
      <c r="AB55" s="569"/>
      <c r="AC55" s="569"/>
      <c r="AD55" s="569"/>
      <c r="AE55" s="569"/>
      <c r="AF55" s="569"/>
      <c r="AG55" s="569"/>
      <c r="AH55" s="569"/>
      <c r="AI55" s="569"/>
      <c r="AJ55" s="569"/>
      <c r="AK55" s="569"/>
      <c r="AL55" s="569"/>
      <c r="AM55" s="569"/>
      <c r="AN55" s="569"/>
      <c r="AO55" s="569"/>
      <c r="AP55" s="569"/>
      <c r="AQ55" s="569"/>
      <c r="AR55" s="569"/>
      <c r="AS55" s="569"/>
      <c r="AT55" s="569"/>
      <c r="AU55" s="569"/>
      <c r="AV55" s="569"/>
      <c r="AW55" s="569"/>
      <c r="AX55" s="569"/>
      <c r="AY55" s="569"/>
      <c r="AZ55" s="569"/>
      <c r="BA55" s="569"/>
      <c r="BB55" s="569"/>
      <c r="BC55" s="569"/>
      <c r="BD55" s="569"/>
      <c r="BE55" s="569"/>
      <c r="BF55" s="569"/>
      <c r="BG55" s="569"/>
      <c r="BH55" s="569"/>
      <c r="BI55" s="569"/>
      <c r="BJ55" s="569"/>
      <c r="BK55" s="569"/>
      <c r="BL55" s="569"/>
      <c r="BM55" s="569"/>
      <c r="BN55" s="569"/>
      <c r="BO55" s="569"/>
      <c r="BP55" s="569"/>
      <c r="BQ55" s="569"/>
      <c r="BR55" s="569"/>
      <c r="BS55" s="569"/>
      <c r="BT55" s="569"/>
      <c r="BU55" s="569"/>
      <c r="BV55" s="569"/>
      <c r="BW55" s="569"/>
      <c r="BX55" s="569"/>
      <c r="BY55" s="569"/>
      <c r="BZ55" s="569"/>
      <c r="CA55" s="569"/>
      <c r="CB55" s="569"/>
      <c r="CC55" s="569"/>
      <c r="CD55" s="569"/>
    </row>
    <row r="56" spans="21:82" ht="39" customHeight="1" x14ac:dyDescent="0.25">
      <c r="U56" s="569"/>
      <c r="V56" s="569"/>
      <c r="W56" s="569"/>
      <c r="X56" s="569"/>
      <c r="Y56" s="569"/>
      <c r="Z56" s="569"/>
      <c r="AA56" s="569"/>
      <c r="AB56" s="569"/>
      <c r="AC56" s="569"/>
      <c r="AD56" s="569"/>
      <c r="AE56" s="569"/>
      <c r="AF56" s="569"/>
      <c r="AG56" s="569"/>
      <c r="AH56" s="569"/>
      <c r="AI56" s="569"/>
      <c r="AJ56" s="569"/>
      <c r="AK56" s="569"/>
      <c r="AL56" s="569"/>
      <c r="AM56" s="569"/>
      <c r="AN56" s="569"/>
      <c r="AO56" s="569"/>
      <c r="AP56" s="569"/>
      <c r="AQ56" s="569"/>
      <c r="AR56" s="569"/>
      <c r="AS56" s="569"/>
      <c r="AT56" s="569"/>
      <c r="AU56" s="569"/>
      <c r="AV56" s="569"/>
      <c r="AW56" s="569"/>
      <c r="AX56" s="569"/>
      <c r="AY56" s="569"/>
      <c r="AZ56" s="569"/>
      <c r="BA56" s="569"/>
      <c r="BB56" s="569"/>
      <c r="BC56" s="569"/>
      <c r="BD56" s="569"/>
      <c r="BE56" s="569"/>
      <c r="BF56" s="569"/>
      <c r="BG56" s="569"/>
      <c r="BH56" s="569"/>
      <c r="BI56" s="569"/>
      <c r="BJ56" s="569"/>
      <c r="BK56" s="569"/>
      <c r="BL56" s="569"/>
      <c r="BM56" s="569"/>
      <c r="BN56" s="569"/>
      <c r="BO56" s="569"/>
      <c r="BP56" s="569"/>
      <c r="BQ56" s="569"/>
      <c r="BR56" s="569"/>
      <c r="BS56" s="569"/>
      <c r="BT56" s="569"/>
      <c r="BU56" s="569"/>
      <c r="BV56" s="569"/>
      <c r="BW56" s="569"/>
      <c r="BX56" s="569"/>
      <c r="BY56" s="569"/>
      <c r="BZ56" s="569"/>
      <c r="CA56" s="569"/>
      <c r="CB56" s="569"/>
      <c r="CC56" s="569"/>
      <c r="CD56" s="569"/>
    </row>
    <row r="57" spans="21:82" ht="39" customHeight="1" x14ac:dyDescent="0.25">
      <c r="U57" s="569"/>
      <c r="V57" s="569"/>
      <c r="W57" s="569"/>
      <c r="X57" s="569"/>
      <c r="Y57" s="569"/>
      <c r="Z57" s="569"/>
      <c r="AA57" s="569"/>
      <c r="AB57" s="569"/>
      <c r="AC57" s="569"/>
      <c r="AD57" s="569"/>
      <c r="AE57" s="569"/>
      <c r="AF57" s="569"/>
      <c r="AG57" s="569"/>
      <c r="AH57" s="569"/>
      <c r="AI57" s="569"/>
      <c r="AJ57" s="569"/>
      <c r="AK57" s="569"/>
      <c r="AL57" s="569"/>
      <c r="AM57" s="569"/>
      <c r="AN57" s="569"/>
      <c r="AO57" s="569"/>
      <c r="AP57" s="569"/>
      <c r="AQ57" s="569"/>
      <c r="AR57" s="569"/>
      <c r="AS57" s="569"/>
      <c r="AT57" s="569"/>
      <c r="AU57" s="569"/>
      <c r="AV57" s="569"/>
      <c r="AW57" s="569"/>
      <c r="AX57" s="569"/>
      <c r="AY57" s="569"/>
      <c r="AZ57" s="569"/>
      <c r="BA57" s="569"/>
      <c r="BB57" s="569"/>
      <c r="BC57" s="569"/>
      <c r="BD57" s="569"/>
      <c r="BE57" s="569"/>
      <c r="BF57" s="569"/>
      <c r="BG57" s="569"/>
      <c r="BH57" s="569"/>
      <c r="BI57" s="569"/>
      <c r="BJ57" s="569"/>
      <c r="BK57" s="569"/>
      <c r="BL57" s="569"/>
      <c r="BM57" s="569"/>
      <c r="BN57" s="569"/>
      <c r="BO57" s="569"/>
      <c r="BP57" s="569"/>
      <c r="BQ57" s="569"/>
      <c r="BR57" s="569"/>
      <c r="BS57" s="569"/>
      <c r="BT57" s="569"/>
      <c r="BU57" s="569"/>
      <c r="BV57" s="569"/>
      <c r="BW57" s="569"/>
      <c r="BX57" s="569"/>
      <c r="BY57" s="569"/>
      <c r="BZ57" s="569"/>
      <c r="CA57" s="569"/>
      <c r="CB57" s="569"/>
      <c r="CC57" s="569"/>
      <c r="CD57" s="569"/>
    </row>
    <row r="58" spans="21:82" ht="39" customHeight="1" x14ac:dyDescent="0.25">
      <c r="U58" s="569"/>
      <c r="V58" s="569"/>
      <c r="W58" s="569"/>
      <c r="X58" s="569"/>
      <c r="Y58" s="569"/>
      <c r="Z58" s="569"/>
      <c r="AA58" s="569"/>
      <c r="AB58" s="569"/>
      <c r="AC58" s="569"/>
      <c r="AD58" s="569"/>
      <c r="AE58" s="569"/>
      <c r="AF58" s="569"/>
      <c r="AG58" s="569"/>
      <c r="AH58" s="569"/>
      <c r="AI58" s="569"/>
      <c r="AJ58" s="569"/>
      <c r="AK58" s="569"/>
      <c r="AL58" s="569"/>
      <c r="AM58" s="569"/>
      <c r="AN58" s="569"/>
      <c r="AO58" s="569"/>
      <c r="AP58" s="569"/>
      <c r="AQ58" s="569"/>
      <c r="AR58" s="569"/>
      <c r="AS58" s="569"/>
      <c r="AT58" s="569"/>
      <c r="AU58" s="569"/>
      <c r="AV58" s="569"/>
      <c r="AW58" s="569"/>
      <c r="AX58" s="569"/>
      <c r="AY58" s="569"/>
      <c r="AZ58" s="569"/>
      <c r="BA58" s="569"/>
      <c r="BB58" s="569"/>
      <c r="BC58" s="569"/>
      <c r="BD58" s="569"/>
      <c r="BE58" s="569"/>
      <c r="BF58" s="569"/>
      <c r="BG58" s="569"/>
      <c r="BH58" s="569"/>
      <c r="BI58" s="569"/>
      <c r="BJ58" s="569"/>
      <c r="BK58" s="569"/>
      <c r="BL58" s="569"/>
      <c r="BM58" s="569"/>
      <c r="BN58" s="569"/>
      <c r="BO58" s="569"/>
      <c r="BP58" s="569"/>
      <c r="BQ58" s="569"/>
      <c r="BR58" s="569"/>
      <c r="BS58" s="569"/>
      <c r="BT58" s="569"/>
      <c r="BU58" s="569"/>
      <c r="BV58" s="569"/>
      <c r="BW58" s="569"/>
      <c r="BX58" s="569"/>
      <c r="BY58" s="569"/>
      <c r="BZ58" s="569"/>
      <c r="CA58" s="569"/>
      <c r="CB58" s="569"/>
      <c r="CC58" s="569"/>
      <c r="CD58" s="569"/>
    </row>
    <row r="59" spans="21:82" ht="39" customHeight="1" x14ac:dyDescent="0.25">
      <c r="U59" s="569"/>
      <c r="V59" s="569"/>
      <c r="W59" s="569"/>
      <c r="X59" s="569"/>
      <c r="Y59" s="569"/>
      <c r="Z59" s="569"/>
      <c r="AA59" s="569"/>
      <c r="AB59" s="569"/>
      <c r="AC59" s="569"/>
      <c r="AD59" s="569"/>
      <c r="AE59" s="569"/>
      <c r="AF59" s="569"/>
      <c r="AG59" s="569"/>
      <c r="AH59" s="569"/>
      <c r="AI59" s="569"/>
      <c r="AJ59" s="569"/>
      <c r="AK59" s="569"/>
      <c r="AL59" s="569"/>
      <c r="AM59" s="569"/>
      <c r="AN59" s="569"/>
      <c r="AO59" s="569"/>
      <c r="AP59" s="569"/>
      <c r="AQ59" s="569"/>
      <c r="AR59" s="569"/>
      <c r="AS59" s="569"/>
      <c r="AT59" s="569"/>
      <c r="AU59" s="569"/>
      <c r="AV59" s="569"/>
      <c r="AW59" s="569"/>
      <c r="AX59" s="569"/>
      <c r="AY59" s="569"/>
      <c r="AZ59" s="569"/>
      <c r="BA59" s="569"/>
      <c r="BB59" s="569"/>
      <c r="BC59" s="569"/>
      <c r="BD59" s="569"/>
      <c r="BE59" s="569"/>
      <c r="BF59" s="569"/>
      <c r="BG59" s="569"/>
      <c r="BH59" s="569"/>
      <c r="BI59" s="569"/>
      <c r="BJ59" s="569"/>
      <c r="BK59" s="569"/>
      <c r="BL59" s="569"/>
      <c r="BM59" s="569"/>
      <c r="BN59" s="569"/>
      <c r="BO59" s="569"/>
      <c r="BP59" s="569"/>
      <c r="BQ59" s="569"/>
      <c r="BR59" s="569"/>
      <c r="BS59" s="569"/>
      <c r="BT59" s="569"/>
      <c r="BU59" s="569"/>
      <c r="BV59" s="569"/>
      <c r="BW59" s="569"/>
      <c r="BX59" s="569"/>
      <c r="BY59" s="569"/>
      <c r="BZ59" s="569"/>
      <c r="CA59" s="569"/>
      <c r="CB59" s="569"/>
      <c r="CC59" s="569"/>
      <c r="CD59" s="569"/>
    </row>
    <row r="60" spans="21:82" ht="39" customHeight="1" x14ac:dyDescent="0.25">
      <c r="U60" s="569"/>
      <c r="V60" s="569"/>
      <c r="W60" s="569"/>
      <c r="X60" s="569"/>
      <c r="Y60" s="569"/>
      <c r="Z60" s="569"/>
      <c r="AA60" s="569"/>
      <c r="AB60" s="569"/>
      <c r="AC60" s="569"/>
      <c r="AD60" s="569"/>
      <c r="AE60" s="569"/>
      <c r="AF60" s="569"/>
      <c r="AG60" s="569"/>
      <c r="AH60" s="569"/>
      <c r="AI60" s="569"/>
      <c r="AJ60" s="569"/>
      <c r="AK60" s="569"/>
      <c r="AL60" s="569"/>
      <c r="AM60" s="569"/>
      <c r="AN60" s="569"/>
      <c r="AO60" s="569"/>
      <c r="AP60" s="569"/>
      <c r="AQ60" s="569"/>
      <c r="AR60" s="569"/>
      <c r="AS60" s="569"/>
      <c r="AT60" s="569"/>
      <c r="AU60" s="569"/>
      <c r="AV60" s="569"/>
      <c r="AW60" s="569"/>
      <c r="AX60" s="569"/>
      <c r="AY60" s="569"/>
      <c r="AZ60" s="569"/>
      <c r="BA60" s="569"/>
      <c r="BB60" s="569"/>
      <c r="BC60" s="569"/>
      <c r="BD60" s="569"/>
      <c r="BE60" s="569"/>
      <c r="BF60" s="569"/>
      <c r="BG60" s="569"/>
      <c r="BH60" s="569"/>
      <c r="BI60" s="569"/>
      <c r="BJ60" s="569"/>
      <c r="BK60" s="569"/>
      <c r="BL60" s="569"/>
      <c r="BM60" s="569"/>
      <c r="BN60" s="569"/>
      <c r="BO60" s="569"/>
      <c r="BP60" s="569"/>
      <c r="BQ60" s="569"/>
      <c r="BR60" s="569"/>
      <c r="BS60" s="569"/>
      <c r="BT60" s="569"/>
      <c r="BU60" s="569"/>
      <c r="BV60" s="569"/>
      <c r="BW60" s="569"/>
      <c r="BX60" s="569"/>
      <c r="BY60" s="569"/>
      <c r="BZ60" s="569"/>
      <c r="CA60" s="569"/>
      <c r="CB60" s="569"/>
      <c r="CC60" s="569"/>
      <c r="CD60" s="569"/>
    </row>
    <row r="61" spans="21:82" ht="39" customHeight="1" x14ac:dyDescent="0.25">
      <c r="U61" s="569"/>
      <c r="V61" s="569"/>
      <c r="W61" s="569"/>
      <c r="X61" s="569"/>
      <c r="Y61" s="569"/>
      <c r="Z61" s="569"/>
      <c r="AA61" s="569"/>
      <c r="AB61" s="569"/>
      <c r="AC61" s="569"/>
      <c r="AD61" s="569"/>
      <c r="AE61" s="569"/>
      <c r="AF61" s="569"/>
      <c r="AG61" s="569"/>
      <c r="AH61" s="569"/>
      <c r="AI61" s="569"/>
      <c r="AJ61" s="569"/>
      <c r="AK61" s="569"/>
      <c r="AL61" s="569"/>
      <c r="AM61" s="569"/>
      <c r="AN61" s="569"/>
      <c r="AO61" s="569"/>
      <c r="AP61" s="569"/>
      <c r="AQ61" s="569"/>
      <c r="AR61" s="569"/>
      <c r="AS61" s="569"/>
      <c r="AT61" s="569"/>
      <c r="AU61" s="569"/>
      <c r="AV61" s="569"/>
      <c r="AW61" s="569"/>
      <c r="AX61" s="569"/>
      <c r="AY61" s="569"/>
      <c r="AZ61" s="569"/>
      <c r="BA61" s="569"/>
      <c r="BB61" s="569"/>
      <c r="BC61" s="569"/>
      <c r="BD61" s="569"/>
      <c r="BE61" s="569"/>
      <c r="BF61" s="569"/>
      <c r="BG61" s="569"/>
      <c r="BH61" s="569"/>
      <c r="BI61" s="569"/>
      <c r="BJ61" s="569"/>
      <c r="BK61" s="569"/>
      <c r="BL61" s="569"/>
      <c r="BM61" s="569"/>
      <c r="BN61" s="569"/>
      <c r="BO61" s="569"/>
      <c r="BP61" s="569"/>
      <c r="BQ61" s="569"/>
      <c r="BR61" s="569"/>
      <c r="BS61" s="569"/>
      <c r="BT61" s="569"/>
      <c r="BU61" s="569"/>
      <c r="BV61" s="569"/>
      <c r="BW61" s="569"/>
      <c r="BX61" s="569"/>
      <c r="BY61" s="569"/>
      <c r="BZ61" s="569"/>
      <c r="CA61" s="569"/>
      <c r="CB61" s="569"/>
      <c r="CC61" s="569"/>
      <c r="CD61" s="569"/>
    </row>
    <row r="62" spans="21:82" ht="39" customHeight="1" x14ac:dyDescent="0.25">
      <c r="U62" s="569"/>
      <c r="V62" s="569"/>
      <c r="W62" s="569"/>
      <c r="X62" s="569"/>
      <c r="Y62" s="569"/>
      <c r="Z62" s="569"/>
      <c r="AA62" s="569"/>
      <c r="AB62" s="569"/>
      <c r="AC62" s="569"/>
      <c r="AD62" s="569"/>
      <c r="AE62" s="569"/>
      <c r="AF62" s="569"/>
      <c r="AG62" s="569"/>
      <c r="AH62" s="569"/>
      <c r="AI62" s="569"/>
      <c r="AJ62" s="569"/>
      <c r="AK62" s="569"/>
      <c r="AL62" s="569"/>
      <c r="AM62" s="569"/>
      <c r="AN62" s="569"/>
      <c r="AO62" s="569"/>
      <c r="AP62" s="569"/>
      <c r="AQ62" s="569"/>
      <c r="AR62" s="569"/>
      <c r="AS62" s="569"/>
      <c r="AT62" s="569"/>
      <c r="AU62" s="569"/>
      <c r="AV62" s="569"/>
      <c r="AW62" s="569"/>
      <c r="AX62" s="569"/>
      <c r="AY62" s="569"/>
      <c r="AZ62" s="569"/>
      <c r="BA62" s="569"/>
      <c r="BB62" s="569"/>
      <c r="BC62" s="569"/>
      <c r="BD62" s="569"/>
      <c r="BE62" s="569"/>
      <c r="BF62" s="569"/>
      <c r="BG62" s="569"/>
      <c r="BH62" s="569"/>
      <c r="BI62" s="569"/>
      <c r="BJ62" s="569"/>
      <c r="BK62" s="569"/>
      <c r="BL62" s="569"/>
      <c r="BM62" s="569"/>
      <c r="BN62" s="569"/>
      <c r="BO62" s="569"/>
      <c r="BP62" s="569"/>
      <c r="BQ62" s="569"/>
      <c r="BR62" s="569"/>
      <c r="BS62" s="569"/>
      <c r="BT62" s="569"/>
      <c r="BU62" s="569"/>
      <c r="BV62" s="569"/>
      <c r="BW62" s="569"/>
      <c r="BX62" s="569"/>
      <c r="BY62" s="569"/>
      <c r="BZ62" s="569"/>
      <c r="CA62" s="569"/>
      <c r="CB62" s="569"/>
      <c r="CC62" s="569"/>
      <c r="CD62" s="569"/>
    </row>
    <row r="63" spans="21:82" ht="39" customHeight="1" x14ac:dyDescent="0.25">
      <c r="U63" s="569"/>
      <c r="V63" s="569"/>
      <c r="W63" s="569"/>
      <c r="X63" s="569"/>
      <c r="Y63" s="569"/>
      <c r="Z63" s="569"/>
      <c r="AA63" s="569"/>
      <c r="AB63" s="569"/>
      <c r="AC63" s="569"/>
      <c r="AD63" s="569"/>
      <c r="AE63" s="569"/>
      <c r="AF63" s="569"/>
      <c r="AG63" s="569"/>
      <c r="AH63" s="569"/>
      <c r="AI63" s="569"/>
      <c r="AJ63" s="569"/>
      <c r="AK63" s="569"/>
      <c r="AL63" s="569"/>
      <c r="AM63" s="569"/>
      <c r="AN63" s="569"/>
      <c r="AO63" s="569"/>
      <c r="AP63" s="569"/>
      <c r="AQ63" s="569"/>
      <c r="AR63" s="569"/>
      <c r="AS63" s="569"/>
      <c r="AT63" s="569"/>
      <c r="AU63" s="569"/>
      <c r="AV63" s="569"/>
      <c r="AW63" s="569"/>
      <c r="AX63" s="569"/>
      <c r="AY63" s="569"/>
      <c r="AZ63" s="569"/>
      <c r="BA63" s="569"/>
      <c r="BB63" s="569"/>
      <c r="BC63" s="569"/>
      <c r="BD63" s="569"/>
      <c r="BE63" s="569"/>
      <c r="BF63" s="569"/>
      <c r="BG63" s="569"/>
      <c r="BH63" s="569"/>
      <c r="BI63" s="569"/>
      <c r="BJ63" s="569"/>
      <c r="BK63" s="569"/>
      <c r="BL63" s="569"/>
      <c r="BM63" s="569"/>
      <c r="BN63" s="569"/>
      <c r="BO63" s="569"/>
      <c r="BP63" s="569"/>
      <c r="BQ63" s="569"/>
      <c r="BR63" s="569"/>
      <c r="BS63" s="569"/>
      <c r="BT63" s="569"/>
      <c r="BU63" s="569"/>
      <c r="BV63" s="569"/>
      <c r="BW63" s="569"/>
      <c r="BX63" s="569"/>
      <c r="BY63" s="569"/>
      <c r="BZ63" s="569"/>
      <c r="CA63" s="569"/>
      <c r="CB63" s="569"/>
      <c r="CC63" s="569"/>
      <c r="CD63" s="569"/>
    </row>
    <row r="64" spans="21:82" ht="39" customHeight="1" x14ac:dyDescent="0.25">
      <c r="U64" s="569"/>
      <c r="V64" s="569"/>
      <c r="W64" s="569"/>
      <c r="X64" s="569"/>
      <c r="Y64" s="569"/>
      <c r="Z64" s="569"/>
      <c r="AA64" s="569"/>
      <c r="AB64" s="569"/>
      <c r="AC64" s="569"/>
      <c r="AD64" s="569"/>
      <c r="AE64" s="569"/>
      <c r="AF64" s="569"/>
      <c r="AG64" s="569"/>
      <c r="AH64" s="569"/>
      <c r="AI64" s="569"/>
      <c r="AJ64" s="569"/>
      <c r="AK64" s="569"/>
      <c r="AL64" s="569"/>
      <c r="AM64" s="569"/>
      <c r="AN64" s="569"/>
      <c r="AO64" s="569"/>
      <c r="AP64" s="569"/>
      <c r="AQ64" s="569"/>
      <c r="AR64" s="569"/>
      <c r="AS64" s="569"/>
      <c r="AT64" s="569"/>
      <c r="AU64" s="569"/>
      <c r="AV64" s="569"/>
      <c r="AW64" s="569"/>
      <c r="AX64" s="569"/>
      <c r="AY64" s="569"/>
      <c r="AZ64" s="569"/>
      <c r="BA64" s="569"/>
      <c r="BB64" s="569"/>
      <c r="BC64" s="569"/>
      <c r="BD64" s="569"/>
      <c r="BE64" s="569"/>
      <c r="BF64" s="569"/>
      <c r="BG64" s="569"/>
      <c r="BH64" s="569"/>
      <c r="BI64" s="569"/>
      <c r="BJ64" s="569"/>
      <c r="BK64" s="569"/>
      <c r="BL64" s="569"/>
      <c r="BM64" s="569"/>
      <c r="BN64" s="569"/>
      <c r="BO64" s="569"/>
      <c r="BP64" s="569"/>
      <c r="BQ64" s="569"/>
      <c r="BR64" s="569"/>
      <c r="BS64" s="569"/>
      <c r="BT64" s="569"/>
      <c r="BU64" s="569"/>
      <c r="BV64" s="569"/>
      <c r="BW64" s="569"/>
      <c r="BX64" s="569"/>
      <c r="BY64" s="569"/>
      <c r="BZ64" s="569"/>
      <c r="CA64" s="569"/>
      <c r="CB64" s="569"/>
      <c r="CC64" s="569"/>
      <c r="CD64" s="569"/>
    </row>
    <row r="65" spans="21:82" ht="39" customHeight="1" x14ac:dyDescent="0.25">
      <c r="U65" s="569"/>
      <c r="V65" s="569"/>
      <c r="W65" s="569"/>
      <c r="X65" s="569"/>
      <c r="Y65" s="569"/>
      <c r="Z65" s="569"/>
      <c r="AA65" s="569"/>
      <c r="AB65" s="569"/>
      <c r="AC65" s="569"/>
      <c r="AD65" s="569"/>
      <c r="AE65" s="569"/>
      <c r="AF65" s="569"/>
      <c r="AG65" s="569"/>
      <c r="AH65" s="569"/>
      <c r="AI65" s="569"/>
      <c r="AJ65" s="569"/>
      <c r="AK65" s="569"/>
      <c r="AL65" s="569"/>
      <c r="AM65" s="569"/>
      <c r="AN65" s="569"/>
      <c r="AO65" s="569"/>
      <c r="AP65" s="569"/>
      <c r="AQ65" s="569"/>
      <c r="AR65" s="569"/>
      <c r="AS65" s="569"/>
      <c r="AT65" s="569"/>
      <c r="AU65" s="569"/>
      <c r="AV65" s="569"/>
      <c r="AW65" s="569"/>
      <c r="AX65" s="569"/>
      <c r="AY65" s="569"/>
      <c r="AZ65" s="569"/>
      <c r="BA65" s="569"/>
      <c r="BB65" s="569"/>
      <c r="BC65" s="569"/>
      <c r="BD65" s="569"/>
      <c r="BE65" s="569"/>
      <c r="BF65" s="569"/>
      <c r="BG65" s="569"/>
      <c r="BH65" s="569"/>
      <c r="BI65" s="569"/>
      <c r="BJ65" s="569"/>
      <c r="BK65" s="569"/>
      <c r="BL65" s="569"/>
      <c r="BM65" s="569"/>
      <c r="BN65" s="569"/>
      <c r="BO65" s="569"/>
      <c r="BP65" s="569"/>
      <c r="BQ65" s="569"/>
      <c r="BR65" s="569"/>
      <c r="BS65" s="569"/>
      <c r="BT65" s="569"/>
      <c r="BU65" s="569"/>
      <c r="BV65" s="569"/>
      <c r="BW65" s="569"/>
      <c r="BX65" s="569"/>
      <c r="BY65" s="569"/>
      <c r="BZ65" s="569"/>
      <c r="CA65" s="569"/>
      <c r="CB65" s="569"/>
      <c r="CC65" s="569"/>
      <c r="CD65" s="569"/>
    </row>
    <row r="66" spans="21:82" ht="39" customHeight="1" x14ac:dyDescent="0.25">
      <c r="U66" s="569"/>
      <c r="V66" s="569"/>
      <c r="W66" s="569"/>
      <c r="X66" s="569"/>
      <c r="Y66" s="569"/>
      <c r="Z66" s="569"/>
      <c r="AA66" s="569"/>
      <c r="AB66" s="569"/>
      <c r="AC66" s="569"/>
      <c r="AD66" s="569"/>
      <c r="AE66" s="569"/>
      <c r="AF66" s="569"/>
      <c r="AG66" s="569"/>
      <c r="AH66" s="569"/>
      <c r="AI66" s="569"/>
      <c r="AJ66" s="569"/>
      <c r="AK66" s="569"/>
      <c r="AL66" s="569"/>
      <c r="AM66" s="569"/>
      <c r="AN66" s="569"/>
      <c r="AO66" s="569"/>
      <c r="AP66" s="569"/>
      <c r="AQ66" s="569"/>
      <c r="AR66" s="569"/>
      <c r="AS66" s="569"/>
      <c r="AT66" s="569"/>
      <c r="AU66" s="569"/>
      <c r="AV66" s="569"/>
      <c r="AW66" s="569"/>
      <c r="AX66" s="569"/>
      <c r="AY66" s="569"/>
      <c r="AZ66" s="569"/>
      <c r="BA66" s="569"/>
      <c r="BB66" s="569"/>
      <c r="BC66" s="569"/>
      <c r="BD66" s="569"/>
      <c r="BE66" s="569"/>
      <c r="BF66" s="569"/>
      <c r="BG66" s="569"/>
      <c r="BH66" s="569"/>
      <c r="BI66" s="569"/>
      <c r="BJ66" s="569"/>
      <c r="BK66" s="569"/>
      <c r="BL66" s="569"/>
      <c r="BM66" s="569"/>
      <c r="BN66" s="569"/>
      <c r="BO66" s="569"/>
      <c r="BP66" s="569"/>
      <c r="BQ66" s="569"/>
      <c r="BR66" s="569"/>
      <c r="BS66" s="569"/>
      <c r="BT66" s="569"/>
      <c r="BU66" s="569"/>
      <c r="BV66" s="569"/>
      <c r="BW66" s="569"/>
      <c r="BX66" s="569"/>
      <c r="BY66" s="569"/>
      <c r="BZ66" s="569"/>
      <c r="CA66" s="569"/>
      <c r="CB66" s="569"/>
      <c r="CC66" s="569"/>
      <c r="CD66" s="569"/>
    </row>
    <row r="67" spans="21:82" ht="39" customHeight="1" x14ac:dyDescent="0.25">
      <c r="U67" s="569"/>
      <c r="V67" s="569"/>
      <c r="W67" s="569"/>
      <c r="X67" s="569"/>
      <c r="Y67" s="569"/>
      <c r="Z67" s="569"/>
      <c r="AA67" s="569"/>
      <c r="AB67" s="569"/>
      <c r="AC67" s="569"/>
      <c r="AD67" s="569"/>
      <c r="AE67" s="569"/>
      <c r="AF67" s="569"/>
      <c r="AG67" s="569"/>
      <c r="AH67" s="569"/>
      <c r="AI67" s="569"/>
      <c r="AJ67" s="569"/>
      <c r="AK67" s="569"/>
      <c r="AL67" s="569"/>
      <c r="AM67" s="569"/>
      <c r="AN67" s="569"/>
      <c r="AO67" s="569"/>
      <c r="AP67" s="569"/>
      <c r="AQ67" s="569"/>
      <c r="AR67" s="569"/>
      <c r="AS67" s="569"/>
      <c r="AT67" s="569"/>
      <c r="AU67" s="569"/>
      <c r="AV67" s="569"/>
      <c r="AW67" s="569"/>
      <c r="AX67" s="569"/>
      <c r="AY67" s="569"/>
      <c r="AZ67" s="569"/>
      <c r="BA67" s="569"/>
      <c r="BB67" s="569"/>
      <c r="BC67" s="569"/>
      <c r="BD67" s="569"/>
      <c r="BE67" s="569"/>
      <c r="BF67" s="569"/>
      <c r="BG67" s="569"/>
      <c r="BH67" s="569"/>
      <c r="BI67" s="569"/>
      <c r="BJ67" s="569"/>
      <c r="BK67" s="569"/>
      <c r="BL67" s="569"/>
      <c r="BM67" s="569"/>
      <c r="BN67" s="569"/>
      <c r="BO67" s="569"/>
      <c r="BP67" s="569"/>
      <c r="BQ67" s="569"/>
      <c r="BR67" s="569"/>
      <c r="BS67" s="569"/>
      <c r="BT67" s="569"/>
      <c r="BU67" s="569"/>
      <c r="BV67" s="569"/>
      <c r="BW67" s="569"/>
      <c r="BX67" s="569"/>
      <c r="BY67" s="569"/>
      <c r="BZ67" s="569"/>
      <c r="CA67" s="569"/>
      <c r="CB67" s="569"/>
      <c r="CC67" s="569"/>
      <c r="CD67" s="569"/>
    </row>
    <row r="68" spans="21:82" ht="39" customHeight="1" x14ac:dyDescent="0.25">
      <c r="U68" s="569"/>
      <c r="V68" s="569"/>
      <c r="W68" s="569"/>
      <c r="X68" s="569"/>
      <c r="Y68" s="569"/>
      <c r="Z68" s="569"/>
      <c r="AA68" s="569"/>
      <c r="AB68" s="569"/>
      <c r="AC68" s="569"/>
      <c r="AD68" s="569"/>
      <c r="AE68" s="569"/>
      <c r="AF68" s="569"/>
      <c r="AG68" s="569"/>
      <c r="AH68" s="569"/>
      <c r="AI68" s="569"/>
      <c r="AJ68" s="569"/>
      <c r="AK68" s="569"/>
      <c r="AL68" s="569"/>
      <c r="AM68" s="569"/>
      <c r="AN68" s="569"/>
      <c r="AO68" s="569"/>
      <c r="AP68" s="569"/>
      <c r="AQ68" s="569"/>
      <c r="AR68" s="569"/>
      <c r="AS68" s="569"/>
      <c r="AT68" s="569"/>
      <c r="AU68" s="569"/>
      <c r="AV68" s="569"/>
      <c r="AW68" s="569"/>
      <c r="AX68" s="569"/>
      <c r="AY68" s="569"/>
      <c r="AZ68" s="569"/>
      <c r="BA68" s="569"/>
      <c r="BB68" s="569"/>
      <c r="BC68" s="569"/>
      <c r="BD68" s="569"/>
      <c r="BE68" s="569"/>
      <c r="BF68" s="569"/>
      <c r="BG68" s="569"/>
      <c r="BH68" s="569"/>
      <c r="BI68" s="569"/>
      <c r="BJ68" s="569"/>
      <c r="BK68" s="569"/>
      <c r="BL68" s="569"/>
      <c r="BM68" s="569"/>
      <c r="BN68" s="569"/>
      <c r="BO68" s="569"/>
      <c r="BP68" s="569"/>
      <c r="BQ68" s="569"/>
      <c r="BR68" s="569"/>
      <c r="BS68" s="569"/>
      <c r="BT68" s="569"/>
      <c r="BU68" s="569"/>
      <c r="BV68" s="569"/>
      <c r="BW68" s="569"/>
      <c r="BX68" s="569"/>
      <c r="BY68" s="569"/>
      <c r="BZ68" s="569"/>
      <c r="CA68" s="569"/>
      <c r="CB68" s="569"/>
      <c r="CC68" s="569"/>
      <c r="CD68" s="569"/>
    </row>
    <row r="69" spans="21:82" ht="39" customHeight="1" x14ac:dyDescent="0.25">
      <c r="U69" s="569"/>
      <c r="V69" s="569"/>
      <c r="W69" s="569"/>
      <c r="X69" s="569"/>
      <c r="Y69" s="569"/>
      <c r="Z69" s="569"/>
      <c r="AA69" s="569"/>
      <c r="AB69" s="569"/>
      <c r="AC69" s="569"/>
      <c r="AD69" s="569"/>
      <c r="AE69" s="569"/>
      <c r="AF69" s="569"/>
      <c r="AG69" s="569"/>
      <c r="AH69" s="569"/>
      <c r="AI69" s="569"/>
      <c r="AJ69" s="569"/>
      <c r="AK69" s="569"/>
      <c r="AL69" s="569"/>
      <c r="AM69" s="569"/>
      <c r="AN69" s="569"/>
      <c r="AO69" s="569"/>
      <c r="AP69" s="569"/>
      <c r="AQ69" s="569"/>
      <c r="AR69" s="569"/>
      <c r="AS69" s="569"/>
      <c r="AT69" s="569"/>
      <c r="AU69" s="569"/>
      <c r="AV69" s="569"/>
      <c r="AW69" s="569"/>
      <c r="AX69" s="569"/>
      <c r="AY69" s="569"/>
      <c r="AZ69" s="569"/>
      <c r="BA69" s="569"/>
      <c r="BB69" s="569"/>
      <c r="BC69" s="569"/>
      <c r="BD69" s="569"/>
      <c r="BE69" s="569"/>
      <c r="BF69" s="569"/>
      <c r="BG69" s="569"/>
      <c r="BH69" s="569"/>
      <c r="BI69" s="569"/>
      <c r="BJ69" s="569"/>
      <c r="BK69" s="569"/>
      <c r="BL69" s="569"/>
      <c r="BM69" s="569"/>
      <c r="BN69" s="569"/>
      <c r="BO69" s="569"/>
      <c r="BP69" s="569"/>
      <c r="BQ69" s="569"/>
      <c r="BR69" s="569"/>
      <c r="BS69" s="569"/>
      <c r="BT69" s="569"/>
      <c r="BU69" s="569"/>
      <c r="BV69" s="569"/>
      <c r="BW69" s="569"/>
      <c r="BX69" s="569"/>
      <c r="BY69" s="569"/>
      <c r="BZ69" s="569"/>
      <c r="CA69" s="569"/>
      <c r="CB69" s="569"/>
      <c r="CC69" s="569"/>
      <c r="CD69" s="569"/>
    </row>
    <row r="70" spans="21:82" ht="39" customHeight="1" x14ac:dyDescent="0.25">
      <c r="U70" s="569"/>
      <c r="V70" s="569"/>
      <c r="W70" s="569"/>
      <c r="X70" s="569"/>
      <c r="Y70" s="569"/>
      <c r="Z70" s="569"/>
      <c r="AA70" s="569"/>
      <c r="AB70" s="569"/>
      <c r="AC70" s="569"/>
      <c r="AD70" s="569"/>
      <c r="AE70" s="569"/>
      <c r="AF70" s="569"/>
      <c r="AG70" s="569"/>
      <c r="AH70" s="569"/>
      <c r="AI70" s="569"/>
      <c r="AJ70" s="569"/>
      <c r="AK70" s="569"/>
      <c r="AL70" s="569"/>
      <c r="AM70" s="569"/>
      <c r="AN70" s="569"/>
      <c r="AO70" s="569"/>
      <c r="AP70" s="569"/>
      <c r="AQ70" s="569"/>
      <c r="AR70" s="569"/>
      <c r="AS70" s="569"/>
      <c r="AT70" s="569"/>
      <c r="AU70" s="569"/>
      <c r="AV70" s="569"/>
      <c r="AW70" s="569"/>
      <c r="AX70" s="569"/>
      <c r="AY70" s="569"/>
      <c r="AZ70" s="569"/>
      <c r="BA70" s="569"/>
      <c r="BB70" s="569"/>
      <c r="BC70" s="569"/>
      <c r="BD70" s="569"/>
      <c r="BE70" s="569"/>
      <c r="BF70" s="569"/>
      <c r="BG70" s="569"/>
      <c r="BH70" s="569"/>
      <c r="BI70" s="569"/>
      <c r="BJ70" s="569"/>
      <c r="BK70" s="569"/>
      <c r="BL70" s="569"/>
      <c r="BM70" s="569"/>
      <c r="BN70" s="569"/>
      <c r="BO70" s="569"/>
      <c r="BP70" s="569"/>
      <c r="BQ70" s="569"/>
      <c r="BR70" s="569"/>
      <c r="BS70" s="569"/>
      <c r="BT70" s="569"/>
      <c r="BU70" s="569"/>
      <c r="BV70" s="569"/>
      <c r="BW70" s="569"/>
      <c r="BX70" s="569"/>
      <c r="BY70" s="569"/>
      <c r="BZ70" s="569"/>
      <c r="CA70" s="569"/>
      <c r="CB70" s="569"/>
      <c r="CC70" s="569"/>
      <c r="CD70" s="569"/>
    </row>
    <row r="71" spans="21:82" ht="39" customHeight="1" x14ac:dyDescent="0.25">
      <c r="U71" s="569"/>
      <c r="V71" s="569"/>
      <c r="W71" s="569"/>
      <c r="X71" s="569"/>
      <c r="Y71" s="569"/>
      <c r="Z71" s="569"/>
      <c r="AA71" s="569"/>
      <c r="AB71" s="569"/>
      <c r="AC71" s="569"/>
      <c r="AD71" s="569"/>
      <c r="AE71" s="569"/>
      <c r="AF71" s="569"/>
      <c r="AG71" s="569"/>
      <c r="AH71" s="569"/>
      <c r="AI71" s="569"/>
      <c r="AJ71" s="569"/>
      <c r="AK71" s="569"/>
      <c r="AL71" s="569"/>
      <c r="AM71" s="569"/>
      <c r="AN71" s="569"/>
      <c r="AO71" s="569"/>
      <c r="AP71" s="569"/>
      <c r="AQ71" s="569"/>
      <c r="AR71" s="569"/>
      <c r="AS71" s="569"/>
      <c r="AT71" s="569"/>
      <c r="AU71" s="569"/>
      <c r="AV71" s="569"/>
      <c r="AW71" s="569"/>
      <c r="AX71" s="569"/>
      <c r="AY71" s="569"/>
      <c r="AZ71" s="569"/>
      <c r="BA71" s="569"/>
      <c r="BB71" s="569"/>
      <c r="BC71" s="569"/>
      <c r="BD71" s="569"/>
      <c r="BE71" s="569"/>
      <c r="BF71" s="569"/>
      <c r="BG71" s="569"/>
      <c r="BH71" s="569"/>
      <c r="BI71" s="569"/>
      <c r="BJ71" s="569"/>
      <c r="BK71" s="569"/>
      <c r="BL71" s="569"/>
      <c r="BM71" s="569"/>
      <c r="BN71" s="569"/>
      <c r="BO71" s="569"/>
      <c r="BP71" s="569"/>
      <c r="BQ71" s="569"/>
      <c r="BR71" s="569"/>
      <c r="BS71" s="569"/>
      <c r="BT71" s="569"/>
      <c r="BU71" s="569"/>
      <c r="BV71" s="569"/>
      <c r="BW71" s="569"/>
      <c r="BX71" s="569"/>
      <c r="BY71" s="569"/>
      <c r="BZ71" s="569"/>
      <c r="CA71" s="569"/>
      <c r="CB71" s="569"/>
      <c r="CC71" s="569"/>
      <c r="CD71" s="569"/>
    </row>
    <row r="72" spans="21:82" ht="39" customHeight="1" x14ac:dyDescent="0.25">
      <c r="U72" s="569"/>
      <c r="V72" s="569"/>
      <c r="W72" s="569"/>
      <c r="X72" s="569"/>
      <c r="Y72" s="569"/>
      <c r="Z72" s="569"/>
      <c r="AA72" s="569"/>
      <c r="AB72" s="569"/>
      <c r="AC72" s="569"/>
      <c r="AD72" s="569"/>
      <c r="AE72" s="569"/>
      <c r="AF72" s="569"/>
      <c r="AG72" s="569"/>
      <c r="AH72" s="569"/>
      <c r="AI72" s="569"/>
      <c r="AJ72" s="569"/>
      <c r="AK72" s="569"/>
      <c r="AL72" s="569"/>
      <c r="AM72" s="569"/>
      <c r="AN72" s="569"/>
      <c r="AO72" s="569"/>
      <c r="AP72" s="569"/>
      <c r="AQ72" s="569"/>
      <c r="AR72" s="569"/>
      <c r="AS72" s="569"/>
      <c r="AT72" s="569"/>
      <c r="AU72" s="569"/>
      <c r="AV72" s="569"/>
      <c r="AW72" s="569"/>
      <c r="AX72" s="569"/>
      <c r="AY72" s="569"/>
      <c r="AZ72" s="569"/>
      <c r="BA72" s="569"/>
      <c r="BB72" s="569"/>
      <c r="BC72" s="569"/>
      <c r="BD72" s="569"/>
      <c r="BE72" s="569"/>
      <c r="BF72" s="569"/>
      <c r="BG72" s="569"/>
      <c r="BH72" s="569"/>
      <c r="BI72" s="569"/>
      <c r="BJ72" s="569"/>
      <c r="BK72" s="569"/>
      <c r="BL72" s="569"/>
      <c r="BM72" s="569"/>
      <c r="BN72" s="569"/>
      <c r="BO72" s="569"/>
      <c r="BP72" s="569"/>
      <c r="BQ72" s="569"/>
      <c r="BR72" s="569"/>
      <c r="BS72" s="569"/>
      <c r="BT72" s="569"/>
      <c r="BU72" s="569"/>
      <c r="BV72" s="569"/>
      <c r="BW72" s="569"/>
      <c r="BX72" s="569"/>
      <c r="BY72" s="569"/>
      <c r="BZ72" s="569"/>
      <c r="CA72" s="569"/>
      <c r="CB72" s="569"/>
      <c r="CC72" s="569"/>
      <c r="CD72" s="569"/>
    </row>
    <row r="73" spans="21:82" ht="39" customHeight="1" x14ac:dyDescent="0.25">
      <c r="U73" s="569"/>
      <c r="V73" s="569"/>
      <c r="W73" s="569"/>
      <c r="X73" s="569"/>
      <c r="Y73" s="569"/>
      <c r="Z73" s="569"/>
      <c r="AA73" s="569"/>
      <c r="AB73" s="569"/>
      <c r="AC73" s="569"/>
      <c r="AD73" s="569"/>
      <c r="AE73" s="569"/>
      <c r="AF73" s="569"/>
      <c r="AG73" s="569"/>
      <c r="AH73" s="569"/>
      <c r="AI73" s="569"/>
      <c r="AJ73" s="569"/>
      <c r="AK73" s="569"/>
      <c r="AL73" s="569"/>
      <c r="AM73" s="569"/>
      <c r="AN73" s="569"/>
      <c r="AO73" s="569"/>
      <c r="AP73" s="569"/>
      <c r="AQ73" s="569"/>
      <c r="AR73" s="569"/>
      <c r="AS73" s="569"/>
      <c r="AT73" s="569"/>
      <c r="AU73" s="569"/>
      <c r="AV73" s="569"/>
      <c r="AW73" s="569"/>
      <c r="AX73" s="569"/>
      <c r="AY73" s="569"/>
      <c r="AZ73" s="569"/>
      <c r="BA73" s="569"/>
      <c r="BB73" s="569"/>
      <c r="BC73" s="569"/>
      <c r="BD73" s="569"/>
      <c r="BE73" s="569"/>
      <c r="BF73" s="569"/>
      <c r="BG73" s="569"/>
      <c r="BH73" s="569"/>
      <c r="BI73" s="569"/>
      <c r="BJ73" s="569"/>
      <c r="BK73" s="569"/>
      <c r="BL73" s="569"/>
      <c r="BM73" s="569"/>
      <c r="BN73" s="569"/>
      <c r="BO73" s="569"/>
      <c r="BP73" s="569"/>
      <c r="BQ73" s="569"/>
      <c r="BR73" s="569"/>
      <c r="BS73" s="569"/>
      <c r="BT73" s="569"/>
      <c r="BU73" s="569"/>
      <c r="BV73" s="569"/>
      <c r="BW73" s="569"/>
      <c r="BX73" s="569"/>
      <c r="BY73" s="569"/>
      <c r="BZ73" s="569"/>
      <c r="CA73" s="569"/>
      <c r="CB73" s="569"/>
      <c r="CC73" s="569"/>
      <c r="CD73" s="569"/>
    </row>
    <row r="74" spans="21:82" ht="39" customHeight="1" x14ac:dyDescent="0.25">
      <c r="U74" s="569"/>
      <c r="V74" s="569"/>
      <c r="W74" s="569"/>
      <c r="X74" s="569"/>
      <c r="Y74" s="569"/>
      <c r="Z74" s="569"/>
      <c r="AA74" s="569"/>
      <c r="AB74" s="569"/>
      <c r="AC74" s="569"/>
      <c r="AD74" s="569"/>
      <c r="AE74" s="569"/>
      <c r="AF74" s="569"/>
      <c r="AG74" s="569"/>
      <c r="AH74" s="569"/>
      <c r="AI74" s="569"/>
      <c r="AJ74" s="569"/>
      <c r="AK74" s="569"/>
      <c r="AL74" s="569"/>
      <c r="AM74" s="569"/>
      <c r="AN74" s="569"/>
      <c r="AO74" s="569"/>
      <c r="AP74" s="569"/>
      <c r="AQ74" s="569"/>
      <c r="AR74" s="569"/>
      <c r="AS74" s="569"/>
      <c r="AT74" s="569"/>
      <c r="AU74" s="569"/>
      <c r="AV74" s="569"/>
      <c r="AW74" s="569"/>
      <c r="AX74" s="569"/>
      <c r="AY74" s="569"/>
      <c r="AZ74" s="569"/>
      <c r="BA74" s="569"/>
      <c r="BB74" s="569"/>
      <c r="BC74" s="569"/>
      <c r="BD74" s="569"/>
      <c r="BE74" s="569"/>
      <c r="BF74" s="569"/>
      <c r="BG74" s="569"/>
      <c r="BH74" s="569"/>
      <c r="BI74" s="569"/>
      <c r="BJ74" s="569"/>
      <c r="BK74" s="569"/>
      <c r="BL74" s="569"/>
      <c r="BM74" s="569"/>
      <c r="BN74" s="569"/>
      <c r="BO74" s="569"/>
      <c r="BP74" s="569"/>
      <c r="BQ74" s="569"/>
      <c r="BR74" s="569"/>
      <c r="BS74" s="569"/>
      <c r="BT74" s="569"/>
      <c r="BU74" s="569"/>
      <c r="BV74" s="569"/>
      <c r="BW74" s="569"/>
      <c r="BX74" s="569"/>
      <c r="BY74" s="569"/>
      <c r="BZ74" s="569"/>
      <c r="CA74" s="569"/>
      <c r="CB74" s="569"/>
      <c r="CC74" s="569"/>
      <c r="CD74" s="569"/>
    </row>
    <row r="75" spans="21:82" ht="39" customHeight="1" x14ac:dyDescent="0.25">
      <c r="U75" s="569"/>
      <c r="V75" s="569"/>
      <c r="W75" s="569"/>
      <c r="X75" s="569"/>
      <c r="Y75" s="569"/>
      <c r="Z75" s="569"/>
      <c r="AA75" s="569"/>
      <c r="AB75" s="569"/>
      <c r="AC75" s="569"/>
      <c r="AD75" s="569"/>
      <c r="AE75" s="569"/>
      <c r="AF75" s="569"/>
      <c r="AG75" s="569"/>
      <c r="AH75" s="569"/>
      <c r="AI75" s="569"/>
      <c r="AJ75" s="569"/>
      <c r="AK75" s="569"/>
      <c r="AL75" s="569"/>
      <c r="AM75" s="569"/>
      <c r="AN75" s="569"/>
      <c r="AO75" s="569"/>
      <c r="AP75" s="569"/>
      <c r="AQ75" s="569"/>
      <c r="AR75" s="569"/>
      <c r="AS75" s="569"/>
      <c r="AT75" s="569"/>
      <c r="AU75" s="569"/>
      <c r="AV75" s="569"/>
      <c r="AW75" s="569"/>
      <c r="AX75" s="569"/>
      <c r="AY75" s="569"/>
      <c r="AZ75" s="569"/>
      <c r="BA75" s="569"/>
      <c r="BB75" s="569"/>
      <c r="BC75" s="569"/>
      <c r="BD75" s="569"/>
      <c r="BE75" s="569"/>
      <c r="BF75" s="569"/>
      <c r="BG75" s="569"/>
      <c r="BH75" s="569"/>
      <c r="BI75" s="569"/>
      <c r="BJ75" s="569"/>
      <c r="BK75" s="569"/>
      <c r="BL75" s="569"/>
      <c r="BM75" s="569"/>
      <c r="BN75" s="569"/>
      <c r="BO75" s="569"/>
      <c r="BP75" s="569"/>
      <c r="BQ75" s="569"/>
      <c r="BR75" s="569"/>
      <c r="BS75" s="569"/>
      <c r="BT75" s="569"/>
      <c r="BU75" s="569"/>
      <c r="BV75" s="569"/>
      <c r="BW75" s="569"/>
      <c r="BX75" s="569"/>
      <c r="BY75" s="569"/>
      <c r="BZ75" s="569"/>
      <c r="CA75" s="569"/>
      <c r="CB75" s="569"/>
      <c r="CC75" s="569"/>
      <c r="CD75" s="569"/>
    </row>
    <row r="76" spans="21:82" ht="39" customHeight="1" x14ac:dyDescent="0.25">
      <c r="U76" s="569"/>
      <c r="V76" s="569"/>
      <c r="W76" s="569"/>
      <c r="X76" s="569"/>
      <c r="Y76" s="569"/>
      <c r="Z76" s="569"/>
      <c r="AA76" s="569"/>
      <c r="AB76" s="569"/>
      <c r="AC76" s="569"/>
      <c r="AD76" s="569"/>
      <c r="AE76" s="569"/>
      <c r="AF76" s="569"/>
      <c r="AG76" s="569"/>
      <c r="AH76" s="569"/>
      <c r="AI76" s="569"/>
      <c r="AJ76" s="569"/>
      <c r="AK76" s="569"/>
      <c r="AL76" s="569"/>
      <c r="AM76" s="569"/>
      <c r="AN76" s="569"/>
      <c r="AO76" s="569"/>
      <c r="AP76" s="569"/>
      <c r="AQ76" s="569"/>
      <c r="AR76" s="569"/>
      <c r="AS76" s="569"/>
      <c r="AT76" s="569"/>
      <c r="AU76" s="569"/>
      <c r="AV76" s="569"/>
      <c r="AW76" s="569"/>
      <c r="AX76" s="569"/>
      <c r="AY76" s="569"/>
      <c r="AZ76" s="569"/>
      <c r="BA76" s="569"/>
      <c r="BB76" s="569"/>
      <c r="BC76" s="569"/>
      <c r="BD76" s="569"/>
      <c r="BE76" s="569"/>
      <c r="BF76" s="569"/>
      <c r="BG76" s="569"/>
      <c r="BH76" s="569"/>
      <c r="BI76" s="569"/>
      <c r="BJ76" s="569"/>
      <c r="BK76" s="569"/>
      <c r="BL76" s="569"/>
      <c r="BM76" s="569"/>
      <c r="BN76" s="569"/>
      <c r="BO76" s="569"/>
      <c r="BP76" s="569"/>
      <c r="BQ76" s="569"/>
      <c r="BR76" s="569"/>
      <c r="BS76" s="569"/>
      <c r="BT76" s="569"/>
      <c r="BU76" s="569"/>
      <c r="BV76" s="569"/>
      <c r="BW76" s="569"/>
      <c r="BX76" s="569"/>
      <c r="BY76" s="569"/>
      <c r="BZ76" s="569"/>
      <c r="CA76" s="569"/>
      <c r="CB76" s="569"/>
      <c r="CC76" s="569"/>
      <c r="CD76" s="569"/>
    </row>
    <row r="77" spans="21:82" ht="39" customHeight="1" x14ac:dyDescent="0.25">
      <c r="U77" s="569"/>
      <c r="V77" s="569"/>
      <c r="W77" s="569"/>
      <c r="X77" s="569"/>
      <c r="Y77" s="569"/>
      <c r="Z77" s="569"/>
      <c r="AA77" s="569"/>
      <c r="AB77" s="569"/>
      <c r="AC77" s="569"/>
      <c r="AD77" s="569"/>
      <c r="AE77" s="569"/>
      <c r="AF77" s="569"/>
      <c r="AG77" s="569"/>
      <c r="AH77" s="569"/>
      <c r="AI77" s="569"/>
      <c r="AJ77" s="569"/>
      <c r="AK77" s="569"/>
      <c r="AL77" s="569"/>
      <c r="AM77" s="569"/>
      <c r="AN77" s="569"/>
      <c r="AO77" s="569"/>
      <c r="AP77" s="569"/>
      <c r="AQ77" s="569"/>
      <c r="AR77" s="569"/>
      <c r="AS77" s="569"/>
      <c r="AT77" s="569"/>
      <c r="AU77" s="569"/>
      <c r="AV77" s="569"/>
      <c r="AW77" s="569"/>
      <c r="AX77" s="569"/>
      <c r="AY77" s="569"/>
      <c r="AZ77" s="569"/>
      <c r="BA77" s="569"/>
      <c r="BB77" s="569"/>
      <c r="BC77" s="569"/>
      <c r="BD77" s="569"/>
      <c r="BE77" s="569"/>
      <c r="BF77" s="569"/>
      <c r="BG77" s="569"/>
      <c r="BH77" s="569"/>
      <c r="BI77" s="569"/>
      <c r="BJ77" s="569"/>
      <c r="BK77" s="569"/>
      <c r="BL77" s="569"/>
      <c r="BM77" s="569"/>
      <c r="BN77" s="569"/>
      <c r="BO77" s="569"/>
      <c r="BP77" s="569"/>
      <c r="BQ77" s="569"/>
      <c r="BR77" s="569"/>
      <c r="BS77" s="569"/>
      <c r="BT77" s="569"/>
      <c r="BU77" s="569"/>
      <c r="BV77" s="569"/>
      <c r="BW77" s="569"/>
      <c r="BX77" s="569"/>
      <c r="BY77" s="569"/>
      <c r="BZ77" s="569"/>
      <c r="CA77" s="569"/>
      <c r="CB77" s="569"/>
      <c r="CC77" s="569"/>
      <c r="CD77" s="569"/>
    </row>
    <row r="78" spans="21:82" ht="39" customHeight="1" x14ac:dyDescent="0.25">
      <c r="U78" s="569"/>
      <c r="V78" s="569"/>
      <c r="W78" s="569"/>
      <c r="X78" s="569"/>
      <c r="Y78" s="569"/>
      <c r="Z78" s="569"/>
      <c r="AA78" s="569"/>
      <c r="AB78" s="569"/>
      <c r="AC78" s="569"/>
      <c r="AD78" s="569"/>
      <c r="AE78" s="569"/>
      <c r="AF78" s="569"/>
      <c r="AG78" s="569"/>
      <c r="AH78" s="569"/>
      <c r="AI78" s="569"/>
      <c r="AJ78" s="569"/>
      <c r="AK78" s="569"/>
      <c r="AL78" s="569"/>
      <c r="AM78" s="569"/>
      <c r="AN78" s="569"/>
      <c r="AO78" s="569"/>
      <c r="AP78" s="569"/>
      <c r="AQ78" s="569"/>
      <c r="AR78" s="569"/>
      <c r="AS78" s="569"/>
      <c r="AT78" s="569"/>
      <c r="AU78" s="569"/>
      <c r="AV78" s="569"/>
      <c r="AW78" s="569"/>
      <c r="AX78" s="569"/>
      <c r="AY78" s="569"/>
      <c r="AZ78" s="569"/>
      <c r="BA78" s="569"/>
      <c r="BB78" s="569"/>
      <c r="BC78" s="569"/>
      <c r="BD78" s="569"/>
      <c r="BE78" s="569"/>
      <c r="BF78" s="569"/>
      <c r="BG78" s="569"/>
      <c r="BH78" s="569"/>
      <c r="BI78" s="569"/>
      <c r="BJ78" s="569"/>
      <c r="BK78" s="569"/>
      <c r="BL78" s="569"/>
      <c r="BM78" s="569"/>
      <c r="BN78" s="569"/>
      <c r="BO78" s="569"/>
      <c r="BP78" s="569"/>
      <c r="BQ78" s="569"/>
      <c r="BR78" s="569"/>
      <c r="BS78" s="569"/>
      <c r="BT78" s="569"/>
      <c r="BU78" s="569"/>
      <c r="BV78" s="569"/>
      <c r="BW78" s="569"/>
      <c r="BX78" s="569"/>
      <c r="BY78" s="569"/>
      <c r="BZ78" s="569"/>
      <c r="CA78" s="569"/>
      <c r="CB78" s="569"/>
      <c r="CC78" s="569"/>
      <c r="CD78" s="569"/>
    </row>
    <row r="79" spans="21:82" ht="39" customHeight="1" x14ac:dyDescent="0.25">
      <c r="U79" s="569"/>
      <c r="V79" s="569"/>
      <c r="W79" s="569"/>
      <c r="X79" s="569"/>
      <c r="Y79" s="569"/>
      <c r="Z79" s="569"/>
      <c r="AA79" s="569"/>
      <c r="AB79" s="569"/>
      <c r="AC79" s="569"/>
      <c r="AD79" s="569"/>
      <c r="AE79" s="569"/>
      <c r="AF79" s="569"/>
      <c r="AG79" s="569"/>
      <c r="AH79" s="569"/>
      <c r="AI79" s="569"/>
      <c r="AJ79" s="569"/>
      <c r="AK79" s="569"/>
      <c r="AL79" s="569"/>
      <c r="AM79" s="569"/>
      <c r="AN79" s="569"/>
      <c r="AO79" s="569"/>
      <c r="AP79" s="569"/>
      <c r="AQ79" s="569"/>
      <c r="AR79" s="569"/>
      <c r="AS79" s="569"/>
      <c r="AT79" s="569"/>
      <c r="AU79" s="569"/>
      <c r="AV79" s="569"/>
      <c r="AW79" s="569"/>
      <c r="AX79" s="569"/>
      <c r="AY79" s="569"/>
      <c r="AZ79" s="569"/>
      <c r="BA79" s="569"/>
      <c r="BB79" s="569"/>
      <c r="BC79" s="569"/>
      <c r="BD79" s="569"/>
      <c r="BE79" s="569"/>
      <c r="BF79" s="569"/>
      <c r="BG79" s="569"/>
      <c r="BH79" s="569"/>
      <c r="BI79" s="569"/>
      <c r="BJ79" s="569"/>
      <c r="BK79" s="569"/>
      <c r="BL79" s="569"/>
      <c r="BM79" s="569"/>
      <c r="BN79" s="569"/>
      <c r="BO79" s="569"/>
      <c r="BP79" s="569"/>
      <c r="BQ79" s="569"/>
      <c r="BR79" s="569"/>
      <c r="BS79" s="569"/>
      <c r="BT79" s="569"/>
      <c r="BU79" s="569"/>
      <c r="BV79" s="569"/>
      <c r="BW79" s="569"/>
      <c r="BX79" s="569"/>
      <c r="BY79" s="569"/>
      <c r="BZ79" s="569"/>
      <c r="CA79" s="569"/>
      <c r="CB79" s="569"/>
      <c r="CC79" s="569"/>
      <c r="CD79" s="569"/>
    </row>
    <row r="80" spans="21:82" ht="39" customHeight="1" x14ac:dyDescent="0.25">
      <c r="U80" s="569"/>
      <c r="V80" s="569"/>
      <c r="W80" s="569"/>
      <c r="X80" s="569"/>
      <c r="Y80" s="569"/>
      <c r="Z80" s="569"/>
      <c r="AA80" s="569"/>
      <c r="AB80" s="569"/>
      <c r="AC80" s="569"/>
      <c r="AD80" s="569"/>
      <c r="AE80" s="569"/>
      <c r="AF80" s="569"/>
      <c r="AG80" s="569"/>
      <c r="AH80" s="569"/>
      <c r="AI80" s="569"/>
      <c r="AJ80" s="569"/>
      <c r="AK80" s="569"/>
      <c r="AL80" s="569"/>
      <c r="AM80" s="569"/>
      <c r="AN80" s="569"/>
      <c r="AO80" s="569"/>
      <c r="AP80" s="569"/>
      <c r="AQ80" s="569"/>
      <c r="AR80" s="569"/>
      <c r="AS80" s="569"/>
      <c r="AT80" s="569"/>
      <c r="AU80" s="569"/>
      <c r="AV80" s="569"/>
      <c r="AW80" s="569"/>
      <c r="AX80" s="569"/>
      <c r="AY80" s="569"/>
      <c r="AZ80" s="569"/>
      <c r="BA80" s="569"/>
      <c r="BB80" s="569"/>
      <c r="BC80" s="569"/>
      <c r="BD80" s="569"/>
      <c r="BE80" s="569"/>
      <c r="BF80" s="569"/>
      <c r="BG80" s="569"/>
      <c r="BH80" s="569"/>
      <c r="BI80" s="569"/>
      <c r="BJ80" s="569"/>
      <c r="BK80" s="569"/>
      <c r="BL80" s="569"/>
      <c r="BM80" s="569"/>
      <c r="BN80" s="569"/>
      <c r="BO80" s="569"/>
      <c r="BP80" s="569"/>
      <c r="BQ80" s="569"/>
      <c r="BR80" s="569"/>
      <c r="BS80" s="569"/>
      <c r="BT80" s="569"/>
      <c r="BU80" s="569"/>
      <c r="BV80" s="569"/>
      <c r="BW80" s="569"/>
      <c r="BX80" s="569"/>
      <c r="BY80" s="569"/>
      <c r="BZ80" s="569"/>
      <c r="CA80" s="569"/>
      <c r="CB80" s="569"/>
      <c r="CC80" s="569"/>
      <c r="CD80" s="569"/>
    </row>
    <row r="81" spans="21:82" ht="39" customHeight="1" x14ac:dyDescent="0.25">
      <c r="U81" s="569"/>
      <c r="V81" s="569"/>
      <c r="W81" s="569"/>
      <c r="X81" s="569"/>
      <c r="Y81" s="569"/>
      <c r="Z81" s="569"/>
      <c r="AA81" s="569"/>
      <c r="AB81" s="569"/>
      <c r="AC81" s="569"/>
      <c r="AD81" s="569"/>
      <c r="AE81" s="569"/>
      <c r="AF81" s="569"/>
      <c r="AG81" s="569"/>
      <c r="AH81" s="569"/>
      <c r="AI81" s="569"/>
      <c r="AJ81" s="569"/>
      <c r="AK81" s="569"/>
      <c r="AL81" s="569"/>
      <c r="AM81" s="569"/>
      <c r="AN81" s="569"/>
      <c r="AO81" s="569"/>
      <c r="AP81" s="569"/>
      <c r="AQ81" s="569"/>
      <c r="AR81" s="569"/>
      <c r="AS81" s="569"/>
      <c r="AT81" s="569"/>
      <c r="AU81" s="569"/>
      <c r="AV81" s="569"/>
      <c r="AW81" s="569"/>
      <c r="AX81" s="569"/>
      <c r="AY81" s="569"/>
      <c r="AZ81" s="569"/>
      <c r="BA81" s="569"/>
      <c r="BB81" s="569"/>
      <c r="BC81" s="569"/>
      <c r="BD81" s="569"/>
      <c r="BE81" s="569"/>
      <c r="BF81" s="569"/>
      <c r="BG81" s="569"/>
      <c r="BH81" s="569"/>
      <c r="BI81" s="569"/>
      <c r="BJ81" s="569"/>
      <c r="BK81" s="569"/>
      <c r="BL81" s="569"/>
      <c r="BM81" s="569"/>
      <c r="BN81" s="569"/>
      <c r="BO81" s="569"/>
      <c r="BP81" s="569"/>
      <c r="BQ81" s="569"/>
      <c r="BR81" s="569"/>
      <c r="BS81" s="569"/>
      <c r="BT81" s="569"/>
      <c r="BU81" s="569"/>
      <c r="BV81" s="569"/>
      <c r="BW81" s="569"/>
      <c r="BX81" s="569"/>
      <c r="BY81" s="569"/>
      <c r="BZ81" s="569"/>
      <c r="CA81" s="569"/>
      <c r="CB81" s="569"/>
      <c r="CC81" s="569"/>
      <c r="CD81" s="569"/>
    </row>
    <row r="82" spans="21:82" ht="39" customHeight="1" x14ac:dyDescent="0.25">
      <c r="U82" s="569"/>
      <c r="V82" s="569"/>
      <c r="W82" s="569"/>
      <c r="X82" s="569"/>
      <c r="Y82" s="569"/>
      <c r="Z82" s="569"/>
      <c r="AA82" s="569"/>
      <c r="AB82" s="569"/>
      <c r="AC82" s="569"/>
      <c r="AD82" s="569"/>
      <c r="AE82" s="569"/>
      <c r="AF82" s="569"/>
      <c r="AG82" s="569"/>
      <c r="AH82" s="569"/>
      <c r="AI82" s="569"/>
      <c r="AJ82" s="569"/>
      <c r="AK82" s="569"/>
      <c r="AL82" s="569"/>
      <c r="AM82" s="569"/>
      <c r="AN82" s="569"/>
      <c r="AO82" s="569"/>
      <c r="AP82" s="569"/>
      <c r="AQ82" s="569"/>
      <c r="AR82" s="569"/>
      <c r="AS82" s="569"/>
      <c r="AT82" s="569"/>
      <c r="AU82" s="569"/>
      <c r="AV82" s="569"/>
      <c r="AW82" s="569"/>
      <c r="AX82" s="569"/>
      <c r="AY82" s="569"/>
      <c r="AZ82" s="569"/>
      <c r="BA82" s="569"/>
      <c r="BB82" s="569"/>
      <c r="BC82" s="569"/>
      <c r="BD82" s="569"/>
      <c r="BE82" s="569"/>
      <c r="BF82" s="569"/>
      <c r="BG82" s="569"/>
      <c r="BH82" s="569"/>
      <c r="BI82" s="569"/>
      <c r="BJ82" s="569"/>
      <c r="BK82" s="569"/>
      <c r="BL82" s="569"/>
      <c r="BM82" s="569"/>
      <c r="BN82" s="569"/>
      <c r="BO82" s="569"/>
      <c r="BP82" s="569"/>
      <c r="BQ82" s="569"/>
      <c r="BR82" s="569"/>
      <c r="BS82" s="569"/>
      <c r="BT82" s="569"/>
      <c r="BU82" s="569"/>
      <c r="BV82" s="569"/>
      <c r="BW82" s="569"/>
      <c r="BX82" s="569"/>
      <c r="BY82" s="569"/>
      <c r="BZ82" s="569"/>
      <c r="CA82" s="569"/>
      <c r="CB82" s="569"/>
      <c r="CC82" s="569"/>
      <c r="CD82" s="569"/>
    </row>
    <row r="83" spans="21:82" ht="39" customHeight="1" x14ac:dyDescent="0.25">
      <c r="U83" s="569"/>
      <c r="V83" s="569"/>
      <c r="W83" s="569"/>
      <c r="X83" s="569"/>
      <c r="Y83" s="569"/>
      <c r="Z83" s="569"/>
      <c r="AA83" s="569"/>
      <c r="AB83" s="569"/>
      <c r="AC83" s="569"/>
      <c r="AD83" s="569"/>
      <c r="AE83" s="569"/>
      <c r="AF83" s="569"/>
      <c r="AG83" s="569"/>
      <c r="AH83" s="569"/>
      <c r="AI83" s="569"/>
      <c r="AJ83" s="569"/>
      <c r="AK83" s="569"/>
      <c r="AL83" s="569"/>
      <c r="AM83" s="569"/>
      <c r="AN83" s="569"/>
      <c r="AO83" s="569"/>
      <c r="AP83" s="569"/>
      <c r="AQ83" s="569"/>
      <c r="AR83" s="569"/>
      <c r="AS83" s="569"/>
      <c r="AT83" s="569"/>
      <c r="AU83" s="569"/>
      <c r="AV83" s="569"/>
      <c r="AW83" s="569"/>
      <c r="AX83" s="569"/>
      <c r="AY83" s="569"/>
      <c r="AZ83" s="569"/>
      <c r="BA83" s="569"/>
      <c r="BB83" s="569"/>
      <c r="BC83" s="569"/>
      <c r="BD83" s="569"/>
      <c r="BE83" s="569"/>
      <c r="BF83" s="569"/>
      <c r="BG83" s="569"/>
      <c r="BH83" s="569"/>
      <c r="BI83" s="569"/>
      <c r="BJ83" s="569"/>
      <c r="BK83" s="569"/>
      <c r="BL83" s="569"/>
      <c r="BM83" s="569"/>
      <c r="BN83" s="569"/>
      <c r="BO83" s="569"/>
      <c r="BP83" s="569"/>
      <c r="BQ83" s="569"/>
      <c r="BR83" s="569"/>
      <c r="BS83" s="569"/>
      <c r="BT83" s="569"/>
      <c r="BU83" s="569"/>
      <c r="BV83" s="569"/>
      <c r="BW83" s="569"/>
      <c r="BX83" s="569"/>
      <c r="BY83" s="569"/>
      <c r="BZ83" s="569"/>
      <c r="CA83" s="569"/>
      <c r="CB83" s="569"/>
      <c r="CC83" s="569"/>
      <c r="CD83" s="569"/>
    </row>
    <row r="84" spans="21:82" ht="39" customHeight="1" x14ac:dyDescent="0.25">
      <c r="U84" s="569"/>
      <c r="V84" s="569"/>
      <c r="W84" s="569"/>
      <c r="X84" s="569"/>
      <c r="Y84" s="569"/>
      <c r="Z84" s="569"/>
      <c r="AA84" s="569"/>
      <c r="AB84" s="569"/>
      <c r="AC84" s="569"/>
      <c r="AD84" s="569"/>
      <c r="AE84" s="569"/>
      <c r="AF84" s="569"/>
      <c r="AG84" s="569"/>
      <c r="AH84" s="569"/>
      <c r="AI84" s="569"/>
      <c r="AJ84" s="569"/>
      <c r="AK84" s="569"/>
      <c r="AL84" s="569"/>
      <c r="AM84" s="569"/>
      <c r="AN84" s="569"/>
      <c r="AO84" s="569"/>
      <c r="AP84" s="569"/>
      <c r="AQ84" s="569"/>
      <c r="AR84" s="569"/>
      <c r="AS84" s="569"/>
      <c r="AT84" s="569"/>
      <c r="AU84" s="569"/>
      <c r="AV84" s="569"/>
      <c r="AW84" s="569"/>
      <c r="AX84" s="569"/>
      <c r="AY84" s="569"/>
      <c r="AZ84" s="569"/>
      <c r="BA84" s="569"/>
      <c r="BB84" s="569"/>
      <c r="BC84" s="569"/>
      <c r="BD84" s="569"/>
      <c r="BE84" s="569"/>
      <c r="BF84" s="569"/>
      <c r="BG84" s="569"/>
      <c r="BH84" s="569"/>
      <c r="BI84" s="569"/>
      <c r="BJ84" s="569"/>
      <c r="BK84" s="569"/>
      <c r="BL84" s="569"/>
      <c r="BM84" s="569"/>
      <c r="BN84" s="569"/>
      <c r="BO84" s="569"/>
      <c r="BP84" s="569"/>
      <c r="BQ84" s="569"/>
      <c r="BR84" s="569"/>
      <c r="BS84" s="569"/>
      <c r="BT84" s="569"/>
      <c r="BU84" s="569"/>
      <c r="BV84" s="569"/>
      <c r="BW84" s="569"/>
      <c r="BX84" s="569"/>
      <c r="BY84" s="569"/>
      <c r="BZ84" s="569"/>
      <c r="CA84" s="569"/>
      <c r="CB84" s="569"/>
      <c r="CC84" s="569"/>
      <c r="CD84" s="569"/>
    </row>
    <row r="85" spans="21:82" ht="39" customHeight="1" x14ac:dyDescent="0.25">
      <c r="U85" s="569"/>
      <c r="V85" s="569"/>
      <c r="W85" s="569"/>
      <c r="X85" s="569"/>
      <c r="Y85" s="569"/>
      <c r="Z85" s="569"/>
      <c r="AA85" s="569"/>
      <c r="AB85" s="569"/>
      <c r="AC85" s="569"/>
      <c r="AD85" s="569"/>
      <c r="AE85" s="569"/>
      <c r="AF85" s="569"/>
      <c r="AG85" s="569"/>
      <c r="AH85" s="569"/>
      <c r="AI85" s="569"/>
      <c r="AJ85" s="569"/>
      <c r="AK85" s="569"/>
      <c r="AL85" s="569"/>
      <c r="AM85" s="569"/>
      <c r="AN85" s="569"/>
      <c r="AO85" s="569"/>
      <c r="AP85" s="569"/>
      <c r="AQ85" s="569"/>
      <c r="AR85" s="569"/>
      <c r="AS85" s="569"/>
      <c r="AT85" s="569"/>
      <c r="AU85" s="569"/>
      <c r="AV85" s="569"/>
      <c r="AW85" s="569"/>
      <c r="AX85" s="569"/>
      <c r="AY85" s="569"/>
      <c r="AZ85" s="569"/>
      <c r="BA85" s="569"/>
      <c r="BB85" s="569"/>
      <c r="BC85" s="569"/>
      <c r="BD85" s="569"/>
      <c r="BE85" s="569"/>
      <c r="BF85" s="569"/>
      <c r="BG85" s="569"/>
      <c r="BH85" s="569"/>
      <c r="BI85" s="569"/>
      <c r="BJ85" s="569"/>
      <c r="BK85" s="569"/>
      <c r="BL85" s="569"/>
      <c r="BM85" s="569"/>
      <c r="BN85" s="569"/>
      <c r="BO85" s="569"/>
      <c r="BP85" s="569"/>
      <c r="BQ85" s="569"/>
      <c r="BR85" s="569"/>
      <c r="BS85" s="569"/>
      <c r="BT85" s="569"/>
      <c r="BU85" s="569"/>
      <c r="BV85" s="569"/>
      <c r="BW85" s="569"/>
      <c r="BX85" s="569"/>
      <c r="BY85" s="569"/>
      <c r="BZ85" s="569"/>
      <c r="CA85" s="569"/>
      <c r="CB85" s="569"/>
      <c r="CC85" s="569"/>
      <c r="CD85" s="569"/>
    </row>
    <row r="86" spans="21:82" ht="39" customHeight="1" x14ac:dyDescent="0.25">
      <c r="U86" s="569"/>
      <c r="V86" s="569"/>
      <c r="W86" s="569"/>
      <c r="X86" s="569"/>
      <c r="Y86" s="569"/>
      <c r="Z86" s="569"/>
      <c r="AA86" s="569"/>
      <c r="AB86" s="569"/>
      <c r="AC86" s="569"/>
      <c r="AD86" s="569"/>
      <c r="AE86" s="569"/>
      <c r="AF86" s="569"/>
      <c r="AG86" s="569"/>
      <c r="AH86" s="569"/>
      <c r="AI86" s="569"/>
      <c r="AJ86" s="569"/>
      <c r="AK86" s="569"/>
      <c r="AL86" s="569"/>
      <c r="AM86" s="569"/>
      <c r="AN86" s="569"/>
      <c r="AO86" s="569"/>
      <c r="AP86" s="569"/>
      <c r="AQ86" s="569"/>
      <c r="AR86" s="569"/>
      <c r="AS86" s="569"/>
      <c r="AT86" s="569"/>
      <c r="AU86" s="569"/>
      <c r="AV86" s="569"/>
      <c r="AW86" s="569"/>
      <c r="AX86" s="569"/>
      <c r="AY86" s="569"/>
      <c r="AZ86" s="569"/>
      <c r="BA86" s="569"/>
      <c r="BB86" s="569"/>
      <c r="BC86" s="569"/>
      <c r="BD86" s="569"/>
      <c r="BE86" s="569"/>
      <c r="BF86" s="569"/>
      <c r="BG86" s="569"/>
      <c r="BH86" s="569"/>
      <c r="BI86" s="569"/>
      <c r="BJ86" s="569"/>
      <c r="BK86" s="569"/>
      <c r="BL86" s="569"/>
      <c r="BM86" s="569"/>
      <c r="BN86" s="569"/>
      <c r="BO86" s="569"/>
      <c r="BP86" s="569"/>
      <c r="BQ86" s="569"/>
      <c r="BR86" s="569"/>
      <c r="BS86" s="569"/>
      <c r="BT86" s="569"/>
      <c r="BU86" s="569"/>
      <c r="BV86" s="569"/>
      <c r="BW86" s="569"/>
      <c r="BX86" s="569"/>
      <c r="BY86" s="569"/>
      <c r="BZ86" s="569"/>
      <c r="CA86" s="569"/>
      <c r="CB86" s="569"/>
      <c r="CC86" s="569"/>
      <c r="CD86" s="569"/>
    </row>
    <row r="87" spans="21:82" ht="39" customHeight="1" x14ac:dyDescent="0.25">
      <c r="U87" s="569"/>
      <c r="V87" s="569"/>
      <c r="W87" s="569"/>
      <c r="X87" s="569"/>
      <c r="Y87" s="569"/>
      <c r="Z87" s="569"/>
      <c r="AA87" s="569"/>
      <c r="AB87" s="569"/>
      <c r="AC87" s="569"/>
      <c r="AD87" s="569"/>
      <c r="AE87" s="569"/>
      <c r="AF87" s="569"/>
      <c r="AG87" s="569"/>
      <c r="AH87" s="569"/>
      <c r="AI87" s="569"/>
      <c r="AJ87" s="569"/>
      <c r="AK87" s="569"/>
      <c r="AL87" s="569"/>
      <c r="AM87" s="569"/>
      <c r="AN87" s="569"/>
      <c r="AO87" s="569"/>
      <c r="AP87" s="569"/>
      <c r="AQ87" s="569"/>
      <c r="AR87" s="569"/>
      <c r="AS87" s="569"/>
      <c r="AT87" s="569"/>
      <c r="AU87" s="569"/>
      <c r="AV87" s="569"/>
      <c r="AW87" s="569"/>
      <c r="AX87" s="569"/>
      <c r="AY87" s="569"/>
      <c r="AZ87" s="569"/>
      <c r="BA87" s="569"/>
      <c r="BB87" s="569"/>
      <c r="BC87" s="569"/>
      <c r="BD87" s="569"/>
      <c r="BE87" s="569"/>
      <c r="BF87" s="569"/>
      <c r="BG87" s="569"/>
      <c r="BH87" s="569"/>
      <c r="BI87" s="569"/>
      <c r="BJ87" s="569"/>
      <c r="BK87" s="569"/>
      <c r="BL87" s="569"/>
      <c r="BM87" s="569"/>
      <c r="BN87" s="569"/>
      <c r="BO87" s="569"/>
      <c r="BP87" s="569"/>
      <c r="BQ87" s="569"/>
      <c r="BR87" s="569"/>
      <c r="BS87" s="569"/>
      <c r="BT87" s="569"/>
      <c r="BU87" s="569"/>
      <c r="BV87" s="569"/>
      <c r="BW87" s="569"/>
      <c r="BX87" s="569"/>
      <c r="BY87" s="569"/>
      <c r="BZ87" s="569"/>
      <c r="CA87" s="569"/>
      <c r="CB87" s="569"/>
      <c r="CC87" s="569"/>
      <c r="CD87" s="569"/>
    </row>
    <row r="88" spans="21:82" ht="39" customHeight="1" x14ac:dyDescent="0.25">
      <c r="U88" s="569"/>
      <c r="V88" s="569"/>
      <c r="W88" s="569"/>
      <c r="X88" s="569"/>
      <c r="Y88" s="569"/>
      <c r="Z88" s="569"/>
      <c r="AA88" s="569"/>
      <c r="AB88" s="569"/>
      <c r="AC88" s="569"/>
      <c r="AD88" s="569"/>
      <c r="AE88" s="569"/>
      <c r="AF88" s="569"/>
      <c r="AG88" s="569"/>
      <c r="AH88" s="569"/>
      <c r="AI88" s="569"/>
      <c r="AJ88" s="569"/>
      <c r="AK88" s="569"/>
      <c r="AL88" s="569"/>
      <c r="AM88" s="569"/>
      <c r="AN88" s="569"/>
      <c r="AO88" s="569"/>
      <c r="AP88" s="569"/>
      <c r="AQ88" s="569"/>
      <c r="AR88" s="569"/>
      <c r="AS88" s="569"/>
      <c r="AT88" s="569"/>
      <c r="AU88" s="569"/>
      <c r="AV88" s="569"/>
      <c r="AW88" s="569"/>
      <c r="AX88" s="569"/>
      <c r="AY88" s="569"/>
      <c r="AZ88" s="569"/>
      <c r="BA88" s="569"/>
      <c r="BB88" s="569"/>
      <c r="BC88" s="569"/>
      <c r="BD88" s="569"/>
      <c r="BE88" s="569"/>
      <c r="BF88" s="569"/>
      <c r="BG88" s="569"/>
      <c r="BH88" s="569"/>
      <c r="BI88" s="569"/>
      <c r="BJ88" s="569"/>
      <c r="BK88" s="569"/>
      <c r="BL88" s="569"/>
      <c r="BM88" s="569"/>
      <c r="BN88" s="569"/>
      <c r="BO88" s="569"/>
      <c r="BP88" s="569"/>
      <c r="BQ88" s="569"/>
      <c r="BR88" s="569"/>
      <c r="BS88" s="569"/>
      <c r="BT88" s="569"/>
      <c r="BU88" s="569"/>
      <c r="BV88" s="569"/>
      <c r="BW88" s="569"/>
      <c r="BX88" s="569"/>
      <c r="BY88" s="569"/>
      <c r="BZ88" s="569"/>
      <c r="CA88" s="569"/>
      <c r="CB88" s="569"/>
      <c r="CC88" s="569"/>
      <c r="CD88" s="569"/>
    </row>
    <row r="89" spans="21:82" ht="39" customHeight="1" x14ac:dyDescent="0.25">
      <c r="U89" s="569"/>
      <c r="V89" s="569"/>
      <c r="W89" s="569"/>
      <c r="X89" s="569"/>
      <c r="Y89" s="569"/>
      <c r="Z89" s="569"/>
      <c r="AA89" s="569"/>
      <c r="AB89" s="569"/>
      <c r="AC89" s="569"/>
      <c r="AD89" s="569"/>
      <c r="AE89" s="569"/>
      <c r="AF89" s="569"/>
      <c r="AG89" s="569"/>
      <c r="AH89" s="569"/>
      <c r="AI89" s="569"/>
      <c r="AJ89" s="569"/>
      <c r="AK89" s="569"/>
      <c r="AL89" s="569"/>
      <c r="AM89" s="569"/>
      <c r="AN89" s="569"/>
      <c r="AO89" s="569"/>
      <c r="AP89" s="569"/>
      <c r="AQ89" s="569"/>
      <c r="AR89" s="569"/>
      <c r="AS89" s="569"/>
      <c r="AT89" s="569"/>
      <c r="AU89" s="569"/>
      <c r="AV89" s="569"/>
      <c r="AW89" s="569"/>
      <c r="AX89" s="569"/>
      <c r="AY89" s="569"/>
      <c r="AZ89" s="569"/>
      <c r="BA89" s="569"/>
      <c r="BB89" s="569"/>
      <c r="BC89" s="569"/>
      <c r="BD89" s="569"/>
      <c r="BE89" s="569"/>
      <c r="BF89" s="569"/>
      <c r="BG89" s="569"/>
      <c r="BH89" s="569"/>
      <c r="BI89" s="569"/>
      <c r="BJ89" s="569"/>
      <c r="BK89" s="569"/>
      <c r="BL89" s="569"/>
      <c r="BM89" s="569"/>
      <c r="BN89" s="569"/>
      <c r="BO89" s="569"/>
      <c r="BP89" s="569"/>
      <c r="BQ89" s="569"/>
      <c r="BR89" s="569"/>
      <c r="BS89" s="569"/>
      <c r="BT89" s="569"/>
      <c r="BU89" s="569"/>
      <c r="BV89" s="569"/>
      <c r="BW89" s="569"/>
      <c r="BX89" s="569"/>
      <c r="BY89" s="569"/>
      <c r="BZ89" s="569"/>
      <c r="CA89" s="569"/>
      <c r="CB89" s="569"/>
      <c r="CC89" s="569"/>
      <c r="CD89" s="569"/>
    </row>
    <row r="90" spans="21:82" ht="39" customHeight="1" x14ac:dyDescent="0.25">
      <c r="U90" s="569"/>
      <c r="V90" s="569"/>
      <c r="W90" s="569"/>
      <c r="X90" s="569"/>
      <c r="Y90" s="569"/>
      <c r="Z90" s="569"/>
      <c r="AA90" s="569"/>
      <c r="AB90" s="569"/>
      <c r="AC90" s="569"/>
      <c r="AD90" s="569"/>
      <c r="AE90" s="569"/>
      <c r="AF90" s="569"/>
      <c r="AG90" s="569"/>
      <c r="AH90" s="569"/>
      <c r="AI90" s="569"/>
      <c r="AJ90" s="569"/>
      <c r="AK90" s="569"/>
      <c r="AL90" s="569"/>
      <c r="AM90" s="569"/>
      <c r="AN90" s="569"/>
      <c r="AO90" s="569"/>
      <c r="AP90" s="569"/>
      <c r="AQ90" s="569"/>
      <c r="AR90" s="569"/>
      <c r="AS90" s="569"/>
      <c r="AT90" s="569"/>
      <c r="AU90" s="569"/>
      <c r="AV90" s="569"/>
      <c r="AW90" s="569"/>
      <c r="AX90" s="569"/>
      <c r="AY90" s="569"/>
      <c r="AZ90" s="569"/>
      <c r="BA90" s="569"/>
      <c r="BB90" s="569"/>
      <c r="BC90" s="569"/>
      <c r="BD90" s="569"/>
      <c r="BE90" s="569"/>
      <c r="BF90" s="569"/>
      <c r="BG90" s="569"/>
      <c r="BH90" s="569"/>
      <c r="BI90" s="569"/>
      <c r="BJ90" s="569"/>
      <c r="BK90" s="569"/>
      <c r="BL90" s="569"/>
      <c r="BM90" s="569"/>
      <c r="BN90" s="569"/>
      <c r="BO90" s="569"/>
      <c r="BP90" s="569"/>
      <c r="BQ90" s="569"/>
      <c r="BR90" s="569"/>
      <c r="BS90" s="569"/>
      <c r="BT90" s="569"/>
      <c r="BU90" s="569"/>
      <c r="BV90" s="569"/>
      <c r="BW90" s="569"/>
      <c r="BX90" s="569"/>
      <c r="BY90" s="569"/>
      <c r="BZ90" s="569"/>
      <c r="CA90" s="569"/>
      <c r="CB90" s="569"/>
      <c r="CC90" s="569"/>
      <c r="CD90" s="569"/>
    </row>
    <row r="91" spans="21:82" ht="39" customHeight="1" x14ac:dyDescent="0.25">
      <c r="U91" s="569"/>
      <c r="V91" s="569"/>
      <c r="W91" s="569"/>
      <c r="X91" s="569"/>
      <c r="Y91" s="569"/>
      <c r="Z91" s="569"/>
      <c r="AA91" s="569"/>
      <c r="AB91" s="569"/>
      <c r="AC91" s="569"/>
      <c r="AD91" s="569"/>
      <c r="AE91" s="569"/>
      <c r="AF91" s="569"/>
      <c r="AG91" s="569"/>
      <c r="AH91" s="569"/>
      <c r="AI91" s="569"/>
      <c r="AJ91" s="569"/>
      <c r="AK91" s="569"/>
      <c r="AL91" s="569"/>
      <c r="AM91" s="569"/>
      <c r="AN91" s="569"/>
      <c r="AO91" s="569"/>
      <c r="AP91" s="569"/>
      <c r="AQ91" s="569"/>
      <c r="AR91" s="569"/>
      <c r="AS91" s="569"/>
      <c r="AT91" s="569"/>
      <c r="AU91" s="569"/>
      <c r="AV91" s="569"/>
      <c r="AW91" s="569"/>
      <c r="AX91" s="569"/>
      <c r="AY91" s="569"/>
      <c r="AZ91" s="569"/>
      <c r="BA91" s="569"/>
      <c r="BB91" s="569"/>
      <c r="BC91" s="569"/>
      <c r="BD91" s="569"/>
      <c r="BE91" s="569"/>
      <c r="BF91" s="569"/>
      <c r="BG91" s="569"/>
      <c r="BH91" s="569"/>
      <c r="BI91" s="569"/>
      <c r="BJ91" s="569"/>
      <c r="BK91" s="569"/>
      <c r="BL91" s="569"/>
      <c r="BM91" s="569"/>
      <c r="BN91" s="569"/>
      <c r="BO91" s="569"/>
      <c r="BP91" s="569"/>
      <c r="BQ91" s="569"/>
      <c r="BR91" s="569"/>
      <c r="BS91" s="569"/>
      <c r="BT91" s="569"/>
      <c r="BU91" s="569"/>
      <c r="BV91" s="569"/>
      <c r="BW91" s="569"/>
      <c r="BX91" s="569"/>
      <c r="BY91" s="569"/>
      <c r="BZ91" s="569"/>
      <c r="CA91" s="569"/>
      <c r="CB91" s="569"/>
      <c r="CC91" s="569"/>
      <c r="CD91" s="569"/>
    </row>
    <row r="92" spans="21:82" ht="39" customHeight="1" x14ac:dyDescent="0.25">
      <c r="U92" s="569"/>
      <c r="V92" s="569"/>
      <c r="W92" s="569"/>
      <c r="X92" s="569"/>
      <c r="Y92" s="569"/>
      <c r="Z92" s="569"/>
      <c r="AA92" s="569"/>
      <c r="AB92" s="569"/>
      <c r="AC92" s="569"/>
      <c r="AD92" s="569"/>
      <c r="AE92" s="569"/>
      <c r="AF92" s="569"/>
      <c r="AG92" s="569"/>
      <c r="AH92" s="569"/>
      <c r="AI92" s="569"/>
      <c r="AJ92" s="569"/>
      <c r="AK92" s="569"/>
      <c r="AL92" s="569"/>
      <c r="AM92" s="569"/>
      <c r="AN92" s="569"/>
      <c r="AO92" s="569"/>
      <c r="AP92" s="569"/>
      <c r="AQ92" s="569"/>
      <c r="AR92" s="569"/>
      <c r="AS92" s="569"/>
      <c r="AT92" s="569"/>
      <c r="AU92" s="569"/>
      <c r="AV92" s="569"/>
      <c r="AW92" s="569"/>
      <c r="AX92" s="569"/>
      <c r="AY92" s="569"/>
      <c r="AZ92" s="569"/>
      <c r="BA92" s="569"/>
      <c r="BB92" s="569"/>
      <c r="BC92" s="569"/>
      <c r="BD92" s="569"/>
      <c r="BE92" s="569"/>
      <c r="BF92" s="569"/>
      <c r="BG92" s="569"/>
      <c r="BH92" s="569"/>
      <c r="BI92" s="569"/>
      <c r="BJ92" s="569"/>
      <c r="BK92" s="569"/>
      <c r="BL92" s="569"/>
      <c r="BM92" s="569"/>
      <c r="BN92" s="569"/>
      <c r="BO92" s="569"/>
      <c r="BP92" s="569"/>
      <c r="BQ92" s="569"/>
      <c r="BR92" s="569"/>
      <c r="BS92" s="569"/>
      <c r="BT92" s="569"/>
      <c r="BU92" s="569"/>
      <c r="BV92" s="569"/>
      <c r="BW92" s="569"/>
      <c r="BX92" s="569"/>
      <c r="BY92" s="569"/>
      <c r="BZ92" s="569"/>
      <c r="CA92" s="569"/>
      <c r="CB92" s="569"/>
      <c r="CC92" s="569"/>
      <c r="CD92" s="569"/>
    </row>
    <row r="93" spans="21:82" ht="39" customHeight="1" x14ac:dyDescent="0.25">
      <c r="U93" s="569"/>
      <c r="V93" s="569"/>
      <c r="W93" s="569"/>
      <c r="X93" s="569"/>
      <c r="Y93" s="569"/>
      <c r="Z93" s="569"/>
      <c r="AA93" s="569"/>
      <c r="AB93" s="569"/>
      <c r="AC93" s="569"/>
      <c r="AD93" s="569"/>
      <c r="AE93" s="569"/>
      <c r="AF93" s="569"/>
      <c r="AG93" s="569"/>
      <c r="AH93" s="569"/>
      <c r="AI93" s="569"/>
      <c r="AJ93" s="569"/>
      <c r="AK93" s="569"/>
      <c r="AL93" s="569"/>
      <c r="AM93" s="569"/>
      <c r="AN93" s="569"/>
      <c r="AO93" s="569"/>
      <c r="AP93" s="569"/>
      <c r="AQ93" s="569"/>
      <c r="AR93" s="569"/>
      <c r="AS93" s="569"/>
      <c r="AT93" s="569"/>
      <c r="AU93" s="569"/>
      <c r="AV93" s="569"/>
      <c r="AW93" s="569"/>
      <c r="AX93" s="569"/>
      <c r="AY93" s="569"/>
      <c r="AZ93" s="569"/>
      <c r="BA93" s="569"/>
      <c r="BB93" s="569"/>
      <c r="BC93" s="569"/>
      <c r="BD93" s="569"/>
      <c r="BE93" s="569"/>
      <c r="BF93" s="569"/>
      <c r="BG93" s="569"/>
      <c r="BH93" s="569"/>
      <c r="BI93" s="569"/>
      <c r="BJ93" s="569"/>
      <c r="BK93" s="569"/>
      <c r="BL93" s="569"/>
      <c r="BM93" s="569"/>
      <c r="BN93" s="569"/>
      <c r="BO93" s="569"/>
      <c r="BP93" s="569"/>
      <c r="BQ93" s="569"/>
      <c r="BR93" s="569"/>
      <c r="BS93" s="569"/>
      <c r="BT93" s="569"/>
      <c r="BU93" s="569"/>
      <c r="BV93" s="569"/>
      <c r="BW93" s="569"/>
      <c r="BX93" s="569"/>
      <c r="BY93" s="569"/>
      <c r="BZ93" s="569"/>
      <c r="CA93" s="569"/>
      <c r="CB93" s="569"/>
      <c r="CC93" s="569"/>
      <c r="CD93" s="569"/>
    </row>
    <row r="94" spans="21:82" ht="39" customHeight="1" x14ac:dyDescent="0.25">
      <c r="U94" s="569"/>
      <c r="V94" s="569"/>
      <c r="W94" s="569"/>
      <c r="X94" s="569"/>
      <c r="Y94" s="569"/>
      <c r="Z94" s="569"/>
      <c r="AA94" s="569"/>
      <c r="AB94" s="569"/>
      <c r="AC94" s="569"/>
      <c r="AD94" s="569"/>
      <c r="AE94" s="569"/>
      <c r="AF94" s="569"/>
      <c r="AG94" s="569"/>
      <c r="AH94" s="569"/>
      <c r="AI94" s="569"/>
      <c r="AJ94" s="569"/>
      <c r="AK94" s="569"/>
      <c r="AL94" s="569"/>
      <c r="AM94" s="569"/>
      <c r="AN94" s="569"/>
      <c r="AO94" s="569"/>
      <c r="AP94" s="569"/>
      <c r="AQ94" s="569"/>
      <c r="AR94" s="569"/>
      <c r="AS94" s="569"/>
      <c r="AT94" s="569"/>
      <c r="AU94" s="569"/>
      <c r="AV94" s="569"/>
      <c r="AW94" s="569"/>
      <c r="AX94" s="569"/>
      <c r="AY94" s="569"/>
      <c r="AZ94" s="569"/>
      <c r="BA94" s="569"/>
      <c r="BB94" s="569"/>
      <c r="BC94" s="569"/>
      <c r="BD94" s="569"/>
      <c r="BE94" s="569"/>
      <c r="BF94" s="569"/>
      <c r="BG94" s="569"/>
      <c r="BH94" s="569"/>
      <c r="BI94" s="569"/>
      <c r="BJ94" s="569"/>
      <c r="BK94" s="569"/>
      <c r="BL94" s="569"/>
      <c r="BM94" s="569"/>
      <c r="BN94" s="569"/>
      <c r="BO94" s="569"/>
      <c r="BP94" s="569"/>
      <c r="BQ94" s="569"/>
      <c r="BR94" s="569"/>
      <c r="BS94" s="569"/>
      <c r="BT94" s="569"/>
      <c r="BU94" s="569"/>
      <c r="BV94" s="569"/>
      <c r="BW94" s="569"/>
      <c r="BX94" s="569"/>
      <c r="BY94" s="569"/>
      <c r="BZ94" s="569"/>
      <c r="CA94" s="569"/>
      <c r="CB94" s="569"/>
      <c r="CC94" s="569"/>
      <c r="CD94" s="569"/>
    </row>
    <row r="95" spans="21:82" ht="39" customHeight="1" x14ac:dyDescent="0.25">
      <c r="U95" s="569"/>
      <c r="V95" s="569"/>
      <c r="W95" s="569"/>
      <c r="X95" s="569"/>
      <c r="Y95" s="569"/>
      <c r="Z95" s="569"/>
      <c r="AA95" s="569"/>
      <c r="AB95" s="569"/>
      <c r="AC95" s="569"/>
      <c r="AD95" s="569"/>
      <c r="AE95" s="569"/>
      <c r="AF95" s="569"/>
      <c r="AG95" s="569"/>
      <c r="AH95" s="569"/>
      <c r="AI95" s="569"/>
      <c r="AJ95" s="569"/>
      <c r="AK95" s="569"/>
      <c r="AL95" s="569"/>
      <c r="AM95" s="569"/>
      <c r="AN95" s="569"/>
      <c r="AO95" s="569"/>
      <c r="AP95" s="569"/>
      <c r="AQ95" s="569"/>
      <c r="AR95" s="569"/>
      <c r="AS95" s="569"/>
      <c r="AT95" s="569"/>
      <c r="AU95" s="569"/>
      <c r="AV95" s="569"/>
      <c r="AW95" s="569"/>
      <c r="AX95" s="569"/>
      <c r="AY95" s="569"/>
      <c r="AZ95" s="569"/>
      <c r="BA95" s="569"/>
      <c r="BB95" s="569"/>
      <c r="BC95" s="569"/>
      <c r="BD95" s="569"/>
      <c r="BE95" s="569"/>
      <c r="BF95" s="569"/>
      <c r="BG95" s="569"/>
      <c r="BH95" s="569"/>
      <c r="BI95" s="569"/>
      <c r="BJ95" s="569"/>
      <c r="BK95" s="569"/>
      <c r="BL95" s="569"/>
      <c r="BM95" s="569"/>
      <c r="BN95" s="569"/>
      <c r="BO95" s="569"/>
      <c r="BP95" s="569"/>
      <c r="BQ95" s="569"/>
      <c r="BR95" s="569"/>
      <c r="BS95" s="569"/>
      <c r="BT95" s="569"/>
      <c r="BU95" s="569"/>
      <c r="BV95" s="569"/>
      <c r="BW95" s="569"/>
      <c r="BX95" s="569"/>
      <c r="BY95" s="569"/>
      <c r="BZ95" s="569"/>
      <c r="CA95" s="569"/>
      <c r="CB95" s="569"/>
      <c r="CC95" s="569"/>
      <c r="CD95" s="569"/>
    </row>
    <row r="96" spans="21:82" ht="39" customHeight="1" x14ac:dyDescent="0.25">
      <c r="U96" s="569"/>
      <c r="V96" s="569"/>
      <c r="W96" s="569"/>
      <c r="X96" s="569"/>
      <c r="Y96" s="569"/>
      <c r="Z96" s="569"/>
      <c r="AA96" s="569"/>
      <c r="AB96" s="569"/>
      <c r="AC96" s="569"/>
      <c r="AD96" s="569"/>
      <c r="AE96" s="569"/>
      <c r="AF96" s="569"/>
      <c r="AG96" s="569"/>
      <c r="AH96" s="569"/>
      <c r="AI96" s="569"/>
      <c r="AJ96" s="569"/>
      <c r="AK96" s="569"/>
      <c r="AL96" s="569"/>
      <c r="AM96" s="569"/>
      <c r="AN96" s="569"/>
      <c r="AO96" s="569"/>
      <c r="AP96" s="569"/>
      <c r="AQ96" s="569"/>
      <c r="AR96" s="569"/>
      <c r="AS96" s="569"/>
      <c r="AT96" s="569"/>
      <c r="AU96" s="569"/>
      <c r="AV96" s="569"/>
      <c r="AW96" s="569"/>
      <c r="AX96" s="569"/>
      <c r="AY96" s="569"/>
      <c r="AZ96" s="569"/>
      <c r="BA96" s="569"/>
      <c r="BB96" s="569"/>
      <c r="BC96" s="569"/>
      <c r="BD96" s="569"/>
      <c r="BE96" s="569"/>
      <c r="BF96" s="569"/>
      <c r="BG96" s="569"/>
      <c r="BH96" s="569"/>
      <c r="BI96" s="569"/>
      <c r="BJ96" s="569"/>
      <c r="BK96" s="569"/>
      <c r="BL96" s="569"/>
      <c r="BM96" s="569"/>
      <c r="BN96" s="569"/>
      <c r="BO96" s="569"/>
      <c r="BP96" s="569"/>
      <c r="BQ96" s="569"/>
      <c r="BR96" s="569"/>
      <c r="BS96" s="569"/>
      <c r="BT96" s="569"/>
      <c r="BU96" s="569"/>
      <c r="BV96" s="569"/>
      <c r="BW96" s="569"/>
      <c r="BX96" s="569"/>
      <c r="BY96" s="569"/>
      <c r="BZ96" s="569"/>
      <c r="CA96" s="569"/>
      <c r="CB96" s="569"/>
      <c r="CC96" s="569"/>
      <c r="CD96" s="569"/>
    </row>
    <row r="97" spans="21:82" ht="39" customHeight="1" x14ac:dyDescent="0.25">
      <c r="U97" s="569"/>
      <c r="V97" s="569"/>
      <c r="W97" s="569"/>
      <c r="X97" s="569"/>
      <c r="Y97" s="569"/>
      <c r="Z97" s="569"/>
      <c r="AA97" s="569"/>
      <c r="AB97" s="569"/>
      <c r="AC97" s="569"/>
      <c r="AD97" s="569"/>
      <c r="AE97" s="569"/>
      <c r="AF97" s="569"/>
      <c r="AG97" s="569"/>
      <c r="AH97" s="569"/>
      <c r="AI97" s="569"/>
      <c r="AJ97" s="569"/>
      <c r="AK97" s="569"/>
      <c r="AL97" s="569"/>
      <c r="AM97" s="569"/>
      <c r="AN97" s="569"/>
      <c r="AO97" s="569"/>
      <c r="AP97" s="569"/>
      <c r="AQ97" s="569"/>
      <c r="AR97" s="569"/>
      <c r="AS97" s="569"/>
      <c r="AT97" s="569"/>
      <c r="AU97" s="569"/>
      <c r="AV97" s="569"/>
      <c r="AW97" s="569"/>
      <c r="AX97" s="569"/>
      <c r="AY97" s="569"/>
      <c r="AZ97" s="569"/>
      <c r="BA97" s="569"/>
      <c r="BB97" s="569"/>
      <c r="BC97" s="569"/>
      <c r="BD97" s="569"/>
      <c r="BE97" s="569"/>
      <c r="BF97" s="569"/>
      <c r="BG97" s="569"/>
      <c r="BH97" s="569"/>
      <c r="BI97" s="569"/>
      <c r="BJ97" s="569"/>
      <c r="BK97" s="569"/>
      <c r="BL97" s="569"/>
      <c r="BM97" s="569"/>
      <c r="BN97" s="569"/>
      <c r="BO97" s="569"/>
      <c r="BP97" s="569"/>
      <c r="BQ97" s="569"/>
      <c r="BR97" s="569"/>
      <c r="BS97" s="569"/>
      <c r="BT97" s="569"/>
      <c r="BU97" s="569"/>
      <c r="BV97" s="569"/>
      <c r="BW97" s="569"/>
      <c r="BX97" s="569"/>
      <c r="BY97" s="569"/>
      <c r="BZ97" s="569"/>
      <c r="CA97" s="569"/>
      <c r="CB97" s="569"/>
      <c r="CC97" s="569"/>
      <c r="CD97" s="569"/>
    </row>
    <row r="98" spans="21:82" ht="39" customHeight="1" x14ac:dyDescent="0.25">
      <c r="U98" s="569"/>
      <c r="V98" s="569"/>
      <c r="W98" s="569"/>
      <c r="X98" s="569"/>
      <c r="Y98" s="569"/>
      <c r="Z98" s="569"/>
      <c r="AA98" s="569"/>
      <c r="AB98" s="569"/>
      <c r="AC98" s="569"/>
      <c r="AD98" s="569"/>
      <c r="AE98" s="569"/>
      <c r="AF98" s="569"/>
      <c r="AG98" s="569"/>
      <c r="AH98" s="569"/>
      <c r="AI98" s="569"/>
      <c r="AJ98" s="569"/>
      <c r="AK98" s="569"/>
      <c r="AL98" s="569"/>
      <c r="AM98" s="569"/>
      <c r="AN98" s="569"/>
      <c r="AO98" s="569"/>
      <c r="AP98" s="569"/>
      <c r="AQ98" s="569"/>
      <c r="AR98" s="569"/>
      <c r="AS98" s="569"/>
      <c r="AT98" s="569"/>
      <c r="AU98" s="569"/>
      <c r="AV98" s="569"/>
      <c r="AW98" s="569"/>
      <c r="AX98" s="569"/>
      <c r="AY98" s="569"/>
      <c r="AZ98" s="569"/>
      <c r="BA98" s="569"/>
      <c r="BB98" s="569"/>
      <c r="BC98" s="569"/>
      <c r="BD98" s="569"/>
      <c r="BE98" s="569"/>
      <c r="BF98" s="569"/>
      <c r="BG98" s="569"/>
      <c r="BH98" s="569"/>
      <c r="BI98" s="569"/>
      <c r="BJ98" s="569"/>
      <c r="BK98" s="569"/>
      <c r="BL98" s="569"/>
      <c r="BM98" s="569"/>
      <c r="BN98" s="569"/>
      <c r="BO98" s="569"/>
      <c r="BP98" s="569"/>
      <c r="BQ98" s="569"/>
      <c r="BR98" s="569"/>
      <c r="BS98" s="569"/>
      <c r="BT98" s="569"/>
      <c r="BU98" s="569"/>
      <c r="BV98" s="569"/>
      <c r="BW98" s="569"/>
      <c r="BX98" s="569"/>
      <c r="BY98" s="569"/>
      <c r="BZ98" s="569"/>
      <c r="CA98" s="569"/>
      <c r="CB98" s="569"/>
      <c r="CC98" s="569"/>
      <c r="CD98" s="569"/>
    </row>
    <row r="99" spans="21:82" ht="39" customHeight="1" x14ac:dyDescent="0.25">
      <c r="U99" s="569"/>
      <c r="V99" s="569"/>
      <c r="W99" s="569"/>
      <c r="X99" s="569"/>
      <c r="Y99" s="569"/>
      <c r="Z99" s="569"/>
      <c r="AA99" s="569"/>
      <c r="AB99" s="569"/>
      <c r="AC99" s="569"/>
      <c r="AD99" s="569"/>
      <c r="AE99" s="569"/>
      <c r="AF99" s="569"/>
      <c r="AG99" s="569"/>
      <c r="AH99" s="569"/>
      <c r="AI99" s="569"/>
      <c r="AJ99" s="569"/>
      <c r="AK99" s="569"/>
      <c r="AL99" s="569"/>
      <c r="AM99" s="569"/>
      <c r="AN99" s="569"/>
      <c r="AO99" s="569"/>
      <c r="AP99" s="569"/>
      <c r="AQ99" s="569"/>
      <c r="AR99" s="569"/>
      <c r="AS99" s="569"/>
      <c r="AT99" s="569"/>
      <c r="AU99" s="569"/>
      <c r="AV99" s="569"/>
      <c r="AW99" s="569"/>
      <c r="AX99" s="569"/>
      <c r="AY99" s="569"/>
      <c r="AZ99" s="569"/>
      <c r="BA99" s="569"/>
      <c r="BB99" s="569"/>
      <c r="BC99" s="569"/>
      <c r="BD99" s="569"/>
      <c r="BE99" s="569"/>
      <c r="BF99" s="569"/>
      <c r="BG99" s="569"/>
      <c r="BH99" s="569"/>
      <c r="BI99" s="569"/>
      <c r="BJ99" s="569"/>
      <c r="BK99" s="569"/>
      <c r="BL99" s="569"/>
      <c r="BM99" s="569"/>
      <c r="BN99" s="569"/>
      <c r="BO99" s="569"/>
      <c r="BP99" s="569"/>
      <c r="BQ99" s="569"/>
      <c r="BR99" s="569"/>
      <c r="BS99" s="569"/>
      <c r="BT99" s="569"/>
      <c r="BU99" s="569"/>
      <c r="BV99" s="569"/>
      <c r="BW99" s="569"/>
      <c r="BX99" s="569"/>
      <c r="BY99" s="569"/>
      <c r="BZ99" s="569"/>
      <c r="CA99" s="569"/>
      <c r="CB99" s="569"/>
      <c r="CC99" s="569"/>
      <c r="CD99" s="569"/>
    </row>
    <row r="100" spans="21:82" ht="39" customHeight="1" x14ac:dyDescent="0.25">
      <c r="U100" s="569"/>
      <c r="V100" s="569"/>
      <c r="W100" s="569"/>
      <c r="X100" s="569"/>
      <c r="Y100" s="569"/>
      <c r="Z100" s="569"/>
      <c r="AA100" s="569"/>
      <c r="AB100" s="569"/>
      <c r="AC100" s="569"/>
      <c r="AD100" s="569"/>
      <c r="AE100" s="569"/>
      <c r="AF100" s="569"/>
      <c r="AG100" s="569"/>
      <c r="AH100" s="569"/>
      <c r="AI100" s="569"/>
      <c r="AJ100" s="569"/>
      <c r="AK100" s="569"/>
      <c r="AL100" s="569"/>
      <c r="AM100" s="569"/>
      <c r="AN100" s="569"/>
      <c r="AO100" s="569"/>
      <c r="AP100" s="569"/>
      <c r="AQ100" s="569"/>
      <c r="AR100" s="569"/>
      <c r="AS100" s="569"/>
      <c r="AT100" s="569"/>
      <c r="AU100" s="569"/>
      <c r="AV100" s="569"/>
      <c r="AW100" s="569"/>
      <c r="AX100" s="569"/>
      <c r="AY100" s="569"/>
      <c r="AZ100" s="569"/>
      <c r="BA100" s="569"/>
      <c r="BB100" s="569"/>
      <c r="BC100" s="569"/>
      <c r="BD100" s="569"/>
      <c r="BE100" s="569"/>
      <c r="BF100" s="569"/>
      <c r="BG100" s="569"/>
      <c r="BH100" s="569"/>
      <c r="BI100" s="569"/>
      <c r="BJ100" s="569"/>
      <c r="BK100" s="569"/>
      <c r="BL100" s="569"/>
      <c r="BM100" s="569"/>
      <c r="BN100" s="569"/>
      <c r="BO100" s="569"/>
      <c r="BP100" s="569"/>
      <c r="BQ100" s="569"/>
      <c r="BR100" s="569"/>
      <c r="BS100" s="569"/>
      <c r="BT100" s="569"/>
      <c r="BU100" s="569"/>
      <c r="BV100" s="569"/>
      <c r="BW100" s="569"/>
      <c r="BX100" s="569"/>
      <c r="BY100" s="569"/>
      <c r="BZ100" s="569"/>
      <c r="CA100" s="569"/>
      <c r="CB100" s="569"/>
      <c r="CC100" s="569"/>
      <c r="CD100" s="569"/>
    </row>
    <row r="101" spans="21:82" ht="39" customHeight="1" x14ac:dyDescent="0.25">
      <c r="U101" s="569"/>
      <c r="V101" s="569"/>
      <c r="W101" s="569"/>
      <c r="X101" s="569"/>
      <c r="Y101" s="569"/>
      <c r="Z101" s="569"/>
      <c r="AA101" s="569"/>
      <c r="AB101" s="569"/>
      <c r="AC101" s="569"/>
      <c r="AD101" s="569"/>
      <c r="AE101" s="569"/>
      <c r="AF101" s="569"/>
      <c r="AG101" s="569"/>
      <c r="AH101" s="569"/>
      <c r="AI101" s="569"/>
      <c r="AJ101" s="569"/>
      <c r="AK101" s="569"/>
      <c r="AL101" s="569"/>
      <c r="AM101" s="569"/>
      <c r="AN101" s="569"/>
      <c r="AO101" s="569"/>
      <c r="AP101" s="569"/>
      <c r="AQ101" s="569"/>
      <c r="AR101" s="569"/>
      <c r="AS101" s="569"/>
      <c r="AT101" s="569"/>
      <c r="AU101" s="569"/>
      <c r="AV101" s="569"/>
      <c r="AW101" s="569"/>
      <c r="AX101" s="569"/>
      <c r="AY101" s="569"/>
      <c r="AZ101" s="569"/>
      <c r="BA101" s="569"/>
      <c r="BB101" s="569"/>
      <c r="BC101" s="569"/>
      <c r="BD101" s="569"/>
      <c r="BE101" s="569"/>
      <c r="BF101" s="569"/>
      <c r="BG101" s="569"/>
      <c r="BH101" s="569"/>
      <c r="BI101" s="569"/>
      <c r="BJ101" s="569"/>
      <c r="BK101" s="569"/>
      <c r="BL101" s="569"/>
      <c r="BM101" s="569"/>
      <c r="BN101" s="569"/>
      <c r="BO101" s="569"/>
      <c r="BP101" s="569"/>
      <c r="BQ101" s="569"/>
      <c r="BR101" s="569"/>
      <c r="BS101" s="569"/>
      <c r="BT101" s="569"/>
      <c r="BU101" s="569"/>
      <c r="BV101" s="569"/>
      <c r="BW101" s="569"/>
      <c r="BX101" s="569"/>
      <c r="BY101" s="569"/>
      <c r="BZ101" s="569"/>
      <c r="CA101" s="569"/>
      <c r="CB101" s="569"/>
      <c r="CC101" s="569"/>
      <c r="CD101" s="569"/>
    </row>
    <row r="102" spans="21:82" ht="39" customHeight="1" x14ac:dyDescent="0.25">
      <c r="U102" s="569"/>
      <c r="V102" s="569"/>
      <c r="W102" s="569"/>
      <c r="X102" s="569"/>
      <c r="Y102" s="569"/>
      <c r="Z102" s="569"/>
      <c r="AA102" s="569"/>
      <c r="AB102" s="569"/>
      <c r="AC102" s="569"/>
      <c r="AD102" s="569"/>
      <c r="AE102" s="569"/>
      <c r="AF102" s="569"/>
      <c r="AG102" s="569"/>
      <c r="AH102" s="569"/>
      <c r="AI102" s="569"/>
      <c r="AJ102" s="569"/>
      <c r="AK102" s="569"/>
      <c r="AL102" s="569"/>
      <c r="AM102" s="569"/>
      <c r="AN102" s="569"/>
      <c r="AO102" s="569"/>
      <c r="AP102" s="569"/>
      <c r="AQ102" s="569"/>
      <c r="AR102" s="569"/>
      <c r="AS102" s="569"/>
      <c r="AT102" s="569"/>
      <c r="AU102" s="569"/>
      <c r="AV102" s="569"/>
      <c r="AW102" s="569"/>
      <c r="AX102" s="569"/>
      <c r="AY102" s="569"/>
      <c r="AZ102" s="569"/>
      <c r="BA102" s="569"/>
      <c r="BB102" s="569"/>
      <c r="BC102" s="569"/>
      <c r="BD102" s="569"/>
      <c r="BE102" s="569"/>
      <c r="BF102" s="569"/>
      <c r="BG102" s="569"/>
      <c r="BH102" s="569"/>
      <c r="BI102" s="569"/>
      <c r="BJ102" s="569"/>
      <c r="BK102" s="569"/>
      <c r="BL102" s="569"/>
      <c r="BM102" s="569"/>
      <c r="BN102" s="569"/>
      <c r="BO102" s="569"/>
      <c r="BP102" s="569"/>
      <c r="BQ102" s="569"/>
      <c r="BR102" s="569"/>
      <c r="BS102" s="569"/>
      <c r="BT102" s="569"/>
      <c r="BU102" s="569"/>
      <c r="BV102" s="569"/>
      <c r="BW102" s="569"/>
      <c r="BX102" s="569"/>
      <c r="BY102" s="569"/>
      <c r="BZ102" s="569"/>
      <c r="CA102" s="569"/>
      <c r="CB102" s="569"/>
      <c r="CC102" s="569"/>
      <c r="CD102" s="569"/>
    </row>
    <row r="103" spans="21:82" ht="39" customHeight="1" x14ac:dyDescent="0.25">
      <c r="U103" s="569"/>
      <c r="V103" s="569"/>
      <c r="W103" s="569"/>
      <c r="X103" s="569"/>
      <c r="Y103" s="569"/>
      <c r="Z103" s="569"/>
      <c r="AA103" s="569"/>
      <c r="AB103" s="569"/>
      <c r="AC103" s="569"/>
      <c r="AD103" s="569"/>
      <c r="AE103" s="569"/>
      <c r="AF103" s="569"/>
      <c r="AG103" s="569"/>
      <c r="AH103" s="569"/>
      <c r="AI103" s="569"/>
      <c r="AJ103" s="569"/>
      <c r="AK103" s="569"/>
      <c r="AL103" s="569"/>
      <c r="AM103" s="569"/>
      <c r="AN103" s="569"/>
      <c r="AO103" s="569"/>
      <c r="AP103" s="569"/>
      <c r="AQ103" s="569"/>
      <c r="AR103" s="569"/>
      <c r="AS103" s="569"/>
      <c r="AT103" s="569"/>
      <c r="AU103" s="569"/>
      <c r="AV103" s="569"/>
      <c r="AW103" s="569"/>
      <c r="AX103" s="569"/>
      <c r="AY103" s="569"/>
      <c r="AZ103" s="569"/>
      <c r="BA103" s="569"/>
      <c r="BB103" s="569"/>
      <c r="BC103" s="569"/>
      <c r="BD103" s="569"/>
      <c r="BE103" s="569"/>
      <c r="BF103" s="569"/>
      <c r="BG103" s="569"/>
      <c r="BH103" s="569"/>
      <c r="BI103" s="569"/>
      <c r="BJ103" s="569"/>
      <c r="BK103" s="569"/>
      <c r="BL103" s="569"/>
      <c r="BM103" s="569"/>
      <c r="BN103" s="569"/>
      <c r="BO103" s="569"/>
      <c r="BP103" s="569"/>
      <c r="BQ103" s="569"/>
      <c r="BR103" s="569"/>
      <c r="BS103" s="569"/>
      <c r="BT103" s="569"/>
      <c r="BU103" s="569"/>
      <c r="BV103" s="569"/>
      <c r="BW103" s="569"/>
      <c r="BX103" s="569"/>
      <c r="BY103" s="569"/>
      <c r="BZ103" s="569"/>
      <c r="CA103" s="569"/>
      <c r="CB103" s="569"/>
      <c r="CC103" s="569"/>
      <c r="CD103" s="569"/>
    </row>
    <row r="104" spans="21:82" ht="39" customHeight="1" x14ac:dyDescent="0.25">
      <c r="U104" s="569"/>
      <c r="V104" s="569"/>
      <c r="W104" s="569"/>
      <c r="X104" s="569"/>
      <c r="Y104" s="569"/>
      <c r="Z104" s="569"/>
      <c r="AA104" s="569"/>
      <c r="AB104" s="569"/>
      <c r="AC104" s="569"/>
      <c r="AD104" s="569"/>
      <c r="AE104" s="569"/>
      <c r="AF104" s="569"/>
      <c r="AG104" s="569"/>
      <c r="AH104" s="569"/>
      <c r="AI104" s="569"/>
      <c r="AJ104" s="569"/>
      <c r="AK104" s="569"/>
      <c r="AL104" s="569"/>
      <c r="AM104" s="569"/>
      <c r="AN104" s="569"/>
      <c r="AO104" s="569"/>
      <c r="AP104" s="569"/>
      <c r="AQ104" s="569"/>
      <c r="AR104" s="569"/>
      <c r="AS104" s="569"/>
      <c r="AT104" s="569"/>
      <c r="AU104" s="569"/>
      <c r="AV104" s="569"/>
      <c r="AW104" s="569"/>
      <c r="AX104" s="569"/>
      <c r="AY104" s="569"/>
      <c r="AZ104" s="569"/>
      <c r="BA104" s="569"/>
      <c r="BB104" s="569"/>
      <c r="BC104" s="569"/>
      <c r="BD104" s="569"/>
      <c r="BE104" s="569"/>
      <c r="BF104" s="569"/>
      <c r="BG104" s="569"/>
      <c r="BH104" s="569"/>
      <c r="BI104" s="569"/>
      <c r="BJ104" s="569"/>
      <c r="BK104" s="569"/>
      <c r="BL104" s="569"/>
      <c r="BM104" s="569"/>
      <c r="BN104" s="569"/>
      <c r="BO104" s="569"/>
      <c r="BP104" s="569"/>
      <c r="BQ104" s="569"/>
      <c r="BR104" s="569"/>
      <c r="BS104" s="569"/>
      <c r="BT104" s="569"/>
      <c r="BU104" s="569"/>
      <c r="BV104" s="569"/>
      <c r="BW104" s="569"/>
      <c r="BX104" s="569"/>
      <c r="BY104" s="569"/>
      <c r="BZ104" s="569"/>
      <c r="CA104" s="569"/>
      <c r="CB104" s="569"/>
      <c r="CC104" s="569"/>
      <c r="CD104" s="569"/>
    </row>
    <row r="105" spans="21:82" ht="39" customHeight="1" x14ac:dyDescent="0.25">
      <c r="U105" s="569"/>
      <c r="V105" s="569"/>
      <c r="W105" s="569"/>
      <c r="X105" s="569"/>
      <c r="Y105" s="569"/>
      <c r="Z105" s="569"/>
      <c r="AA105" s="569"/>
      <c r="AB105" s="569"/>
      <c r="AC105" s="569"/>
      <c r="AD105" s="569"/>
      <c r="AE105" s="569"/>
      <c r="AF105" s="569"/>
      <c r="AG105" s="569"/>
      <c r="AH105" s="569"/>
      <c r="AI105" s="569"/>
      <c r="AJ105" s="569"/>
      <c r="AK105" s="569"/>
      <c r="AL105" s="569"/>
      <c r="AM105" s="569"/>
      <c r="AN105" s="569"/>
      <c r="AO105" s="569"/>
      <c r="AP105" s="569"/>
      <c r="AQ105" s="569"/>
      <c r="AR105" s="569"/>
      <c r="AS105" s="569"/>
      <c r="AT105" s="569"/>
      <c r="AU105" s="569"/>
      <c r="AV105" s="569"/>
      <c r="AW105" s="569"/>
      <c r="AX105" s="569"/>
      <c r="AY105" s="569"/>
      <c r="AZ105" s="569"/>
      <c r="BA105" s="569"/>
      <c r="BB105" s="569"/>
      <c r="BC105" s="569"/>
      <c r="BD105" s="569"/>
      <c r="BE105" s="569"/>
      <c r="BF105" s="569"/>
      <c r="BG105" s="569"/>
      <c r="BH105" s="569"/>
      <c r="BI105" s="569"/>
      <c r="BJ105" s="569"/>
      <c r="BK105" s="569"/>
      <c r="BL105" s="569"/>
      <c r="BM105" s="569"/>
      <c r="BN105" s="569"/>
      <c r="BO105" s="569"/>
      <c r="BP105" s="569"/>
      <c r="BQ105" s="569"/>
      <c r="BR105" s="569"/>
      <c r="BS105" s="569"/>
      <c r="BT105" s="569"/>
      <c r="BU105" s="569"/>
      <c r="BV105" s="569"/>
      <c r="BW105" s="569"/>
      <c r="BX105" s="569"/>
      <c r="BY105" s="569"/>
      <c r="BZ105" s="569"/>
      <c r="CA105" s="569"/>
      <c r="CB105" s="569"/>
      <c r="CC105" s="569"/>
      <c r="CD105" s="569"/>
    </row>
    <row r="106" spans="21:82" ht="39" customHeight="1" x14ac:dyDescent="0.25">
      <c r="U106" s="569"/>
      <c r="V106" s="569"/>
      <c r="W106" s="569"/>
      <c r="X106" s="569"/>
      <c r="Y106" s="569"/>
      <c r="Z106" s="569"/>
      <c r="AA106" s="569"/>
      <c r="AB106" s="569"/>
      <c r="AC106" s="569"/>
      <c r="AD106" s="569"/>
      <c r="AE106" s="569"/>
      <c r="AF106" s="569"/>
      <c r="AG106" s="569"/>
      <c r="AH106" s="569"/>
      <c r="AI106" s="569"/>
      <c r="AJ106" s="569"/>
      <c r="AK106" s="569"/>
      <c r="AL106" s="569"/>
      <c r="AM106" s="569"/>
      <c r="AN106" s="569"/>
      <c r="AO106" s="569"/>
      <c r="AP106" s="569"/>
      <c r="AQ106" s="569"/>
      <c r="AR106" s="569"/>
      <c r="AS106" s="569"/>
      <c r="AT106" s="569"/>
      <c r="AU106" s="569"/>
      <c r="AV106" s="569"/>
      <c r="AW106" s="569"/>
      <c r="AX106" s="569"/>
      <c r="AY106" s="569"/>
      <c r="AZ106" s="569"/>
      <c r="BA106" s="569"/>
      <c r="BB106" s="569"/>
      <c r="BC106" s="569"/>
      <c r="BD106" s="569"/>
      <c r="BE106" s="569"/>
      <c r="BF106" s="569"/>
      <c r="BG106" s="569"/>
      <c r="BH106" s="569"/>
      <c r="BI106" s="569"/>
      <c r="BJ106" s="569"/>
      <c r="BK106" s="569"/>
      <c r="BL106" s="569"/>
      <c r="BM106" s="569"/>
      <c r="BN106" s="569"/>
      <c r="BO106" s="569"/>
      <c r="BP106" s="569"/>
      <c r="BQ106" s="569"/>
      <c r="BR106" s="569"/>
      <c r="BS106" s="569"/>
      <c r="BT106" s="569"/>
      <c r="BU106" s="569"/>
      <c r="BV106" s="569"/>
      <c r="BW106" s="569"/>
      <c r="BX106" s="569"/>
      <c r="BY106" s="569"/>
      <c r="BZ106" s="569"/>
      <c r="CA106" s="569"/>
      <c r="CB106" s="569"/>
      <c r="CC106" s="569"/>
      <c r="CD106" s="569"/>
    </row>
    <row r="107" spans="21:82" ht="39" customHeight="1" x14ac:dyDescent="0.25">
      <c r="U107" s="569"/>
      <c r="V107" s="569"/>
      <c r="W107" s="569"/>
      <c r="X107" s="569"/>
      <c r="Y107" s="569"/>
      <c r="Z107" s="569"/>
      <c r="AA107" s="569"/>
      <c r="AB107" s="569"/>
      <c r="AC107" s="569"/>
      <c r="AD107" s="569"/>
      <c r="AE107" s="569"/>
      <c r="AF107" s="569"/>
      <c r="AG107" s="569"/>
      <c r="AH107" s="569"/>
      <c r="AI107" s="569"/>
      <c r="AJ107" s="569"/>
      <c r="AK107" s="569"/>
      <c r="AL107" s="569"/>
      <c r="AM107" s="569"/>
      <c r="AN107" s="569"/>
      <c r="AO107" s="569"/>
      <c r="AP107" s="569"/>
      <c r="AQ107" s="569"/>
      <c r="AR107" s="569"/>
      <c r="AS107" s="569"/>
      <c r="AT107" s="569"/>
      <c r="AU107" s="569"/>
      <c r="AV107" s="569"/>
      <c r="AW107" s="569"/>
      <c r="AX107" s="569"/>
      <c r="AY107" s="569"/>
      <c r="AZ107" s="569"/>
      <c r="BA107" s="569"/>
      <c r="BB107" s="569"/>
      <c r="BC107" s="569"/>
      <c r="BD107" s="569"/>
      <c r="BE107" s="569"/>
      <c r="BF107" s="569"/>
      <c r="BG107" s="569"/>
      <c r="BH107" s="569"/>
      <c r="BI107" s="569"/>
      <c r="BJ107" s="569"/>
      <c r="BK107" s="569"/>
      <c r="BL107" s="569"/>
      <c r="BM107" s="569"/>
      <c r="BN107" s="569"/>
      <c r="BO107" s="569"/>
      <c r="BP107" s="569"/>
      <c r="BQ107" s="569"/>
      <c r="BR107" s="569"/>
      <c r="BS107" s="569"/>
      <c r="BT107" s="569"/>
      <c r="BU107" s="569"/>
      <c r="BV107" s="569"/>
      <c r="BW107" s="569"/>
      <c r="BX107" s="569"/>
      <c r="BY107" s="569"/>
      <c r="BZ107" s="569"/>
      <c r="CA107" s="569"/>
      <c r="CB107" s="569"/>
      <c r="CC107" s="569"/>
      <c r="CD107" s="569"/>
    </row>
    <row r="108" spans="21:82" ht="39" customHeight="1" x14ac:dyDescent="0.25">
      <c r="U108" s="569"/>
      <c r="V108" s="569"/>
      <c r="W108" s="569"/>
      <c r="X108" s="569"/>
      <c r="Y108" s="569"/>
      <c r="Z108" s="569"/>
      <c r="AA108" s="569"/>
      <c r="AB108" s="569"/>
      <c r="AC108" s="569"/>
      <c r="AD108" s="569"/>
      <c r="AE108" s="569"/>
      <c r="AF108" s="569"/>
      <c r="AG108" s="569"/>
      <c r="AH108" s="569"/>
      <c r="AI108" s="569"/>
      <c r="AJ108" s="569"/>
      <c r="AK108" s="569"/>
      <c r="AL108" s="569"/>
      <c r="AM108" s="569"/>
      <c r="AN108" s="569"/>
      <c r="AO108" s="569"/>
      <c r="AP108" s="569"/>
      <c r="AQ108" s="569"/>
      <c r="AR108" s="569"/>
      <c r="AS108" s="569"/>
      <c r="AT108" s="569"/>
      <c r="AU108" s="569"/>
      <c r="AV108" s="569"/>
      <c r="AW108" s="569"/>
      <c r="AX108" s="569"/>
      <c r="AY108" s="569"/>
      <c r="AZ108" s="569"/>
      <c r="BA108" s="569"/>
      <c r="BB108" s="569"/>
      <c r="BC108" s="569"/>
      <c r="BD108" s="569"/>
      <c r="BE108" s="569"/>
      <c r="BF108" s="569"/>
      <c r="BG108" s="569"/>
      <c r="BH108" s="569"/>
      <c r="BI108" s="569"/>
      <c r="BJ108" s="569"/>
      <c r="BK108" s="569"/>
      <c r="BL108" s="569"/>
      <c r="BM108" s="569"/>
      <c r="BN108" s="569"/>
      <c r="BO108" s="569"/>
      <c r="BP108" s="569"/>
      <c r="BQ108" s="569"/>
      <c r="BR108" s="569"/>
      <c r="BS108" s="569"/>
      <c r="BT108" s="569"/>
      <c r="BU108" s="569"/>
      <c r="BV108" s="569"/>
      <c r="BW108" s="569"/>
      <c r="BX108" s="569"/>
      <c r="BY108" s="569"/>
      <c r="BZ108" s="569"/>
      <c r="CA108" s="569"/>
      <c r="CB108" s="569"/>
      <c r="CC108" s="569"/>
      <c r="CD108" s="569"/>
    </row>
    <row r="109" spans="21:82" ht="39" customHeight="1" x14ac:dyDescent="0.25">
      <c r="U109" s="569"/>
      <c r="V109" s="569"/>
      <c r="W109" s="569"/>
      <c r="X109" s="569"/>
      <c r="Y109" s="569"/>
      <c r="Z109" s="569"/>
      <c r="AA109" s="569"/>
      <c r="AB109" s="569"/>
      <c r="AC109" s="569"/>
      <c r="AD109" s="569"/>
      <c r="AE109" s="569"/>
      <c r="AF109" s="569"/>
      <c r="AG109" s="569"/>
      <c r="AH109" s="569"/>
      <c r="AI109" s="569"/>
      <c r="AJ109" s="569"/>
      <c r="AK109" s="569"/>
      <c r="AL109" s="569"/>
      <c r="AM109" s="569"/>
      <c r="AN109" s="569"/>
      <c r="AO109" s="569"/>
      <c r="AP109" s="569"/>
      <c r="AQ109" s="569"/>
      <c r="AR109" s="569"/>
      <c r="AS109" s="569"/>
      <c r="AT109" s="569"/>
      <c r="AU109" s="569"/>
      <c r="AV109" s="569"/>
      <c r="AW109" s="569"/>
      <c r="AX109" s="569"/>
      <c r="AY109" s="569"/>
      <c r="AZ109" s="569"/>
      <c r="BA109" s="569"/>
      <c r="BB109" s="569"/>
      <c r="BC109" s="569"/>
      <c r="BD109" s="569"/>
      <c r="BE109" s="569"/>
      <c r="BF109" s="569"/>
      <c r="BG109" s="569"/>
      <c r="BH109" s="569"/>
      <c r="BI109" s="569"/>
      <c r="BJ109" s="569"/>
      <c r="BK109" s="569"/>
      <c r="BL109" s="569"/>
      <c r="BM109" s="569"/>
      <c r="BN109" s="569"/>
      <c r="BO109" s="569"/>
      <c r="BP109" s="569"/>
      <c r="BQ109" s="569"/>
      <c r="BR109" s="569"/>
      <c r="BS109" s="569"/>
      <c r="BT109" s="569"/>
      <c r="BU109" s="569"/>
      <c r="BV109" s="569"/>
      <c r="BW109" s="569"/>
      <c r="BX109" s="569"/>
      <c r="BY109" s="569"/>
      <c r="BZ109" s="569"/>
      <c r="CA109" s="569"/>
      <c r="CB109" s="569"/>
      <c r="CC109" s="569"/>
      <c r="CD109" s="569"/>
    </row>
    <row r="110" spans="21:82" ht="39" customHeight="1" x14ac:dyDescent="0.25">
      <c r="U110" s="569"/>
      <c r="V110" s="569"/>
      <c r="W110" s="569"/>
      <c r="X110" s="569"/>
      <c r="Y110" s="569"/>
      <c r="Z110" s="569"/>
      <c r="AA110" s="569"/>
      <c r="AB110" s="569"/>
      <c r="AC110" s="569"/>
      <c r="AD110" s="569"/>
      <c r="AE110" s="569"/>
      <c r="AF110" s="569"/>
      <c r="AG110" s="569"/>
      <c r="AH110" s="569"/>
      <c r="AI110" s="569"/>
      <c r="AJ110" s="569"/>
      <c r="AK110" s="569"/>
      <c r="AL110" s="569"/>
      <c r="AM110" s="569"/>
      <c r="AN110" s="569"/>
      <c r="AO110" s="569"/>
      <c r="AP110" s="569"/>
      <c r="AQ110" s="569"/>
      <c r="AR110" s="569"/>
      <c r="AS110" s="569"/>
      <c r="AT110" s="569"/>
      <c r="AU110" s="569"/>
      <c r="AV110" s="569"/>
      <c r="AW110" s="569"/>
      <c r="AX110" s="569"/>
      <c r="AY110" s="569"/>
      <c r="AZ110" s="569"/>
      <c r="BA110" s="569"/>
      <c r="BB110" s="569"/>
      <c r="BC110" s="569"/>
      <c r="BD110" s="569"/>
      <c r="BE110" s="569"/>
      <c r="BF110" s="569"/>
      <c r="BG110" s="569"/>
      <c r="BH110" s="569"/>
      <c r="BI110" s="569"/>
      <c r="BJ110" s="569"/>
      <c r="BK110" s="569"/>
      <c r="BL110" s="569"/>
      <c r="BM110" s="569"/>
      <c r="BN110" s="569"/>
      <c r="BO110" s="569"/>
      <c r="BP110" s="569"/>
      <c r="BQ110" s="569"/>
      <c r="BR110" s="569"/>
      <c r="BS110" s="569"/>
      <c r="BT110" s="569"/>
      <c r="BU110" s="569"/>
      <c r="BV110" s="569"/>
      <c r="BW110" s="569"/>
      <c r="BX110" s="569"/>
      <c r="BY110" s="569"/>
      <c r="BZ110" s="569"/>
      <c r="CA110" s="569"/>
      <c r="CB110" s="569"/>
      <c r="CC110" s="569"/>
      <c r="CD110" s="569"/>
    </row>
    <row r="111" spans="21:82" ht="39" customHeight="1" x14ac:dyDescent="0.25">
      <c r="U111" s="569"/>
      <c r="V111" s="569"/>
      <c r="W111" s="569"/>
      <c r="X111" s="569"/>
      <c r="Y111" s="569"/>
      <c r="Z111" s="569"/>
      <c r="AA111" s="569"/>
      <c r="AB111" s="569"/>
      <c r="AC111" s="569"/>
      <c r="AD111" s="569"/>
      <c r="AE111" s="569"/>
      <c r="AF111" s="569"/>
      <c r="AG111" s="569"/>
      <c r="AH111" s="569"/>
      <c r="AI111" s="569"/>
      <c r="AJ111" s="569"/>
      <c r="AK111" s="569"/>
      <c r="AL111" s="569"/>
      <c r="AM111" s="569"/>
      <c r="AN111" s="569"/>
      <c r="AO111" s="569"/>
      <c r="AP111" s="569"/>
      <c r="AQ111" s="569"/>
      <c r="AR111" s="569"/>
      <c r="AS111" s="569"/>
      <c r="AT111" s="569"/>
      <c r="AU111" s="569"/>
      <c r="AV111" s="569"/>
      <c r="AW111" s="569"/>
      <c r="AX111" s="569"/>
      <c r="AY111" s="569"/>
      <c r="AZ111" s="569"/>
      <c r="BA111" s="569"/>
      <c r="BB111" s="569"/>
      <c r="BC111" s="569"/>
      <c r="BD111" s="569"/>
      <c r="BE111" s="569"/>
      <c r="BF111" s="569"/>
      <c r="BG111" s="569"/>
      <c r="BH111" s="569"/>
      <c r="BI111" s="569"/>
      <c r="BJ111" s="569"/>
      <c r="BK111" s="569"/>
      <c r="BL111" s="569"/>
      <c r="BM111" s="569"/>
      <c r="BN111" s="569"/>
      <c r="BO111" s="569"/>
      <c r="BP111" s="569"/>
      <c r="BQ111" s="569"/>
      <c r="BR111" s="569"/>
      <c r="BS111" s="569"/>
      <c r="BT111" s="569"/>
      <c r="BU111" s="569"/>
      <c r="BV111" s="569"/>
      <c r="BW111" s="569"/>
      <c r="BX111" s="569"/>
      <c r="BY111" s="569"/>
      <c r="BZ111" s="569"/>
      <c r="CA111" s="569"/>
      <c r="CB111" s="569"/>
      <c r="CC111" s="569"/>
      <c r="CD111" s="569"/>
    </row>
    <row r="112" spans="21:82" ht="39" customHeight="1" x14ac:dyDescent="0.25">
      <c r="U112" s="569"/>
      <c r="V112" s="569"/>
      <c r="W112" s="569"/>
      <c r="X112" s="569"/>
      <c r="Y112" s="569"/>
      <c r="Z112" s="569"/>
      <c r="AA112" s="569"/>
      <c r="AB112" s="569"/>
      <c r="AC112" s="569"/>
      <c r="AD112" s="569"/>
      <c r="AE112" s="569"/>
      <c r="AF112" s="569"/>
      <c r="AG112" s="569"/>
      <c r="AH112" s="569"/>
      <c r="AI112" s="569"/>
      <c r="AJ112" s="569"/>
      <c r="AK112" s="569"/>
      <c r="AL112" s="569"/>
      <c r="AM112" s="569"/>
      <c r="AN112" s="569"/>
      <c r="AO112" s="569"/>
      <c r="AP112" s="569"/>
      <c r="AQ112" s="569"/>
      <c r="AR112" s="569"/>
      <c r="AS112" s="569"/>
      <c r="AT112" s="569"/>
      <c r="AU112" s="569"/>
      <c r="AV112" s="569"/>
      <c r="AW112" s="569"/>
      <c r="AX112" s="569"/>
      <c r="AY112" s="569"/>
      <c r="AZ112" s="569"/>
      <c r="BA112" s="569"/>
      <c r="BB112" s="569"/>
      <c r="BC112" s="569"/>
      <c r="BD112" s="569"/>
      <c r="BE112" s="569"/>
      <c r="BF112" s="569"/>
      <c r="BG112" s="569"/>
      <c r="BH112" s="569"/>
      <c r="BI112" s="569"/>
      <c r="BJ112" s="569"/>
      <c r="BK112" s="569"/>
      <c r="BL112" s="569"/>
      <c r="BM112" s="569"/>
      <c r="BN112" s="569"/>
      <c r="BO112" s="569"/>
      <c r="BP112" s="569"/>
      <c r="BQ112" s="569"/>
      <c r="BR112" s="569"/>
      <c r="BS112" s="569"/>
      <c r="BT112" s="569"/>
      <c r="BU112" s="569"/>
      <c r="BV112" s="569"/>
      <c r="BW112" s="569"/>
      <c r="BX112" s="569"/>
      <c r="BY112" s="569"/>
      <c r="BZ112" s="569"/>
      <c r="CA112" s="569"/>
      <c r="CB112" s="569"/>
      <c r="CC112" s="569"/>
      <c r="CD112" s="569"/>
    </row>
    <row r="113" spans="21:82" ht="39" customHeight="1" x14ac:dyDescent="0.25">
      <c r="U113" s="569"/>
      <c r="V113" s="569"/>
      <c r="W113" s="569"/>
      <c r="X113" s="569"/>
      <c r="Y113" s="569"/>
      <c r="Z113" s="569"/>
      <c r="AA113" s="569"/>
      <c r="AB113" s="569"/>
      <c r="AC113" s="569"/>
      <c r="AD113" s="569"/>
      <c r="AE113" s="569"/>
      <c r="AF113" s="569"/>
      <c r="AG113" s="569"/>
      <c r="AH113" s="569"/>
      <c r="AI113" s="569"/>
      <c r="AJ113" s="569"/>
      <c r="AK113" s="569"/>
      <c r="AL113" s="569"/>
      <c r="AM113" s="569"/>
      <c r="AN113" s="569"/>
      <c r="AO113" s="569"/>
      <c r="AP113" s="569"/>
      <c r="AQ113" s="569"/>
      <c r="AR113" s="569"/>
      <c r="AS113" s="569"/>
      <c r="AT113" s="569"/>
      <c r="AU113" s="569"/>
      <c r="AV113" s="569"/>
      <c r="AW113" s="569"/>
      <c r="AX113" s="569"/>
      <c r="AY113" s="569"/>
      <c r="AZ113" s="569"/>
      <c r="BA113" s="569"/>
      <c r="BB113" s="569"/>
      <c r="BC113" s="569"/>
      <c r="BD113" s="569"/>
      <c r="BE113" s="569"/>
      <c r="BF113" s="569"/>
      <c r="BG113" s="569"/>
      <c r="BH113" s="569"/>
      <c r="BI113" s="569"/>
      <c r="BJ113" s="569"/>
      <c r="BK113" s="569"/>
      <c r="BL113" s="569"/>
      <c r="BM113" s="569"/>
      <c r="BN113" s="569"/>
      <c r="BO113" s="569"/>
      <c r="BP113" s="569"/>
      <c r="BQ113" s="569"/>
      <c r="BR113" s="569"/>
      <c r="BS113" s="569"/>
      <c r="BT113" s="569"/>
      <c r="BU113" s="569"/>
      <c r="BV113" s="569"/>
      <c r="BW113" s="569"/>
      <c r="BX113" s="569"/>
      <c r="BY113" s="569"/>
      <c r="BZ113" s="569"/>
      <c r="CA113" s="569"/>
      <c r="CB113" s="569"/>
      <c r="CC113" s="569"/>
      <c r="CD113" s="569"/>
    </row>
    <row r="114" spans="21:82" ht="39" customHeight="1" x14ac:dyDescent="0.25">
      <c r="U114" s="569"/>
      <c r="V114" s="569"/>
      <c r="W114" s="569"/>
      <c r="X114" s="569"/>
      <c r="Y114" s="569"/>
      <c r="Z114" s="569"/>
      <c r="AA114" s="569"/>
      <c r="AB114" s="569"/>
      <c r="AC114" s="569"/>
      <c r="AD114" s="569"/>
      <c r="AE114" s="569"/>
      <c r="AF114" s="569"/>
      <c r="AG114" s="569"/>
      <c r="AH114" s="569"/>
      <c r="AI114" s="569"/>
      <c r="AJ114" s="569"/>
      <c r="AK114" s="569"/>
      <c r="AL114" s="569"/>
      <c r="AM114" s="569"/>
      <c r="AN114" s="569"/>
      <c r="AO114" s="569"/>
      <c r="AP114" s="569"/>
      <c r="AQ114" s="569"/>
      <c r="AR114" s="569"/>
      <c r="AS114" s="569"/>
      <c r="AT114" s="569"/>
      <c r="AU114" s="569"/>
      <c r="AV114" s="569"/>
      <c r="AW114" s="569"/>
      <c r="AX114" s="569"/>
      <c r="AY114" s="569"/>
      <c r="AZ114" s="569"/>
      <c r="BA114" s="569"/>
      <c r="BB114" s="569"/>
      <c r="BC114" s="569"/>
      <c r="BD114" s="569"/>
      <c r="BE114" s="569"/>
      <c r="BF114" s="569"/>
      <c r="BG114" s="569"/>
      <c r="BH114" s="569"/>
      <c r="BI114" s="569"/>
      <c r="BJ114" s="569"/>
      <c r="BK114" s="569"/>
      <c r="BL114" s="569"/>
      <c r="BM114" s="569"/>
      <c r="BN114" s="569"/>
      <c r="BO114" s="569"/>
      <c r="BP114" s="569"/>
      <c r="BQ114" s="569"/>
      <c r="BR114" s="569"/>
      <c r="BS114" s="569"/>
      <c r="BT114" s="569"/>
      <c r="BU114" s="569"/>
      <c r="BV114" s="569"/>
      <c r="BW114" s="569"/>
      <c r="BX114" s="569"/>
      <c r="BY114" s="569"/>
      <c r="BZ114" s="569"/>
      <c r="CA114" s="569"/>
      <c r="CB114" s="569"/>
      <c r="CC114" s="569"/>
      <c r="CD114" s="569"/>
    </row>
    <row r="115" spans="21:82" ht="39" customHeight="1" x14ac:dyDescent="0.25">
      <c r="U115" s="569"/>
      <c r="V115" s="569"/>
      <c r="W115" s="569"/>
      <c r="X115" s="569"/>
      <c r="Y115" s="569"/>
      <c r="Z115" s="569"/>
      <c r="AA115" s="569"/>
      <c r="AB115" s="569"/>
      <c r="AC115" s="569"/>
      <c r="AD115" s="569"/>
      <c r="AE115" s="569"/>
      <c r="AF115" s="569"/>
      <c r="AG115" s="569"/>
      <c r="AH115" s="569"/>
      <c r="AI115" s="569"/>
      <c r="AJ115" s="569"/>
      <c r="AK115" s="569"/>
      <c r="AL115" s="569"/>
      <c r="AM115" s="569"/>
      <c r="AN115" s="569"/>
      <c r="AO115" s="569"/>
      <c r="AP115" s="569"/>
      <c r="AQ115" s="569"/>
      <c r="AR115" s="569"/>
      <c r="AS115" s="569"/>
      <c r="AT115" s="569"/>
      <c r="AU115" s="569"/>
      <c r="AV115" s="569"/>
      <c r="AW115" s="569"/>
      <c r="AX115" s="569"/>
      <c r="AY115" s="569"/>
      <c r="AZ115" s="569"/>
      <c r="BA115" s="569"/>
      <c r="BB115" s="569"/>
      <c r="BC115" s="569"/>
      <c r="BD115" s="569"/>
      <c r="BE115" s="569"/>
      <c r="BF115" s="569"/>
      <c r="BG115" s="569"/>
      <c r="BH115" s="569"/>
      <c r="BI115" s="569"/>
      <c r="BJ115" s="569"/>
      <c r="BK115" s="569"/>
      <c r="BL115" s="569"/>
      <c r="BM115" s="569"/>
      <c r="BN115" s="569"/>
      <c r="BO115" s="569"/>
      <c r="BP115" s="569"/>
      <c r="BQ115" s="569"/>
      <c r="BR115" s="569"/>
      <c r="BS115" s="569"/>
      <c r="BT115" s="569"/>
      <c r="BU115" s="569"/>
      <c r="BV115" s="569"/>
      <c r="BW115" s="569"/>
      <c r="BX115" s="569"/>
      <c r="BY115" s="569"/>
      <c r="BZ115" s="569"/>
      <c r="CA115" s="569"/>
      <c r="CB115" s="569"/>
      <c r="CC115" s="569"/>
      <c r="CD115" s="569"/>
    </row>
    <row r="116" spans="21:82" ht="39" customHeight="1" x14ac:dyDescent="0.25">
      <c r="U116" s="569"/>
      <c r="V116" s="569"/>
      <c r="W116" s="569"/>
      <c r="X116" s="569"/>
      <c r="Y116" s="569"/>
      <c r="Z116" s="569"/>
      <c r="AA116" s="569"/>
      <c r="AB116" s="569"/>
      <c r="AC116" s="569"/>
      <c r="AD116" s="569"/>
      <c r="AE116" s="569"/>
      <c r="AF116" s="569"/>
      <c r="AG116" s="569"/>
      <c r="AH116" s="569"/>
      <c r="AI116" s="569"/>
      <c r="AJ116" s="569"/>
      <c r="AK116" s="569"/>
      <c r="AL116" s="569"/>
      <c r="AM116" s="569"/>
      <c r="AN116" s="569"/>
      <c r="AO116" s="569"/>
      <c r="AP116" s="569"/>
      <c r="AQ116" s="569"/>
      <c r="AR116" s="569"/>
      <c r="AS116" s="569"/>
      <c r="AT116" s="569"/>
      <c r="AU116" s="569"/>
      <c r="AV116" s="569"/>
      <c r="AW116" s="569"/>
      <c r="AX116" s="569"/>
      <c r="AY116" s="569"/>
      <c r="AZ116" s="569"/>
      <c r="BA116" s="569"/>
      <c r="BB116" s="569"/>
      <c r="BC116" s="569"/>
      <c r="BD116" s="569"/>
      <c r="BE116" s="569"/>
      <c r="BF116" s="569"/>
      <c r="BG116" s="569"/>
      <c r="BH116" s="569"/>
      <c r="BI116" s="569"/>
      <c r="BJ116" s="569"/>
      <c r="BK116" s="569"/>
      <c r="BL116" s="569"/>
      <c r="BM116" s="569"/>
      <c r="BN116" s="569"/>
      <c r="BO116" s="569"/>
      <c r="BP116" s="569"/>
      <c r="BQ116" s="569"/>
      <c r="BR116" s="569"/>
      <c r="BS116" s="569"/>
      <c r="BT116" s="569"/>
      <c r="BU116" s="569"/>
      <c r="BV116" s="569"/>
      <c r="BW116" s="569"/>
      <c r="BX116" s="569"/>
      <c r="BY116" s="569"/>
      <c r="BZ116" s="569"/>
      <c r="CA116" s="569"/>
      <c r="CB116" s="569"/>
      <c r="CC116" s="569"/>
      <c r="CD116" s="569"/>
    </row>
    <row r="117" spans="21:82" ht="39" customHeight="1" x14ac:dyDescent="0.25">
      <c r="U117" s="569"/>
      <c r="V117" s="569"/>
      <c r="W117" s="569"/>
      <c r="X117" s="569"/>
      <c r="Y117" s="569"/>
      <c r="Z117" s="569"/>
      <c r="AA117" s="569"/>
      <c r="AB117" s="569"/>
      <c r="AC117" s="569"/>
      <c r="AD117" s="569"/>
      <c r="AE117" s="569"/>
      <c r="AF117" s="569"/>
      <c r="AG117" s="569"/>
      <c r="AH117" s="569"/>
      <c r="AI117" s="569"/>
      <c r="AJ117" s="569"/>
      <c r="AK117" s="569"/>
      <c r="AL117" s="569"/>
      <c r="AM117" s="569"/>
      <c r="AN117" s="569"/>
      <c r="AO117" s="569"/>
      <c r="AP117" s="569"/>
      <c r="AQ117" s="569"/>
      <c r="AR117" s="569"/>
      <c r="AS117" s="569"/>
      <c r="AT117" s="569"/>
      <c r="AU117" s="569"/>
      <c r="AV117" s="569"/>
      <c r="AW117" s="569"/>
      <c r="AX117" s="569"/>
      <c r="AY117" s="569"/>
      <c r="AZ117" s="569"/>
      <c r="BA117" s="569"/>
      <c r="BB117" s="569"/>
      <c r="BC117" s="569"/>
      <c r="BD117" s="569"/>
      <c r="BE117" s="569"/>
      <c r="BF117" s="569"/>
      <c r="BG117" s="569"/>
      <c r="BH117" s="569"/>
      <c r="BI117" s="569"/>
      <c r="BJ117" s="569"/>
      <c r="BK117" s="569"/>
      <c r="BL117" s="569"/>
      <c r="BM117" s="569"/>
      <c r="BN117" s="569"/>
      <c r="BO117" s="569"/>
      <c r="BP117" s="569"/>
      <c r="BQ117" s="569"/>
      <c r="BR117" s="569"/>
      <c r="BS117" s="569"/>
      <c r="BT117" s="569"/>
      <c r="BU117" s="569"/>
      <c r="BV117" s="569"/>
      <c r="BW117" s="569"/>
      <c r="BX117" s="569"/>
      <c r="BY117" s="569"/>
      <c r="BZ117" s="569"/>
      <c r="CA117" s="569"/>
      <c r="CB117" s="569"/>
      <c r="CC117" s="569"/>
      <c r="CD117" s="569"/>
    </row>
    <row r="118" spans="21:82" ht="39" customHeight="1" x14ac:dyDescent="0.25">
      <c r="U118" s="569"/>
      <c r="V118" s="569"/>
      <c r="W118" s="569"/>
      <c r="X118" s="569"/>
      <c r="Y118" s="569"/>
      <c r="Z118" s="569"/>
      <c r="AA118" s="569"/>
      <c r="AB118" s="569"/>
      <c r="AC118" s="569"/>
      <c r="AD118" s="569"/>
      <c r="AE118" s="569"/>
      <c r="AF118" s="569"/>
      <c r="AG118" s="569"/>
      <c r="AH118" s="569"/>
      <c r="AI118" s="569"/>
      <c r="AJ118" s="569"/>
      <c r="AK118" s="569"/>
      <c r="AL118" s="569"/>
      <c r="AM118" s="569"/>
      <c r="AN118" s="569"/>
      <c r="AO118" s="569"/>
      <c r="AP118" s="569"/>
      <c r="AQ118" s="569"/>
      <c r="AR118" s="569"/>
      <c r="AS118" s="569"/>
      <c r="AT118" s="569"/>
      <c r="AU118" s="569"/>
      <c r="AV118" s="569"/>
      <c r="AW118" s="569"/>
      <c r="AX118" s="569"/>
      <c r="AY118" s="569"/>
      <c r="AZ118" s="569"/>
      <c r="BA118" s="569"/>
      <c r="BB118" s="569"/>
      <c r="BC118" s="569"/>
      <c r="BD118" s="569"/>
      <c r="BE118" s="569"/>
      <c r="BF118" s="569"/>
      <c r="BG118" s="569"/>
      <c r="BH118" s="569"/>
      <c r="BI118" s="569"/>
      <c r="BJ118" s="569"/>
      <c r="BK118" s="569"/>
      <c r="BL118" s="569"/>
      <c r="BM118" s="569"/>
      <c r="BN118" s="569"/>
      <c r="BO118" s="569"/>
      <c r="BP118" s="569"/>
      <c r="BQ118" s="569"/>
      <c r="BR118" s="569"/>
      <c r="BS118" s="569"/>
      <c r="BT118" s="569"/>
      <c r="BU118" s="569"/>
      <c r="BV118" s="569"/>
      <c r="BW118" s="569"/>
      <c r="BX118" s="569"/>
      <c r="BY118" s="569"/>
      <c r="BZ118" s="569"/>
      <c r="CA118" s="569"/>
      <c r="CB118" s="569"/>
      <c r="CC118" s="569"/>
      <c r="CD118" s="569"/>
    </row>
    <row r="119" spans="21:82" ht="39" customHeight="1" x14ac:dyDescent="0.25">
      <c r="U119" s="569"/>
      <c r="V119" s="569"/>
      <c r="W119" s="569"/>
      <c r="X119" s="569"/>
      <c r="Y119" s="569"/>
      <c r="Z119" s="569"/>
      <c r="AA119" s="569"/>
      <c r="AB119" s="569"/>
      <c r="AC119" s="569"/>
      <c r="AD119" s="569"/>
      <c r="AE119" s="569"/>
      <c r="AF119" s="569"/>
      <c r="AG119" s="569"/>
      <c r="AH119" s="569"/>
      <c r="AI119" s="569"/>
      <c r="AJ119" s="569"/>
      <c r="AK119" s="569"/>
      <c r="AL119" s="569"/>
      <c r="AM119" s="569"/>
      <c r="AN119" s="569"/>
      <c r="AO119" s="569"/>
      <c r="AP119" s="569"/>
      <c r="AQ119" s="569"/>
      <c r="AR119" s="569"/>
      <c r="AS119" s="569"/>
      <c r="AT119" s="569"/>
      <c r="AU119" s="569"/>
      <c r="AV119" s="569"/>
      <c r="AW119" s="569"/>
      <c r="AX119" s="569"/>
      <c r="AY119" s="569"/>
      <c r="AZ119" s="569"/>
      <c r="BA119" s="569"/>
      <c r="BB119" s="569"/>
      <c r="BC119" s="569"/>
      <c r="BD119" s="569"/>
      <c r="BE119" s="569"/>
      <c r="BF119" s="569"/>
      <c r="BG119" s="569"/>
      <c r="BH119" s="569"/>
      <c r="BI119" s="569"/>
      <c r="BJ119" s="569"/>
      <c r="BK119" s="569"/>
      <c r="BL119" s="569"/>
      <c r="BM119" s="569"/>
      <c r="BN119" s="569"/>
      <c r="BO119" s="569"/>
      <c r="BP119" s="569"/>
      <c r="BQ119" s="569"/>
      <c r="BR119" s="569"/>
      <c r="BS119" s="569"/>
      <c r="BT119" s="569"/>
      <c r="BU119" s="569"/>
      <c r="BV119" s="569"/>
      <c r="BW119" s="569"/>
      <c r="BX119" s="569"/>
      <c r="BY119" s="569"/>
      <c r="BZ119" s="569"/>
      <c r="CA119" s="569"/>
      <c r="CB119" s="569"/>
      <c r="CC119" s="569"/>
      <c r="CD119" s="569"/>
    </row>
    <row r="120" spans="21:82" ht="39" customHeight="1" x14ac:dyDescent="0.25">
      <c r="U120" s="569"/>
      <c r="V120" s="569"/>
      <c r="W120" s="569"/>
      <c r="X120" s="569"/>
      <c r="Y120" s="569"/>
      <c r="Z120" s="569"/>
      <c r="AA120" s="569"/>
      <c r="AB120" s="569"/>
      <c r="AC120" s="569"/>
      <c r="AD120" s="569"/>
      <c r="AE120" s="569"/>
      <c r="AF120" s="569"/>
      <c r="AG120" s="569"/>
      <c r="AH120" s="569"/>
      <c r="AI120" s="569"/>
      <c r="AJ120" s="569"/>
      <c r="AK120" s="569"/>
      <c r="AL120" s="569"/>
      <c r="AM120" s="569"/>
      <c r="AN120" s="569"/>
      <c r="AO120" s="569"/>
      <c r="AP120" s="569"/>
      <c r="AQ120" s="569"/>
      <c r="AR120" s="569"/>
      <c r="AS120" s="569"/>
      <c r="AT120" s="569"/>
      <c r="AU120" s="569"/>
      <c r="AV120" s="569"/>
      <c r="AW120" s="569"/>
      <c r="AX120" s="569"/>
      <c r="AY120" s="569"/>
      <c r="AZ120" s="569"/>
      <c r="BA120" s="569"/>
      <c r="BB120" s="569"/>
      <c r="BC120" s="569"/>
      <c r="BD120" s="569"/>
      <c r="BE120" s="569"/>
      <c r="BF120" s="569"/>
      <c r="BG120" s="569"/>
      <c r="BH120" s="569"/>
      <c r="BI120" s="569"/>
      <c r="BJ120" s="569"/>
      <c r="BK120" s="569"/>
      <c r="BL120" s="569"/>
      <c r="BM120" s="569"/>
      <c r="BN120" s="569"/>
      <c r="BO120" s="569"/>
      <c r="BP120" s="569"/>
      <c r="BQ120" s="569"/>
      <c r="BR120" s="569"/>
      <c r="BS120" s="569"/>
      <c r="BT120" s="569"/>
      <c r="BU120" s="569"/>
      <c r="BV120" s="569"/>
      <c r="BW120" s="569"/>
      <c r="BX120" s="569"/>
      <c r="BY120" s="569"/>
      <c r="BZ120" s="569"/>
      <c r="CA120" s="569"/>
      <c r="CB120" s="569"/>
      <c r="CC120" s="569"/>
      <c r="CD120" s="569"/>
    </row>
    <row r="121" spans="21:82" ht="39" customHeight="1" x14ac:dyDescent="0.25">
      <c r="U121" s="569"/>
      <c r="V121" s="569"/>
      <c r="W121" s="569"/>
      <c r="X121" s="569"/>
      <c r="Y121" s="569"/>
      <c r="Z121" s="569"/>
      <c r="AA121" s="569"/>
      <c r="AB121" s="569"/>
      <c r="AC121" s="569"/>
      <c r="AD121" s="569"/>
      <c r="AE121" s="569"/>
      <c r="AF121" s="569"/>
      <c r="AG121" s="569"/>
      <c r="AH121" s="569"/>
      <c r="AI121" s="569"/>
      <c r="AJ121" s="569"/>
      <c r="AK121" s="569"/>
      <c r="AL121" s="569"/>
      <c r="AM121" s="569"/>
      <c r="AN121" s="569"/>
      <c r="AO121" s="569"/>
      <c r="AP121" s="569"/>
      <c r="AQ121" s="569"/>
      <c r="AR121" s="569"/>
      <c r="AS121" s="569"/>
      <c r="AT121" s="569"/>
      <c r="AU121" s="569"/>
      <c r="AV121" s="569"/>
      <c r="AW121" s="569"/>
      <c r="AX121" s="569"/>
      <c r="AY121" s="569"/>
      <c r="AZ121" s="569"/>
      <c r="BA121" s="569"/>
      <c r="BB121" s="569"/>
      <c r="BC121" s="569"/>
      <c r="BD121" s="569"/>
      <c r="BE121" s="569"/>
      <c r="BF121" s="569"/>
      <c r="BG121" s="569"/>
      <c r="BH121" s="569"/>
      <c r="BI121" s="569"/>
      <c r="BJ121" s="569"/>
      <c r="BK121" s="569"/>
      <c r="BL121" s="569"/>
      <c r="BM121" s="569"/>
      <c r="BN121" s="569"/>
      <c r="BO121" s="569"/>
      <c r="BP121" s="569"/>
      <c r="BQ121" s="569"/>
      <c r="BR121" s="569"/>
      <c r="BS121" s="569"/>
      <c r="BT121" s="569"/>
      <c r="BU121" s="569"/>
      <c r="BV121" s="569"/>
      <c r="BW121" s="569"/>
      <c r="BX121" s="569"/>
      <c r="BY121" s="569"/>
      <c r="BZ121" s="569"/>
      <c r="CA121" s="569"/>
      <c r="CB121" s="569"/>
      <c r="CC121" s="569"/>
      <c r="CD121" s="569"/>
    </row>
    <row r="122" spans="21:82" ht="39" customHeight="1" x14ac:dyDescent="0.25">
      <c r="U122" s="569"/>
      <c r="V122" s="569"/>
      <c r="W122" s="569"/>
      <c r="X122" s="569"/>
      <c r="Y122" s="569"/>
      <c r="Z122" s="569"/>
      <c r="AA122" s="569"/>
      <c r="AB122" s="569"/>
      <c r="AC122" s="569"/>
      <c r="AD122" s="569"/>
      <c r="AE122" s="569"/>
      <c r="AF122" s="569"/>
      <c r="AG122" s="569"/>
      <c r="AH122" s="569"/>
      <c r="AI122" s="569"/>
      <c r="AJ122" s="569"/>
      <c r="AK122" s="569"/>
      <c r="AL122" s="569"/>
      <c r="AM122" s="569"/>
      <c r="AN122" s="569"/>
      <c r="AO122" s="569"/>
      <c r="AP122" s="569"/>
      <c r="AQ122" s="569"/>
      <c r="AR122" s="569"/>
      <c r="AS122" s="569"/>
      <c r="AT122" s="569"/>
      <c r="AU122" s="569"/>
      <c r="AV122" s="569"/>
      <c r="AW122" s="569"/>
      <c r="AX122" s="569"/>
      <c r="AY122" s="569"/>
      <c r="AZ122" s="569"/>
      <c r="BA122" s="569"/>
      <c r="BB122" s="569"/>
      <c r="BC122" s="569"/>
      <c r="BD122" s="569"/>
      <c r="BE122" s="569"/>
      <c r="BF122" s="569"/>
      <c r="BG122" s="569"/>
      <c r="BH122" s="569"/>
      <c r="BI122" s="569"/>
      <c r="BJ122" s="569"/>
      <c r="BK122" s="569"/>
      <c r="BL122" s="569"/>
      <c r="BM122" s="569"/>
      <c r="BN122" s="569"/>
      <c r="BO122" s="569"/>
      <c r="BP122" s="569"/>
      <c r="BQ122" s="569"/>
      <c r="BR122" s="569"/>
      <c r="BS122" s="569"/>
      <c r="BT122" s="569"/>
      <c r="BU122" s="569"/>
      <c r="BV122" s="569"/>
      <c r="BW122" s="569"/>
      <c r="BX122" s="569"/>
      <c r="BY122" s="569"/>
      <c r="BZ122" s="569"/>
      <c r="CA122" s="569"/>
      <c r="CB122" s="569"/>
      <c r="CC122" s="569"/>
      <c r="CD122" s="569"/>
    </row>
    <row r="123" spans="21:82" ht="39" customHeight="1" x14ac:dyDescent="0.25">
      <c r="U123" s="569"/>
      <c r="V123" s="569"/>
      <c r="W123" s="569"/>
      <c r="X123" s="569"/>
      <c r="Y123" s="569"/>
      <c r="Z123" s="569"/>
      <c r="AA123" s="569"/>
      <c r="AB123" s="569"/>
      <c r="AC123" s="569"/>
      <c r="AD123" s="569"/>
      <c r="AE123" s="569"/>
      <c r="AF123" s="569"/>
      <c r="AG123" s="569"/>
      <c r="AH123" s="569"/>
      <c r="AI123" s="569"/>
      <c r="AJ123" s="569"/>
      <c r="AK123" s="569"/>
      <c r="AL123" s="569"/>
      <c r="AM123" s="569"/>
      <c r="AN123" s="569"/>
      <c r="AO123" s="569"/>
      <c r="AP123" s="569"/>
      <c r="AQ123" s="569"/>
      <c r="AR123" s="569"/>
      <c r="AS123" s="569"/>
      <c r="AT123" s="569"/>
      <c r="AU123" s="569"/>
      <c r="AV123" s="569"/>
      <c r="AW123" s="569"/>
      <c r="AX123" s="569"/>
      <c r="AY123" s="569"/>
      <c r="AZ123" s="569"/>
      <c r="BA123" s="569"/>
      <c r="BB123" s="569"/>
      <c r="BC123" s="569"/>
      <c r="BD123" s="569"/>
      <c r="BE123" s="569"/>
      <c r="BF123" s="569"/>
      <c r="BG123" s="569"/>
      <c r="BH123" s="569"/>
      <c r="BI123" s="569"/>
      <c r="BJ123" s="569"/>
      <c r="BK123" s="569"/>
      <c r="BL123" s="569"/>
      <c r="BM123" s="569"/>
      <c r="BN123" s="569"/>
      <c r="BO123" s="569"/>
      <c r="BP123" s="569"/>
      <c r="BQ123" s="569"/>
      <c r="BR123" s="569"/>
      <c r="BS123" s="569"/>
      <c r="BT123" s="569"/>
      <c r="BU123" s="569"/>
      <c r="BV123" s="569"/>
      <c r="BW123" s="569"/>
      <c r="BX123" s="569"/>
      <c r="BY123" s="569"/>
      <c r="BZ123" s="569"/>
      <c r="CA123" s="569"/>
      <c r="CB123" s="569"/>
      <c r="CC123" s="569"/>
      <c r="CD123" s="569"/>
    </row>
    <row r="124" spans="21:82" ht="39" customHeight="1" x14ac:dyDescent="0.25">
      <c r="U124" s="569"/>
      <c r="V124" s="569"/>
      <c r="W124" s="569"/>
      <c r="X124" s="569"/>
      <c r="Y124" s="569"/>
      <c r="Z124" s="569"/>
      <c r="AA124" s="569"/>
      <c r="AB124" s="569"/>
      <c r="AC124" s="569"/>
      <c r="AD124" s="569"/>
      <c r="AE124" s="569"/>
      <c r="AF124" s="569"/>
      <c r="AG124" s="569"/>
      <c r="AH124" s="569"/>
      <c r="AI124" s="569"/>
      <c r="AJ124" s="569"/>
      <c r="AK124" s="569"/>
      <c r="AL124" s="569"/>
      <c r="AM124" s="569"/>
      <c r="AN124" s="569"/>
      <c r="AO124" s="569"/>
      <c r="AP124" s="569"/>
      <c r="AQ124" s="569"/>
      <c r="AR124" s="569"/>
      <c r="AS124" s="569"/>
      <c r="AT124" s="569"/>
      <c r="AU124" s="569"/>
      <c r="AV124" s="569"/>
      <c r="AW124" s="569"/>
      <c r="AX124" s="569"/>
      <c r="AY124" s="569"/>
      <c r="AZ124" s="569"/>
      <c r="BA124" s="569"/>
      <c r="BB124" s="569"/>
      <c r="BC124" s="569"/>
      <c r="BD124" s="569"/>
      <c r="BE124" s="569"/>
      <c r="BF124" s="569"/>
      <c r="BG124" s="569"/>
      <c r="BH124" s="569"/>
      <c r="BI124" s="569"/>
      <c r="BJ124" s="569"/>
      <c r="BK124" s="569"/>
      <c r="BL124" s="569"/>
      <c r="BM124" s="569"/>
      <c r="BN124" s="569"/>
      <c r="BO124" s="569"/>
      <c r="BP124" s="569"/>
      <c r="BQ124" s="569"/>
      <c r="BR124" s="569"/>
      <c r="BS124" s="569"/>
      <c r="BT124" s="569"/>
      <c r="BU124" s="569"/>
      <c r="BV124" s="569"/>
      <c r="BW124" s="569"/>
      <c r="BX124" s="569"/>
      <c r="BY124" s="569"/>
      <c r="BZ124" s="569"/>
      <c r="CA124" s="569"/>
      <c r="CB124" s="569"/>
      <c r="CC124" s="569"/>
      <c r="CD124" s="569"/>
    </row>
    <row r="125" spans="21:82" ht="39" customHeight="1" x14ac:dyDescent="0.25">
      <c r="U125" s="569"/>
      <c r="V125" s="569"/>
      <c r="W125" s="569"/>
      <c r="X125" s="569"/>
      <c r="Y125" s="569"/>
      <c r="Z125" s="569"/>
      <c r="AA125" s="569"/>
      <c r="AB125" s="569"/>
      <c r="AC125" s="569"/>
      <c r="AD125" s="569"/>
      <c r="AE125" s="569"/>
      <c r="AF125" s="569"/>
      <c r="AG125" s="569"/>
      <c r="AH125" s="569"/>
      <c r="AI125" s="569"/>
      <c r="AJ125" s="569"/>
      <c r="AK125" s="569"/>
      <c r="AL125" s="569"/>
      <c r="AM125" s="569"/>
      <c r="AN125" s="569"/>
      <c r="AO125" s="569"/>
      <c r="AP125" s="569"/>
      <c r="AQ125" s="569"/>
      <c r="AR125" s="569"/>
      <c r="AS125" s="569"/>
      <c r="AT125" s="569"/>
      <c r="AU125" s="569"/>
      <c r="AV125" s="569"/>
      <c r="AW125" s="569"/>
      <c r="AX125" s="569"/>
      <c r="AY125" s="569"/>
      <c r="AZ125" s="569"/>
      <c r="BA125" s="569"/>
      <c r="BB125" s="569"/>
      <c r="BC125" s="569"/>
      <c r="BD125" s="569"/>
      <c r="BE125" s="569"/>
      <c r="BF125" s="569"/>
      <c r="BG125" s="569"/>
      <c r="BH125" s="569"/>
      <c r="BI125" s="569"/>
      <c r="BJ125" s="569"/>
      <c r="BK125" s="569"/>
      <c r="BL125" s="569"/>
      <c r="BM125" s="569"/>
      <c r="BN125" s="569"/>
      <c r="BO125" s="569"/>
      <c r="BP125" s="569"/>
      <c r="BQ125" s="569"/>
      <c r="BR125" s="569"/>
      <c r="BS125" s="569"/>
      <c r="BT125" s="569"/>
      <c r="BU125" s="569"/>
      <c r="BV125" s="569"/>
      <c r="BW125" s="569"/>
      <c r="BX125" s="569"/>
      <c r="BY125" s="569"/>
      <c r="BZ125" s="569"/>
      <c r="CA125" s="569"/>
      <c r="CB125" s="569"/>
      <c r="CC125" s="569"/>
      <c r="CD125" s="569"/>
    </row>
    <row r="126" spans="21:82" ht="39" customHeight="1" x14ac:dyDescent="0.25">
      <c r="U126" s="569"/>
      <c r="V126" s="569"/>
      <c r="W126" s="569"/>
      <c r="X126" s="569"/>
      <c r="Y126" s="569"/>
      <c r="Z126" s="569"/>
      <c r="AA126" s="569"/>
      <c r="AB126" s="569"/>
      <c r="AC126" s="569"/>
      <c r="AD126" s="569"/>
      <c r="AE126" s="569"/>
      <c r="AF126" s="569"/>
      <c r="AG126" s="569"/>
      <c r="AH126" s="569"/>
      <c r="AI126" s="569"/>
      <c r="AJ126" s="569"/>
      <c r="AK126" s="569"/>
      <c r="AL126" s="569"/>
      <c r="AM126" s="569"/>
      <c r="AN126" s="569"/>
      <c r="AO126" s="569"/>
      <c r="AP126" s="569"/>
      <c r="AQ126" s="569"/>
      <c r="AR126" s="569"/>
      <c r="AS126" s="569"/>
      <c r="AT126" s="569"/>
      <c r="AU126" s="569"/>
      <c r="AV126" s="569"/>
      <c r="AW126" s="569"/>
      <c r="AX126" s="569"/>
      <c r="AY126" s="569"/>
      <c r="AZ126" s="569"/>
      <c r="BA126" s="569"/>
      <c r="BB126" s="569"/>
      <c r="BC126" s="569"/>
      <c r="BD126" s="569"/>
      <c r="BE126" s="569"/>
      <c r="BF126" s="569"/>
      <c r="BG126" s="569"/>
      <c r="BH126" s="569"/>
      <c r="BI126" s="569"/>
      <c r="BJ126" s="569"/>
      <c r="BK126" s="569"/>
      <c r="BL126" s="569"/>
      <c r="BM126" s="569"/>
      <c r="BN126" s="569"/>
      <c r="BO126" s="569"/>
      <c r="BP126" s="569"/>
      <c r="BQ126" s="569"/>
      <c r="BR126" s="569"/>
      <c r="BS126" s="569"/>
      <c r="BT126" s="569"/>
      <c r="BU126" s="569"/>
      <c r="BV126" s="569"/>
      <c r="BW126" s="569"/>
      <c r="BX126" s="569"/>
      <c r="BY126" s="569"/>
      <c r="BZ126" s="569"/>
      <c r="CA126" s="569"/>
      <c r="CB126" s="569"/>
      <c r="CC126" s="569"/>
      <c r="CD126" s="569"/>
    </row>
    <row r="127" spans="21:82" ht="39" customHeight="1" x14ac:dyDescent="0.25">
      <c r="U127" s="569"/>
      <c r="V127" s="569"/>
      <c r="W127" s="569"/>
      <c r="X127" s="569"/>
      <c r="Y127" s="569"/>
      <c r="Z127" s="569"/>
      <c r="AA127" s="569"/>
      <c r="AB127" s="569"/>
      <c r="AC127" s="569"/>
      <c r="AD127" s="569"/>
      <c r="AE127" s="569"/>
      <c r="AF127" s="569"/>
      <c r="AG127" s="569"/>
      <c r="AH127" s="569"/>
      <c r="AI127" s="569"/>
      <c r="AJ127" s="569"/>
      <c r="AK127" s="569"/>
      <c r="AL127" s="569"/>
      <c r="AM127" s="569"/>
      <c r="AN127" s="569"/>
      <c r="AO127" s="569"/>
      <c r="AP127" s="569"/>
      <c r="AQ127" s="569"/>
      <c r="AR127" s="569"/>
      <c r="AS127" s="569"/>
      <c r="AT127" s="569"/>
      <c r="AU127" s="569"/>
      <c r="AV127" s="569"/>
      <c r="AW127" s="569"/>
      <c r="AX127" s="569"/>
      <c r="AY127" s="569"/>
      <c r="AZ127" s="569"/>
      <c r="BA127" s="569"/>
      <c r="BB127" s="569"/>
      <c r="BC127" s="569"/>
      <c r="BD127" s="569"/>
      <c r="BE127" s="569"/>
      <c r="BF127" s="569"/>
      <c r="BG127" s="569"/>
      <c r="BH127" s="569"/>
      <c r="BI127" s="569"/>
      <c r="BJ127" s="569"/>
      <c r="BK127" s="569"/>
      <c r="BL127" s="569"/>
      <c r="BM127" s="569"/>
      <c r="BN127" s="569"/>
      <c r="BO127" s="569"/>
      <c r="BP127" s="569"/>
      <c r="BQ127" s="569"/>
      <c r="BR127" s="569"/>
      <c r="BS127" s="569"/>
      <c r="BT127" s="569"/>
      <c r="BU127" s="569"/>
      <c r="BV127" s="569"/>
      <c r="BW127" s="569"/>
      <c r="BX127" s="569"/>
      <c r="BY127" s="569"/>
      <c r="BZ127" s="569"/>
      <c r="CA127" s="569"/>
      <c r="CB127" s="569"/>
      <c r="CC127" s="569"/>
      <c r="CD127" s="569"/>
    </row>
    <row r="128" spans="21:82" ht="39" customHeight="1" x14ac:dyDescent="0.25">
      <c r="U128" s="569"/>
      <c r="V128" s="569"/>
      <c r="W128" s="569"/>
      <c r="X128" s="569"/>
      <c r="Y128" s="569"/>
      <c r="Z128" s="569"/>
      <c r="AA128" s="569"/>
      <c r="AB128" s="569"/>
      <c r="AC128" s="569"/>
      <c r="AD128" s="569"/>
      <c r="AE128" s="569"/>
      <c r="AF128" s="569"/>
      <c r="AG128" s="569"/>
      <c r="AH128" s="569"/>
      <c r="AI128" s="569"/>
      <c r="AJ128" s="569"/>
      <c r="AK128" s="569"/>
      <c r="AL128" s="569"/>
      <c r="AM128" s="569"/>
      <c r="AN128" s="569"/>
      <c r="AO128" s="569"/>
      <c r="AP128" s="569"/>
      <c r="AQ128" s="569"/>
      <c r="AR128" s="569"/>
      <c r="AS128" s="569"/>
      <c r="AT128" s="569"/>
      <c r="AU128" s="569"/>
      <c r="AV128" s="569"/>
      <c r="AW128" s="569"/>
      <c r="AX128" s="569"/>
      <c r="AY128" s="569"/>
      <c r="AZ128" s="569"/>
      <c r="BA128" s="569"/>
      <c r="BB128" s="569"/>
      <c r="BC128" s="569"/>
      <c r="BD128" s="569"/>
      <c r="BE128" s="569"/>
      <c r="BF128" s="569"/>
      <c r="BG128" s="569"/>
      <c r="BH128" s="569"/>
      <c r="BI128" s="569"/>
      <c r="BJ128" s="569"/>
      <c r="BK128" s="569"/>
      <c r="BL128" s="569"/>
      <c r="BM128" s="569"/>
      <c r="BN128" s="569"/>
      <c r="BO128" s="569"/>
      <c r="BP128" s="569"/>
      <c r="BQ128" s="569"/>
      <c r="BR128" s="569"/>
      <c r="BS128" s="569"/>
      <c r="BT128" s="569"/>
      <c r="BU128" s="569"/>
      <c r="BV128" s="569"/>
      <c r="BW128" s="569"/>
      <c r="BX128" s="569"/>
      <c r="BY128" s="569"/>
      <c r="BZ128" s="569"/>
      <c r="CA128" s="569"/>
      <c r="CB128" s="569"/>
      <c r="CC128" s="569"/>
      <c r="CD128" s="569"/>
    </row>
    <row r="129" spans="21:82" ht="39" customHeight="1" x14ac:dyDescent="0.25">
      <c r="U129" s="569"/>
      <c r="V129" s="569"/>
      <c r="W129" s="569"/>
      <c r="X129" s="569"/>
      <c r="Y129" s="569"/>
      <c r="Z129" s="569"/>
      <c r="AA129" s="569"/>
      <c r="AB129" s="569"/>
      <c r="AC129" s="569"/>
      <c r="AD129" s="569"/>
      <c r="AE129" s="569"/>
      <c r="AF129" s="569"/>
      <c r="AG129" s="569"/>
      <c r="AH129" s="569"/>
      <c r="AI129" s="569"/>
      <c r="AJ129" s="569"/>
      <c r="AK129" s="569"/>
      <c r="AL129" s="569"/>
      <c r="AM129" s="569"/>
      <c r="AN129" s="569"/>
      <c r="AO129" s="569"/>
      <c r="AP129" s="569"/>
      <c r="AQ129" s="569"/>
      <c r="AR129" s="569"/>
      <c r="AS129" s="569"/>
      <c r="AT129" s="569"/>
      <c r="AU129" s="569"/>
      <c r="AV129" s="569"/>
      <c r="AW129" s="569"/>
      <c r="AX129" s="569"/>
      <c r="AY129" s="569"/>
      <c r="AZ129" s="569"/>
      <c r="BA129" s="569"/>
      <c r="BB129" s="569"/>
      <c r="BC129" s="569"/>
      <c r="BD129" s="569"/>
      <c r="BE129" s="569"/>
      <c r="BF129" s="569"/>
      <c r="BG129" s="569"/>
      <c r="BH129" s="569"/>
      <c r="BI129" s="569"/>
      <c r="BJ129" s="569"/>
      <c r="BK129" s="569"/>
      <c r="BL129" s="569"/>
      <c r="BM129" s="569"/>
      <c r="BN129" s="569"/>
      <c r="BO129" s="569"/>
      <c r="BP129" s="569"/>
      <c r="BQ129" s="569"/>
      <c r="BR129" s="569"/>
      <c r="BS129" s="569"/>
      <c r="BT129" s="569"/>
      <c r="BU129" s="569"/>
      <c r="BV129" s="569"/>
      <c r="BW129" s="569"/>
      <c r="BX129" s="569"/>
      <c r="BY129" s="569"/>
      <c r="BZ129" s="569"/>
      <c r="CA129" s="569"/>
      <c r="CB129" s="569"/>
      <c r="CC129" s="569"/>
      <c r="CD129" s="569"/>
    </row>
    <row r="130" spans="21:82" ht="39" customHeight="1" x14ac:dyDescent="0.25">
      <c r="U130" s="569"/>
      <c r="V130" s="569"/>
      <c r="W130" s="569"/>
      <c r="X130" s="569"/>
      <c r="Y130" s="569"/>
      <c r="Z130" s="569"/>
      <c r="AA130" s="569"/>
      <c r="AB130" s="569"/>
      <c r="AC130" s="569"/>
      <c r="AD130" s="569"/>
      <c r="AE130" s="569"/>
      <c r="AF130" s="569"/>
      <c r="AG130" s="569"/>
      <c r="AH130" s="569"/>
      <c r="AI130" s="569"/>
      <c r="AJ130" s="569"/>
      <c r="AK130" s="569"/>
      <c r="AL130" s="569"/>
      <c r="AM130" s="569"/>
      <c r="AN130" s="569"/>
      <c r="AO130" s="569"/>
      <c r="AP130" s="569"/>
      <c r="AQ130" s="569"/>
      <c r="AR130" s="569"/>
      <c r="AS130" s="569"/>
      <c r="AT130" s="569"/>
      <c r="AU130" s="569"/>
      <c r="AV130" s="569"/>
      <c r="AW130" s="569"/>
      <c r="AX130" s="569"/>
      <c r="AY130" s="569"/>
      <c r="AZ130" s="569"/>
      <c r="BA130" s="569"/>
      <c r="BB130" s="569"/>
      <c r="BC130" s="569"/>
      <c r="BD130" s="569"/>
      <c r="BE130" s="569"/>
      <c r="BF130" s="569"/>
      <c r="BG130" s="569"/>
      <c r="BH130" s="569"/>
      <c r="BI130" s="569"/>
      <c r="BJ130" s="569"/>
      <c r="BK130" s="569"/>
      <c r="BL130" s="569"/>
      <c r="BM130" s="569"/>
      <c r="BN130" s="569"/>
      <c r="BO130" s="569"/>
      <c r="BP130" s="569"/>
      <c r="BQ130" s="569"/>
      <c r="BR130" s="569"/>
      <c r="BS130" s="569"/>
      <c r="BT130" s="569"/>
      <c r="BU130" s="569"/>
      <c r="BV130" s="569"/>
      <c r="BW130" s="569"/>
      <c r="BX130" s="569"/>
      <c r="BY130" s="569"/>
      <c r="BZ130" s="569"/>
      <c r="CA130" s="569"/>
      <c r="CB130" s="569"/>
      <c r="CC130" s="569"/>
      <c r="CD130" s="569"/>
    </row>
    <row r="131" spans="21:82" ht="39" customHeight="1" x14ac:dyDescent="0.25">
      <c r="U131" s="569"/>
      <c r="V131" s="569"/>
      <c r="W131" s="569"/>
      <c r="X131" s="569"/>
      <c r="Y131" s="569"/>
      <c r="Z131" s="569"/>
      <c r="AA131" s="569"/>
      <c r="AB131" s="569"/>
      <c r="AC131" s="569"/>
      <c r="AD131" s="569"/>
      <c r="AE131" s="569"/>
      <c r="AF131" s="569"/>
      <c r="AG131" s="569"/>
      <c r="AH131" s="569"/>
      <c r="AI131" s="569"/>
      <c r="AJ131" s="569"/>
      <c r="AK131" s="569"/>
      <c r="AL131" s="569"/>
      <c r="AM131" s="569"/>
      <c r="AN131" s="569"/>
      <c r="AO131" s="569"/>
      <c r="AP131" s="569"/>
      <c r="AQ131" s="569"/>
      <c r="AR131" s="569"/>
      <c r="AS131" s="569"/>
      <c r="AT131" s="569"/>
      <c r="AU131" s="569"/>
      <c r="AV131" s="569"/>
      <c r="AW131" s="569"/>
      <c r="AX131" s="569"/>
      <c r="AY131" s="569"/>
      <c r="AZ131" s="569"/>
      <c r="BA131" s="569"/>
      <c r="BB131" s="569"/>
      <c r="BC131" s="569"/>
      <c r="BD131" s="569"/>
      <c r="BE131" s="569"/>
      <c r="BF131" s="569"/>
      <c r="BG131" s="569"/>
      <c r="BH131" s="569"/>
      <c r="BI131" s="569"/>
      <c r="BJ131" s="569"/>
      <c r="BK131" s="569"/>
      <c r="BL131" s="569"/>
      <c r="BM131" s="569"/>
      <c r="BN131" s="569"/>
      <c r="BO131" s="569"/>
      <c r="BP131" s="569"/>
      <c r="BQ131" s="569"/>
      <c r="BR131" s="569"/>
      <c r="BS131" s="569"/>
      <c r="BT131" s="569"/>
      <c r="BU131" s="569"/>
      <c r="BV131" s="569"/>
      <c r="BW131" s="569"/>
      <c r="BX131" s="569"/>
      <c r="BY131" s="569"/>
      <c r="BZ131" s="569"/>
      <c r="CA131" s="569"/>
      <c r="CB131" s="569"/>
      <c r="CC131" s="569"/>
      <c r="CD131" s="569"/>
    </row>
    <row r="132" spans="21:82" ht="39" customHeight="1" x14ac:dyDescent="0.25">
      <c r="U132" s="569"/>
      <c r="V132" s="569"/>
      <c r="W132" s="569"/>
      <c r="X132" s="569"/>
      <c r="Y132" s="569"/>
      <c r="Z132" s="569"/>
      <c r="AA132" s="569"/>
      <c r="AB132" s="569"/>
      <c r="AC132" s="569"/>
      <c r="AD132" s="569"/>
      <c r="AE132" s="569"/>
      <c r="AF132" s="569"/>
      <c r="AG132" s="569"/>
      <c r="AH132" s="569"/>
      <c r="AI132" s="569"/>
      <c r="AJ132" s="569"/>
      <c r="AK132" s="569"/>
      <c r="AL132" s="569"/>
      <c r="AM132" s="569"/>
      <c r="AN132" s="569"/>
      <c r="AO132" s="569"/>
      <c r="AP132" s="569"/>
      <c r="AQ132" s="569"/>
      <c r="AR132" s="569"/>
      <c r="AS132" s="569"/>
      <c r="AT132" s="569"/>
      <c r="AU132" s="569"/>
      <c r="AV132" s="569"/>
      <c r="AW132" s="569"/>
      <c r="AX132" s="569"/>
      <c r="AY132" s="569"/>
      <c r="AZ132" s="569"/>
      <c r="BA132" s="569"/>
      <c r="BB132" s="569"/>
      <c r="BC132" s="569"/>
      <c r="BD132" s="569"/>
      <c r="BE132" s="569"/>
      <c r="BF132" s="569"/>
      <c r="BG132" s="569"/>
      <c r="BH132" s="569"/>
      <c r="BI132" s="569"/>
      <c r="BJ132" s="569"/>
      <c r="BK132" s="569"/>
      <c r="BL132" s="569"/>
      <c r="BM132" s="569"/>
      <c r="BN132" s="569"/>
      <c r="BO132" s="569"/>
      <c r="BP132" s="569"/>
      <c r="BQ132" s="569"/>
      <c r="BR132" s="569"/>
      <c r="BS132" s="569"/>
      <c r="BT132" s="569"/>
      <c r="BU132" s="569"/>
      <c r="BV132" s="569"/>
      <c r="BW132" s="569"/>
      <c r="BX132" s="569"/>
      <c r="BY132" s="569"/>
      <c r="BZ132" s="569"/>
      <c r="CA132" s="569"/>
      <c r="CB132" s="569"/>
      <c r="CC132" s="569"/>
      <c r="CD132" s="569"/>
    </row>
    <row r="133" spans="21:82" ht="39" customHeight="1" x14ac:dyDescent="0.25">
      <c r="U133" s="569"/>
      <c r="V133" s="569"/>
      <c r="W133" s="569"/>
      <c r="X133" s="569"/>
      <c r="Y133" s="569"/>
      <c r="Z133" s="569"/>
      <c r="AA133" s="569"/>
      <c r="AB133" s="569"/>
      <c r="AC133" s="569"/>
      <c r="AD133" s="569"/>
      <c r="AE133" s="569"/>
      <c r="AF133" s="569"/>
      <c r="AG133" s="569"/>
      <c r="AH133" s="569"/>
      <c r="AI133" s="569"/>
      <c r="AJ133" s="569"/>
      <c r="AK133" s="569"/>
      <c r="AL133" s="569"/>
      <c r="AM133" s="569"/>
      <c r="AN133" s="569"/>
      <c r="AO133" s="569"/>
      <c r="AP133" s="569"/>
      <c r="AQ133" s="569"/>
      <c r="AR133" s="569"/>
      <c r="AS133" s="569"/>
      <c r="AT133" s="569"/>
      <c r="AU133" s="569"/>
      <c r="AV133" s="569"/>
      <c r="AW133" s="569"/>
      <c r="AX133" s="569"/>
      <c r="AY133" s="569"/>
      <c r="AZ133" s="569"/>
      <c r="BA133" s="569"/>
      <c r="BB133" s="569"/>
      <c r="BC133" s="569"/>
      <c r="BD133" s="569"/>
      <c r="BE133" s="569"/>
      <c r="BF133" s="569"/>
      <c r="BG133" s="569"/>
      <c r="BH133" s="569"/>
      <c r="BI133" s="569"/>
      <c r="BJ133" s="569"/>
      <c r="BK133" s="569"/>
      <c r="BL133" s="569"/>
      <c r="BM133" s="569"/>
      <c r="BN133" s="569"/>
      <c r="BO133" s="569"/>
      <c r="BP133" s="569"/>
      <c r="BQ133" s="569"/>
      <c r="BR133" s="569"/>
      <c r="BS133" s="569"/>
      <c r="BT133" s="569"/>
      <c r="BU133" s="569"/>
      <c r="BV133" s="569"/>
      <c r="BW133" s="569"/>
      <c r="BX133" s="569"/>
      <c r="BY133" s="569"/>
      <c r="BZ133" s="569"/>
      <c r="CA133" s="569"/>
      <c r="CB133" s="569"/>
      <c r="CC133" s="569"/>
      <c r="CD133" s="569"/>
    </row>
    <row r="134" spans="21:82" ht="39" customHeight="1" x14ac:dyDescent="0.25">
      <c r="U134" s="569"/>
      <c r="V134" s="569"/>
      <c r="W134" s="569"/>
      <c r="X134" s="569"/>
      <c r="Y134" s="569"/>
      <c r="Z134" s="569"/>
      <c r="AA134" s="569"/>
      <c r="AB134" s="569"/>
      <c r="AC134" s="569"/>
      <c r="AD134" s="569"/>
      <c r="AE134" s="569"/>
      <c r="AF134" s="569"/>
      <c r="AG134" s="569"/>
      <c r="AH134" s="569"/>
      <c r="AI134" s="569"/>
      <c r="AJ134" s="569"/>
      <c r="AK134" s="569"/>
      <c r="AL134" s="569"/>
      <c r="AM134" s="569"/>
      <c r="AN134" s="569"/>
      <c r="AO134" s="569"/>
      <c r="AP134" s="569"/>
      <c r="AQ134" s="569"/>
      <c r="AR134" s="569"/>
      <c r="AS134" s="569"/>
      <c r="AT134" s="569"/>
      <c r="AU134" s="569"/>
      <c r="AV134" s="569"/>
      <c r="AW134" s="569"/>
      <c r="AX134" s="569"/>
      <c r="AY134" s="569"/>
      <c r="AZ134" s="569"/>
      <c r="BA134" s="569"/>
      <c r="BB134" s="569"/>
      <c r="BC134" s="569"/>
      <c r="BD134" s="569"/>
      <c r="BE134" s="569"/>
      <c r="BF134" s="569"/>
      <c r="BG134" s="569"/>
      <c r="BH134" s="569"/>
      <c r="BI134" s="569"/>
      <c r="BJ134" s="569"/>
      <c r="BK134" s="569"/>
      <c r="BL134" s="569"/>
      <c r="BM134" s="569"/>
      <c r="BN134" s="569"/>
      <c r="BO134" s="569"/>
      <c r="BP134" s="569"/>
      <c r="BQ134" s="569"/>
      <c r="BR134" s="569"/>
      <c r="BS134" s="569"/>
      <c r="BT134" s="569"/>
      <c r="BU134" s="569"/>
      <c r="BV134" s="569"/>
      <c r="BW134" s="569"/>
      <c r="BX134" s="569"/>
      <c r="BY134" s="569"/>
      <c r="BZ134" s="569"/>
      <c r="CA134" s="569"/>
      <c r="CB134" s="569"/>
      <c r="CC134" s="569"/>
      <c r="CD134" s="569"/>
    </row>
    <row r="135" spans="21:82" ht="39" customHeight="1" x14ac:dyDescent="0.25">
      <c r="U135" s="569"/>
      <c r="V135" s="569"/>
      <c r="W135" s="569"/>
      <c r="X135" s="569"/>
      <c r="Y135" s="569"/>
      <c r="Z135" s="569"/>
      <c r="AA135" s="569"/>
      <c r="AB135" s="569"/>
      <c r="AC135" s="569"/>
      <c r="AD135" s="569"/>
      <c r="AE135" s="569"/>
      <c r="AF135" s="569"/>
      <c r="AG135" s="569"/>
      <c r="AH135" s="569"/>
      <c r="AI135" s="569"/>
      <c r="AJ135" s="569"/>
      <c r="AK135" s="569"/>
      <c r="AL135" s="569"/>
      <c r="AM135" s="569"/>
      <c r="AN135" s="569"/>
      <c r="AO135" s="569"/>
      <c r="AP135" s="569"/>
      <c r="AQ135" s="569"/>
      <c r="AR135" s="569"/>
      <c r="AS135" s="569"/>
      <c r="AT135" s="569"/>
      <c r="AU135" s="569"/>
      <c r="AV135" s="569"/>
      <c r="AW135" s="569"/>
      <c r="AX135" s="569"/>
      <c r="AY135" s="569"/>
      <c r="AZ135" s="569"/>
      <c r="BA135" s="569"/>
      <c r="BB135" s="569"/>
      <c r="BC135" s="569"/>
      <c r="BD135" s="569"/>
      <c r="BE135" s="569"/>
      <c r="BF135" s="569"/>
      <c r="BG135" s="569"/>
      <c r="BH135" s="569"/>
      <c r="BI135" s="569"/>
      <c r="BJ135" s="569"/>
      <c r="BK135" s="569"/>
      <c r="BL135" s="569"/>
      <c r="BM135" s="569"/>
      <c r="BN135" s="569"/>
      <c r="BO135" s="569"/>
      <c r="BP135" s="569"/>
      <c r="BQ135" s="569"/>
      <c r="BR135" s="569"/>
      <c r="BS135" s="569"/>
      <c r="BT135" s="569"/>
      <c r="BU135" s="569"/>
      <c r="BV135" s="569"/>
      <c r="BW135" s="569"/>
      <c r="BX135" s="569"/>
      <c r="BY135" s="569"/>
      <c r="BZ135" s="569"/>
      <c r="CA135" s="569"/>
      <c r="CB135" s="569"/>
      <c r="CC135" s="569"/>
      <c r="CD135" s="569"/>
    </row>
    <row r="136" spans="21:82" ht="39" customHeight="1" x14ac:dyDescent="0.25">
      <c r="U136" s="569"/>
      <c r="V136" s="569"/>
      <c r="W136" s="569"/>
      <c r="X136" s="569"/>
      <c r="Y136" s="569"/>
      <c r="Z136" s="569"/>
      <c r="AA136" s="569"/>
      <c r="AB136" s="569"/>
      <c r="AC136" s="569"/>
      <c r="AD136" s="569"/>
      <c r="AE136" s="569"/>
      <c r="AF136" s="569"/>
      <c r="AG136" s="569"/>
      <c r="AH136" s="569"/>
      <c r="AI136" s="569"/>
      <c r="AJ136" s="569"/>
      <c r="AK136" s="569"/>
      <c r="AL136" s="569"/>
      <c r="AM136" s="569"/>
      <c r="AN136" s="569"/>
      <c r="AO136" s="569"/>
      <c r="AP136" s="569"/>
      <c r="AQ136" s="569"/>
      <c r="AR136" s="569"/>
      <c r="AS136" s="569"/>
      <c r="AT136" s="569"/>
      <c r="AU136" s="569"/>
      <c r="AV136" s="569"/>
      <c r="AW136" s="569"/>
      <c r="AX136" s="569"/>
      <c r="AY136" s="569"/>
      <c r="AZ136" s="569"/>
      <c r="BA136" s="569"/>
      <c r="BB136" s="569"/>
      <c r="BC136" s="569"/>
      <c r="BD136" s="569"/>
      <c r="BE136" s="569"/>
      <c r="BF136" s="569"/>
      <c r="BG136" s="569"/>
      <c r="BH136" s="569"/>
      <c r="BI136" s="569"/>
      <c r="BJ136" s="569"/>
      <c r="BK136" s="569"/>
      <c r="BL136" s="569"/>
      <c r="BM136" s="569"/>
      <c r="BN136" s="569"/>
      <c r="BO136" s="569"/>
      <c r="BP136" s="569"/>
      <c r="BQ136" s="569"/>
      <c r="BR136" s="569"/>
      <c r="BS136" s="569"/>
      <c r="BT136" s="569"/>
      <c r="BU136" s="569"/>
      <c r="BV136" s="569"/>
      <c r="BW136" s="569"/>
      <c r="BX136" s="569"/>
      <c r="BY136" s="569"/>
      <c r="BZ136" s="569"/>
      <c r="CA136" s="569"/>
      <c r="CB136" s="569"/>
      <c r="CC136" s="569"/>
      <c r="CD136" s="569"/>
    </row>
    <row r="137" spans="21:82" ht="39" customHeight="1" x14ac:dyDescent="0.25">
      <c r="U137" s="569"/>
      <c r="V137" s="569"/>
      <c r="W137" s="569"/>
      <c r="X137" s="569"/>
      <c r="Y137" s="569"/>
      <c r="Z137" s="569"/>
      <c r="AA137" s="569"/>
      <c r="AB137" s="569"/>
      <c r="AC137" s="569"/>
      <c r="AD137" s="569"/>
      <c r="AE137" s="569"/>
      <c r="AF137" s="569"/>
      <c r="AG137" s="569"/>
      <c r="AH137" s="569"/>
      <c r="AI137" s="569"/>
      <c r="AJ137" s="569"/>
      <c r="AK137" s="569"/>
      <c r="AL137" s="569"/>
      <c r="AM137" s="569"/>
      <c r="AN137" s="569"/>
      <c r="AO137" s="569"/>
      <c r="AP137" s="569"/>
      <c r="AQ137" s="569"/>
      <c r="AR137" s="569"/>
      <c r="AS137" s="569"/>
      <c r="AT137" s="569"/>
      <c r="AU137" s="569"/>
      <c r="AV137" s="569"/>
      <c r="AW137" s="569"/>
      <c r="AX137" s="569"/>
      <c r="AY137" s="569"/>
      <c r="AZ137" s="569"/>
      <c r="BA137" s="569"/>
      <c r="BB137" s="569"/>
      <c r="BC137" s="569"/>
      <c r="BD137" s="569"/>
      <c r="BE137" s="569"/>
      <c r="BF137" s="569"/>
      <c r="BG137" s="569"/>
      <c r="BH137" s="569"/>
      <c r="BI137" s="569"/>
      <c r="BJ137" s="569"/>
      <c r="BK137" s="569"/>
      <c r="BL137" s="569"/>
      <c r="BM137" s="569"/>
      <c r="BN137" s="569"/>
      <c r="BO137" s="569"/>
      <c r="BP137" s="569"/>
      <c r="BQ137" s="569"/>
      <c r="BR137" s="569"/>
      <c r="BS137" s="569"/>
      <c r="BT137" s="569"/>
      <c r="BU137" s="569"/>
      <c r="BV137" s="569"/>
      <c r="BW137" s="569"/>
      <c r="BX137" s="569"/>
      <c r="BY137" s="569"/>
      <c r="BZ137" s="569"/>
      <c r="CA137" s="569"/>
      <c r="CB137" s="569"/>
      <c r="CC137" s="569"/>
      <c r="CD137" s="569"/>
    </row>
    <row r="138" spans="21:82" ht="39" customHeight="1" x14ac:dyDescent="0.25">
      <c r="U138" s="569"/>
      <c r="V138" s="569"/>
      <c r="W138" s="569"/>
      <c r="X138" s="569"/>
      <c r="Y138" s="569"/>
      <c r="Z138" s="569"/>
      <c r="AA138" s="569"/>
      <c r="AB138" s="569"/>
      <c r="AC138" s="569"/>
      <c r="AD138" s="569"/>
      <c r="AE138" s="569"/>
      <c r="AF138" s="569"/>
      <c r="AG138" s="569"/>
      <c r="AH138" s="569"/>
      <c r="AI138" s="569"/>
      <c r="AJ138" s="569"/>
      <c r="AK138" s="569"/>
      <c r="AL138" s="569"/>
      <c r="AM138" s="569"/>
      <c r="AN138" s="569"/>
      <c r="AO138" s="569"/>
      <c r="AP138" s="569"/>
      <c r="AQ138" s="569"/>
      <c r="AR138" s="569"/>
      <c r="AS138" s="569"/>
      <c r="AT138" s="569"/>
      <c r="AU138" s="569"/>
      <c r="AV138" s="569"/>
      <c r="AW138" s="569"/>
      <c r="AX138" s="569"/>
      <c r="AY138" s="569"/>
      <c r="AZ138" s="569"/>
      <c r="BA138" s="569"/>
      <c r="BB138" s="569"/>
      <c r="BC138" s="569"/>
      <c r="BD138" s="569"/>
      <c r="BE138" s="569"/>
      <c r="BF138" s="569"/>
      <c r="BG138" s="569"/>
      <c r="BH138" s="569"/>
      <c r="BI138" s="569"/>
      <c r="BJ138" s="569"/>
      <c r="BK138" s="569"/>
      <c r="BL138" s="569"/>
      <c r="BM138" s="569"/>
      <c r="BN138" s="569"/>
      <c r="BO138" s="569"/>
      <c r="BP138" s="569"/>
      <c r="BQ138" s="569"/>
      <c r="BR138" s="569"/>
      <c r="BS138" s="569"/>
      <c r="BT138" s="569"/>
      <c r="BU138" s="569"/>
      <c r="BV138" s="569"/>
      <c r="BW138" s="569"/>
      <c r="BX138" s="569"/>
      <c r="BY138" s="569"/>
      <c r="BZ138" s="569"/>
      <c r="CA138" s="569"/>
      <c r="CB138" s="569"/>
      <c r="CC138" s="569"/>
      <c r="CD138" s="569"/>
    </row>
    <row r="139" spans="21:82" ht="39" customHeight="1" x14ac:dyDescent="0.25">
      <c r="U139" s="569"/>
      <c r="V139" s="569"/>
      <c r="W139" s="569"/>
      <c r="X139" s="569"/>
      <c r="Y139" s="569"/>
      <c r="Z139" s="569"/>
      <c r="AA139" s="569"/>
      <c r="AB139" s="569"/>
      <c r="AC139" s="569"/>
      <c r="AD139" s="569"/>
      <c r="AE139" s="569"/>
      <c r="AF139" s="569"/>
      <c r="AG139" s="569"/>
      <c r="AH139" s="569"/>
      <c r="AI139" s="569"/>
      <c r="AJ139" s="569"/>
      <c r="AK139" s="569"/>
      <c r="AL139" s="569"/>
      <c r="AM139" s="569"/>
      <c r="AN139" s="569"/>
      <c r="AO139" s="569"/>
      <c r="AP139" s="569"/>
      <c r="AQ139" s="569"/>
      <c r="AR139" s="569"/>
      <c r="AS139" s="569"/>
      <c r="AT139" s="569"/>
      <c r="AU139" s="569"/>
      <c r="AV139" s="569"/>
      <c r="AW139" s="569"/>
      <c r="AX139" s="569"/>
      <c r="AY139" s="569"/>
      <c r="AZ139" s="569"/>
      <c r="BA139" s="569"/>
      <c r="BB139" s="569"/>
      <c r="BC139" s="569"/>
      <c r="BD139" s="569"/>
      <c r="BE139" s="569"/>
      <c r="BF139" s="569"/>
      <c r="BG139" s="569"/>
      <c r="BH139" s="569"/>
      <c r="BI139" s="569"/>
      <c r="BJ139" s="569"/>
      <c r="BK139" s="569"/>
      <c r="BL139" s="569"/>
      <c r="BM139" s="569"/>
      <c r="BN139" s="569"/>
      <c r="BO139" s="569"/>
      <c r="BP139" s="569"/>
      <c r="BQ139" s="569"/>
      <c r="BR139" s="569"/>
      <c r="BS139" s="569"/>
      <c r="BT139" s="569"/>
      <c r="BU139" s="569"/>
      <c r="BV139" s="569"/>
      <c r="BW139" s="569"/>
      <c r="BX139" s="569"/>
      <c r="BY139" s="569"/>
      <c r="BZ139" s="569"/>
      <c r="CA139" s="569"/>
      <c r="CB139" s="569"/>
      <c r="CC139" s="569"/>
      <c r="CD139" s="569"/>
    </row>
    <row r="140" spans="21:82" ht="39" customHeight="1" x14ac:dyDescent="0.25">
      <c r="U140" s="569"/>
      <c r="V140" s="569"/>
      <c r="W140" s="569"/>
      <c r="X140" s="569"/>
      <c r="Y140" s="569"/>
      <c r="Z140" s="569"/>
      <c r="AA140" s="569"/>
      <c r="AB140" s="569"/>
      <c r="AC140" s="569"/>
      <c r="AD140" s="569"/>
      <c r="AE140" s="569"/>
      <c r="AF140" s="569"/>
      <c r="AG140" s="569"/>
      <c r="AH140" s="569"/>
      <c r="AI140" s="569"/>
      <c r="AJ140" s="569"/>
      <c r="AK140" s="569"/>
      <c r="AL140" s="569"/>
      <c r="AM140" s="569"/>
      <c r="AN140" s="569"/>
      <c r="AO140" s="569"/>
      <c r="AP140" s="569"/>
      <c r="AQ140" s="569"/>
      <c r="AR140" s="569"/>
      <c r="AS140" s="569"/>
      <c r="AT140" s="569"/>
      <c r="AU140" s="569"/>
      <c r="AV140" s="569"/>
      <c r="AW140" s="569"/>
      <c r="AX140" s="569"/>
      <c r="AY140" s="569"/>
      <c r="AZ140" s="569"/>
      <c r="BA140" s="569"/>
      <c r="BB140" s="569"/>
      <c r="BC140" s="569"/>
      <c r="BD140" s="569"/>
      <c r="BE140" s="569"/>
      <c r="BF140" s="569"/>
      <c r="BG140" s="569"/>
      <c r="BH140" s="569"/>
      <c r="BI140" s="569"/>
      <c r="BJ140" s="569"/>
      <c r="BK140" s="569"/>
      <c r="BL140" s="569"/>
      <c r="BM140" s="569"/>
      <c r="BN140" s="569"/>
      <c r="BO140" s="569"/>
      <c r="BP140" s="569"/>
      <c r="BQ140" s="569"/>
      <c r="BR140" s="569"/>
      <c r="BS140" s="569"/>
      <c r="BT140" s="569"/>
      <c r="BU140" s="569"/>
      <c r="BV140" s="569"/>
      <c r="BW140" s="569"/>
      <c r="BX140" s="569"/>
      <c r="BY140" s="569"/>
      <c r="BZ140" s="569"/>
      <c r="CA140" s="569"/>
      <c r="CB140" s="569"/>
      <c r="CC140" s="569"/>
      <c r="CD140" s="569"/>
    </row>
    <row r="141" spans="21:82" ht="39" customHeight="1" x14ac:dyDescent="0.25">
      <c r="U141" s="569"/>
      <c r="V141" s="569"/>
      <c r="W141" s="569"/>
      <c r="X141" s="569"/>
      <c r="Y141" s="569"/>
      <c r="Z141" s="569"/>
      <c r="AA141" s="569"/>
      <c r="AB141" s="569"/>
      <c r="AC141" s="569"/>
      <c r="AD141" s="569"/>
      <c r="AE141" s="569"/>
      <c r="AF141" s="569"/>
      <c r="AG141" s="569"/>
      <c r="AH141" s="569"/>
      <c r="AI141" s="569"/>
      <c r="AJ141" s="569"/>
      <c r="AK141" s="569"/>
      <c r="AL141" s="569"/>
      <c r="AM141" s="569"/>
      <c r="AN141" s="569"/>
      <c r="AO141" s="569"/>
      <c r="AP141" s="569"/>
      <c r="AQ141" s="569"/>
      <c r="AR141" s="569"/>
      <c r="AS141" s="569"/>
      <c r="AT141" s="569"/>
      <c r="AU141" s="569"/>
      <c r="AV141" s="569"/>
      <c r="AW141" s="569"/>
      <c r="AX141" s="569"/>
      <c r="AY141" s="569"/>
      <c r="AZ141" s="569"/>
      <c r="BA141" s="569"/>
      <c r="BB141" s="569"/>
      <c r="BC141" s="569"/>
      <c r="BD141" s="569"/>
      <c r="BE141" s="569"/>
      <c r="BF141" s="569"/>
      <c r="BG141" s="569"/>
      <c r="BH141" s="569"/>
      <c r="BI141" s="569"/>
      <c r="BJ141" s="569"/>
      <c r="BK141" s="569"/>
      <c r="BL141" s="569"/>
      <c r="BM141" s="569"/>
      <c r="BN141" s="569"/>
      <c r="BO141" s="569"/>
      <c r="BP141" s="569"/>
      <c r="BQ141" s="569"/>
      <c r="BR141" s="569"/>
      <c r="BS141" s="569"/>
      <c r="BT141" s="569"/>
      <c r="BU141" s="569"/>
      <c r="BV141" s="569"/>
      <c r="BW141" s="569"/>
      <c r="BX141" s="569"/>
      <c r="BY141" s="569"/>
      <c r="BZ141" s="569"/>
      <c r="CA141" s="569"/>
      <c r="CB141" s="569"/>
      <c r="CC141" s="569"/>
      <c r="CD141" s="569"/>
    </row>
    <row r="142" spans="21:82" ht="39" customHeight="1" x14ac:dyDescent="0.25">
      <c r="U142" s="569"/>
      <c r="V142" s="569"/>
      <c r="W142" s="569"/>
      <c r="X142" s="569"/>
      <c r="Y142" s="569"/>
      <c r="Z142" s="569"/>
      <c r="AA142" s="569"/>
      <c r="AB142" s="569"/>
      <c r="AC142" s="569"/>
      <c r="AD142" s="569"/>
      <c r="AE142" s="569"/>
      <c r="AF142" s="569"/>
      <c r="AG142" s="569"/>
      <c r="AH142" s="569"/>
      <c r="AI142" s="569"/>
      <c r="AJ142" s="569"/>
      <c r="AK142" s="569"/>
      <c r="AL142" s="569"/>
      <c r="AM142" s="569"/>
      <c r="AN142" s="569"/>
      <c r="AO142" s="569"/>
      <c r="AP142" s="569"/>
      <c r="AQ142" s="569"/>
      <c r="AR142" s="569"/>
      <c r="AS142" s="569"/>
      <c r="AT142" s="569"/>
      <c r="AU142" s="569"/>
      <c r="AV142" s="569"/>
      <c r="AW142" s="569"/>
      <c r="AX142" s="569"/>
      <c r="AY142" s="569"/>
      <c r="AZ142" s="569"/>
      <c r="BA142" s="569"/>
      <c r="BB142" s="569"/>
      <c r="BC142" s="569"/>
      <c r="BD142" s="569"/>
      <c r="BE142" s="569"/>
      <c r="BF142" s="569"/>
      <c r="BG142" s="569"/>
      <c r="BH142" s="569"/>
      <c r="BI142" s="569"/>
      <c r="BJ142" s="569"/>
      <c r="BK142" s="569"/>
      <c r="BL142" s="569"/>
      <c r="BM142" s="569"/>
      <c r="BN142" s="569"/>
      <c r="BO142" s="569"/>
      <c r="BP142" s="569"/>
      <c r="BQ142" s="569"/>
      <c r="BR142" s="569"/>
      <c r="BS142" s="569"/>
      <c r="BT142" s="569"/>
      <c r="BU142" s="569"/>
      <c r="BV142" s="569"/>
      <c r="BW142" s="569"/>
      <c r="BX142" s="569"/>
      <c r="BY142" s="569"/>
      <c r="BZ142" s="569"/>
      <c r="CA142" s="569"/>
      <c r="CB142" s="569"/>
      <c r="CC142" s="569"/>
      <c r="CD142" s="569"/>
    </row>
    <row r="143" spans="21:82" ht="39" customHeight="1" x14ac:dyDescent="0.25">
      <c r="U143" s="569"/>
      <c r="V143" s="569"/>
      <c r="W143" s="569"/>
      <c r="X143" s="569"/>
      <c r="Y143" s="569"/>
      <c r="Z143" s="569"/>
      <c r="AA143" s="569"/>
      <c r="AB143" s="569"/>
      <c r="AC143" s="569"/>
      <c r="AD143" s="569"/>
      <c r="AE143" s="569"/>
      <c r="AF143" s="569"/>
      <c r="AG143" s="569"/>
      <c r="AH143" s="569"/>
      <c r="AI143" s="569"/>
      <c r="AJ143" s="569"/>
      <c r="AK143" s="569"/>
      <c r="AL143" s="569"/>
      <c r="AM143" s="569"/>
      <c r="AN143" s="569"/>
      <c r="AO143" s="569"/>
      <c r="AP143" s="569"/>
      <c r="AQ143" s="569"/>
      <c r="AR143" s="569"/>
      <c r="AS143" s="569"/>
      <c r="AT143" s="569"/>
      <c r="AU143" s="569"/>
      <c r="AV143" s="569"/>
      <c r="AW143" s="569"/>
      <c r="AX143" s="569"/>
      <c r="AY143" s="569"/>
      <c r="AZ143" s="569"/>
      <c r="BA143" s="569"/>
      <c r="BB143" s="569"/>
      <c r="BC143" s="569"/>
      <c r="BD143" s="569"/>
      <c r="BE143" s="569"/>
      <c r="BF143" s="569"/>
      <c r="BG143" s="569"/>
      <c r="BH143" s="569"/>
      <c r="BI143" s="569"/>
      <c r="BJ143" s="569"/>
      <c r="BK143" s="569"/>
      <c r="BL143" s="569"/>
      <c r="BM143" s="569"/>
      <c r="BN143" s="569"/>
      <c r="BO143" s="569"/>
      <c r="BP143" s="569"/>
      <c r="BQ143" s="569"/>
      <c r="BR143" s="569"/>
      <c r="BS143" s="569"/>
      <c r="BT143" s="569"/>
      <c r="BU143" s="569"/>
      <c r="BV143" s="569"/>
      <c r="BW143" s="569"/>
      <c r="BX143" s="569"/>
      <c r="BY143" s="569"/>
      <c r="BZ143" s="569"/>
      <c r="CA143" s="569"/>
      <c r="CB143" s="569"/>
      <c r="CC143" s="569"/>
      <c r="CD143" s="569"/>
    </row>
    <row r="144" spans="21:82" ht="39" customHeight="1" x14ac:dyDescent="0.25">
      <c r="U144" s="569"/>
      <c r="V144" s="569"/>
      <c r="W144" s="569"/>
      <c r="X144" s="569"/>
      <c r="Y144" s="569"/>
      <c r="Z144" s="569"/>
      <c r="AA144" s="569"/>
      <c r="AB144" s="569"/>
      <c r="AC144" s="569"/>
      <c r="AD144" s="569"/>
      <c r="AE144" s="569"/>
      <c r="AF144" s="569"/>
      <c r="AG144" s="569"/>
      <c r="AH144" s="569"/>
      <c r="AI144" s="569"/>
      <c r="AJ144" s="569"/>
      <c r="AK144" s="569"/>
      <c r="AL144" s="569"/>
      <c r="AM144" s="569"/>
      <c r="AN144" s="569"/>
      <c r="AO144" s="569"/>
      <c r="AP144" s="569"/>
      <c r="AQ144" s="569"/>
      <c r="AR144" s="569"/>
      <c r="AS144" s="569"/>
      <c r="AT144" s="569"/>
      <c r="AU144" s="569"/>
      <c r="AV144" s="569"/>
      <c r="AW144" s="569"/>
      <c r="AX144" s="569"/>
      <c r="AY144" s="569"/>
      <c r="AZ144" s="569"/>
      <c r="BA144" s="569"/>
      <c r="BB144" s="569"/>
      <c r="BC144" s="569"/>
      <c r="BD144" s="569"/>
      <c r="BE144" s="569"/>
      <c r="BF144" s="569"/>
      <c r="BG144" s="569"/>
      <c r="BH144" s="569"/>
      <c r="BI144" s="569"/>
      <c r="BJ144" s="569"/>
      <c r="BK144" s="569"/>
      <c r="BL144" s="569"/>
      <c r="BM144" s="569"/>
      <c r="BN144" s="569"/>
      <c r="BO144" s="569"/>
      <c r="BP144" s="569"/>
      <c r="BQ144" s="569"/>
      <c r="BR144" s="569"/>
      <c r="BS144" s="569"/>
      <c r="BT144" s="569"/>
      <c r="BU144" s="569"/>
      <c r="BV144" s="569"/>
      <c r="BW144" s="569"/>
      <c r="BX144" s="569"/>
      <c r="BY144" s="569"/>
      <c r="BZ144" s="569"/>
      <c r="CA144" s="569"/>
      <c r="CB144" s="569"/>
      <c r="CC144" s="569"/>
      <c r="CD144" s="569"/>
    </row>
    <row r="145" spans="21:82" ht="39" customHeight="1" x14ac:dyDescent="0.25">
      <c r="U145" s="569"/>
      <c r="V145" s="569"/>
      <c r="W145" s="569"/>
      <c r="X145" s="569"/>
      <c r="Y145" s="569"/>
      <c r="Z145" s="569"/>
      <c r="AA145" s="569"/>
      <c r="AB145" s="569"/>
      <c r="AC145" s="569"/>
      <c r="AD145" s="569"/>
      <c r="AE145" s="569"/>
      <c r="AF145" s="569"/>
      <c r="AG145" s="569"/>
      <c r="AH145" s="569"/>
      <c r="AI145" s="569"/>
      <c r="AJ145" s="569"/>
      <c r="AK145" s="569"/>
      <c r="AL145" s="569"/>
      <c r="AM145" s="569"/>
      <c r="AN145" s="569"/>
      <c r="AO145" s="569"/>
      <c r="AP145" s="569"/>
      <c r="AQ145" s="569"/>
      <c r="AR145" s="569"/>
      <c r="AS145" s="569"/>
      <c r="AT145" s="569"/>
      <c r="AU145" s="569"/>
      <c r="AV145" s="569"/>
      <c r="AW145" s="569"/>
      <c r="AX145" s="569"/>
      <c r="AY145" s="569"/>
      <c r="AZ145" s="569"/>
      <c r="BA145" s="569"/>
      <c r="BB145" s="569"/>
      <c r="BC145" s="569"/>
      <c r="BD145" s="569"/>
      <c r="BE145" s="569"/>
      <c r="BF145" s="569"/>
      <c r="BG145" s="569"/>
      <c r="BH145" s="569"/>
      <c r="BI145" s="569"/>
      <c r="BJ145" s="569"/>
      <c r="BK145" s="569"/>
      <c r="BL145" s="569"/>
      <c r="BM145" s="569"/>
      <c r="BN145" s="569"/>
      <c r="BO145" s="569"/>
      <c r="BP145" s="569"/>
      <c r="BQ145" s="569"/>
      <c r="BR145" s="569"/>
      <c r="BS145" s="569"/>
      <c r="BT145" s="569"/>
      <c r="BU145" s="569"/>
      <c r="BV145" s="569"/>
      <c r="BW145" s="569"/>
      <c r="BX145" s="569"/>
      <c r="BY145" s="569"/>
      <c r="BZ145" s="569"/>
      <c r="CA145" s="569"/>
      <c r="CB145" s="569"/>
      <c r="CC145" s="569"/>
      <c r="CD145" s="569"/>
    </row>
    <row r="146" spans="21:82" ht="39" customHeight="1" x14ac:dyDescent="0.25">
      <c r="U146" s="569"/>
      <c r="V146" s="569"/>
      <c r="W146" s="569"/>
      <c r="X146" s="569"/>
      <c r="Y146" s="569"/>
      <c r="Z146" s="569"/>
      <c r="AA146" s="569"/>
      <c r="AB146" s="569"/>
      <c r="AC146" s="569"/>
      <c r="AD146" s="569"/>
      <c r="AE146" s="569"/>
      <c r="AF146" s="569"/>
      <c r="AG146" s="569"/>
      <c r="AH146" s="569"/>
      <c r="AI146" s="569"/>
      <c r="AJ146" s="569"/>
      <c r="AK146" s="569"/>
      <c r="AL146" s="569"/>
      <c r="AM146" s="569"/>
      <c r="AN146" s="569"/>
      <c r="AO146" s="569"/>
      <c r="AP146" s="569"/>
      <c r="AQ146" s="569"/>
      <c r="AR146" s="569"/>
      <c r="AS146" s="569"/>
      <c r="AT146" s="569"/>
      <c r="AU146" s="569"/>
      <c r="AV146" s="569"/>
      <c r="AW146" s="569"/>
      <c r="AX146" s="569"/>
      <c r="AY146" s="569"/>
      <c r="AZ146" s="569"/>
      <c r="BA146" s="569"/>
      <c r="BB146" s="569"/>
      <c r="BC146" s="569"/>
      <c r="BD146" s="569"/>
      <c r="BE146" s="569"/>
      <c r="BF146" s="569"/>
      <c r="BG146" s="569"/>
      <c r="BH146" s="569"/>
      <c r="BI146" s="569"/>
      <c r="BJ146" s="569"/>
      <c r="BK146" s="569"/>
      <c r="BL146" s="569"/>
      <c r="BM146" s="569"/>
      <c r="BN146" s="569"/>
      <c r="BO146" s="569"/>
      <c r="BP146" s="569"/>
      <c r="BQ146" s="569"/>
      <c r="BR146" s="569"/>
      <c r="BS146" s="569"/>
      <c r="BT146" s="569"/>
      <c r="BU146" s="569"/>
      <c r="BV146" s="569"/>
      <c r="BW146" s="569"/>
      <c r="BX146" s="569"/>
      <c r="BY146" s="569"/>
      <c r="BZ146" s="569"/>
      <c r="CA146" s="569"/>
      <c r="CB146" s="569"/>
      <c r="CC146" s="569"/>
      <c r="CD146" s="569"/>
    </row>
    <row r="147" spans="21:82" ht="39" customHeight="1" x14ac:dyDescent="0.25">
      <c r="U147" s="569"/>
      <c r="V147" s="569"/>
      <c r="W147" s="569"/>
      <c r="X147" s="569"/>
      <c r="Y147" s="569"/>
      <c r="Z147" s="569"/>
      <c r="AA147" s="569"/>
      <c r="AB147" s="569"/>
      <c r="AC147" s="569"/>
      <c r="AD147" s="569"/>
      <c r="AE147" s="569"/>
      <c r="AF147" s="569"/>
      <c r="AG147" s="569"/>
      <c r="AH147" s="569"/>
      <c r="AI147" s="569"/>
      <c r="AJ147" s="569"/>
      <c r="AK147" s="569"/>
      <c r="AL147" s="569"/>
      <c r="AM147" s="569"/>
      <c r="AN147" s="569"/>
      <c r="AO147" s="569"/>
      <c r="AP147" s="569"/>
      <c r="AQ147" s="569"/>
      <c r="AR147" s="569"/>
      <c r="AS147" s="569"/>
      <c r="AT147" s="569"/>
      <c r="AU147" s="569"/>
      <c r="AV147" s="569"/>
      <c r="AW147" s="569"/>
      <c r="AX147" s="569"/>
      <c r="AY147" s="569"/>
      <c r="AZ147" s="569"/>
      <c r="BA147" s="569"/>
      <c r="BB147" s="569"/>
      <c r="BC147" s="569"/>
      <c r="BD147" s="569"/>
      <c r="BE147" s="569"/>
      <c r="BF147" s="569"/>
      <c r="BG147" s="569"/>
      <c r="BH147" s="569"/>
      <c r="BI147" s="569"/>
      <c r="BJ147" s="569"/>
      <c r="BK147" s="569"/>
      <c r="BL147" s="569"/>
      <c r="BM147" s="569"/>
      <c r="BN147" s="569"/>
      <c r="BO147" s="569"/>
      <c r="BP147" s="569"/>
      <c r="BQ147" s="569"/>
      <c r="BR147" s="569"/>
      <c r="BS147" s="569"/>
      <c r="BT147" s="569"/>
      <c r="BU147" s="569"/>
      <c r="BV147" s="569"/>
      <c r="BW147" s="569"/>
      <c r="BX147" s="569"/>
      <c r="BY147" s="569"/>
      <c r="BZ147" s="569"/>
      <c r="CA147" s="569"/>
      <c r="CB147" s="569"/>
      <c r="CC147" s="569"/>
      <c r="CD147" s="569"/>
    </row>
    <row r="148" spans="21:82" ht="39" customHeight="1" x14ac:dyDescent="0.25">
      <c r="U148" s="569"/>
      <c r="V148" s="569"/>
      <c r="W148" s="569"/>
      <c r="X148" s="569"/>
      <c r="Y148" s="569"/>
      <c r="Z148" s="569"/>
      <c r="AA148" s="569"/>
      <c r="AB148" s="569"/>
      <c r="AC148" s="569"/>
      <c r="AD148" s="569"/>
      <c r="AE148" s="569"/>
      <c r="AF148" s="569"/>
      <c r="AG148" s="569"/>
      <c r="AH148" s="569"/>
      <c r="AI148" s="569"/>
      <c r="AJ148" s="569"/>
      <c r="AK148" s="569"/>
      <c r="AL148" s="569"/>
      <c r="AM148" s="569"/>
      <c r="AN148" s="569"/>
      <c r="AO148" s="569"/>
      <c r="AP148" s="569"/>
      <c r="AQ148" s="569"/>
      <c r="AR148" s="569"/>
      <c r="AS148" s="569"/>
      <c r="AT148" s="569"/>
      <c r="AU148" s="569"/>
      <c r="AV148" s="569"/>
      <c r="AW148" s="569"/>
      <c r="AX148" s="569"/>
      <c r="AY148" s="569"/>
      <c r="AZ148" s="569"/>
      <c r="BA148" s="569"/>
      <c r="BB148" s="569"/>
      <c r="BC148" s="569"/>
      <c r="BD148" s="569"/>
      <c r="BE148" s="569"/>
      <c r="BF148" s="569"/>
      <c r="BG148" s="569"/>
      <c r="BH148" s="569"/>
      <c r="BI148" s="569"/>
      <c r="BJ148" s="569"/>
      <c r="BK148" s="569"/>
      <c r="BL148" s="569"/>
      <c r="BM148" s="569"/>
      <c r="BN148" s="569"/>
      <c r="BO148" s="569"/>
      <c r="BP148" s="569"/>
      <c r="BQ148" s="569"/>
      <c r="BR148" s="569"/>
      <c r="BS148" s="569"/>
      <c r="BT148" s="569"/>
      <c r="BU148" s="569"/>
      <c r="BV148" s="569"/>
      <c r="BW148" s="569"/>
      <c r="BX148" s="569"/>
      <c r="BY148" s="569"/>
      <c r="BZ148" s="569"/>
      <c r="CA148" s="569"/>
      <c r="CB148" s="569"/>
      <c r="CC148" s="569"/>
      <c r="CD148" s="569"/>
    </row>
    <row r="149" spans="21:82" ht="39" customHeight="1" x14ac:dyDescent="0.25">
      <c r="U149" s="569"/>
      <c r="V149" s="569"/>
      <c r="W149" s="569"/>
      <c r="X149" s="569"/>
      <c r="Y149" s="569"/>
      <c r="Z149" s="569"/>
      <c r="AA149" s="569"/>
      <c r="AB149" s="569"/>
      <c r="AC149" s="569"/>
      <c r="AD149" s="569"/>
      <c r="AE149" s="569"/>
      <c r="AF149" s="569"/>
      <c r="AG149" s="569"/>
      <c r="AH149" s="569"/>
      <c r="AI149" s="569"/>
      <c r="AJ149" s="569"/>
      <c r="AK149" s="569"/>
      <c r="AL149" s="569"/>
      <c r="AM149" s="569"/>
      <c r="AN149" s="569"/>
      <c r="AO149" s="569"/>
      <c r="AP149" s="569"/>
      <c r="AQ149" s="569"/>
      <c r="AR149" s="569"/>
      <c r="AS149" s="569"/>
      <c r="AT149" s="569"/>
      <c r="AU149" s="569"/>
      <c r="AV149" s="569"/>
      <c r="AW149" s="569"/>
      <c r="AX149" s="569"/>
      <c r="AY149" s="569"/>
      <c r="AZ149" s="569"/>
      <c r="BA149" s="569"/>
      <c r="BB149" s="569"/>
      <c r="BC149" s="569"/>
      <c r="BD149" s="569"/>
      <c r="BE149" s="569"/>
      <c r="BF149" s="569"/>
      <c r="BG149" s="569"/>
      <c r="BH149" s="569"/>
      <c r="BI149" s="569"/>
      <c r="BJ149" s="569"/>
      <c r="BK149" s="569"/>
      <c r="BL149" s="569"/>
      <c r="BM149" s="569"/>
      <c r="BN149" s="569"/>
      <c r="BO149" s="569"/>
      <c r="BP149" s="569"/>
      <c r="BQ149" s="569"/>
      <c r="BR149" s="569"/>
      <c r="BS149" s="569"/>
      <c r="BT149" s="569"/>
      <c r="BU149" s="569"/>
      <c r="BV149" s="569"/>
      <c r="BW149" s="569"/>
      <c r="BX149" s="569"/>
      <c r="BY149" s="569"/>
      <c r="BZ149" s="569"/>
      <c r="CA149" s="569"/>
      <c r="CB149" s="569"/>
      <c r="CC149" s="569"/>
      <c r="CD149" s="569"/>
    </row>
    <row r="150" spans="21:82" ht="39" customHeight="1" x14ac:dyDescent="0.25">
      <c r="U150" s="569"/>
      <c r="V150" s="569"/>
      <c r="W150" s="569"/>
      <c r="X150" s="569"/>
      <c r="Y150" s="569"/>
      <c r="Z150" s="569"/>
      <c r="AA150" s="569"/>
      <c r="AB150" s="569"/>
      <c r="AC150" s="569"/>
      <c r="AD150" s="569"/>
      <c r="AE150" s="569"/>
      <c r="AF150" s="569"/>
      <c r="AG150" s="569"/>
      <c r="AH150" s="569"/>
      <c r="AI150" s="569"/>
      <c r="AJ150" s="569"/>
      <c r="AK150" s="569"/>
      <c r="AL150" s="569"/>
      <c r="AM150" s="569"/>
      <c r="AN150" s="569"/>
      <c r="AO150" s="569"/>
      <c r="AP150" s="569"/>
      <c r="AQ150" s="569"/>
      <c r="AR150" s="569"/>
      <c r="AS150" s="569"/>
      <c r="AT150" s="569"/>
      <c r="AU150" s="569"/>
      <c r="AV150" s="569"/>
      <c r="AW150" s="569"/>
      <c r="AX150" s="569"/>
      <c r="AY150" s="569"/>
      <c r="AZ150" s="569"/>
      <c r="BA150" s="569"/>
      <c r="BB150" s="569"/>
      <c r="BC150" s="569"/>
      <c r="BD150" s="569"/>
      <c r="BE150" s="569"/>
      <c r="BF150" s="569"/>
      <c r="BG150" s="569"/>
      <c r="BH150" s="569"/>
      <c r="BI150" s="569"/>
      <c r="BJ150" s="569"/>
      <c r="BK150" s="569"/>
      <c r="BL150" s="569"/>
      <c r="BM150" s="569"/>
      <c r="BN150" s="569"/>
      <c r="BO150" s="569"/>
      <c r="BP150" s="569"/>
      <c r="BQ150" s="569"/>
      <c r="BR150" s="569"/>
      <c r="BS150" s="569"/>
      <c r="BT150" s="569"/>
      <c r="BU150" s="569"/>
      <c r="BV150" s="569"/>
      <c r="BW150" s="569"/>
      <c r="BX150" s="569"/>
      <c r="BY150" s="569"/>
      <c r="BZ150" s="569"/>
      <c r="CA150" s="569"/>
      <c r="CB150" s="569"/>
      <c r="CC150" s="569"/>
      <c r="CD150" s="569"/>
    </row>
    <row r="151" spans="21:82" ht="39" customHeight="1" x14ac:dyDescent="0.25">
      <c r="U151" s="569"/>
      <c r="V151" s="569"/>
      <c r="W151" s="569"/>
      <c r="X151" s="569"/>
      <c r="Y151" s="569"/>
      <c r="Z151" s="569"/>
      <c r="AA151" s="569"/>
      <c r="AB151" s="569"/>
      <c r="AC151" s="569"/>
      <c r="AD151" s="569"/>
      <c r="AE151" s="569"/>
      <c r="AF151" s="569"/>
      <c r="AG151" s="569"/>
      <c r="AH151" s="569"/>
      <c r="AI151" s="569"/>
      <c r="AJ151" s="569"/>
      <c r="AK151" s="569"/>
      <c r="AL151" s="569"/>
      <c r="AM151" s="569"/>
      <c r="AN151" s="569"/>
      <c r="AO151" s="569"/>
      <c r="AP151" s="569"/>
      <c r="AQ151" s="569"/>
      <c r="AR151" s="569"/>
      <c r="AS151" s="569"/>
      <c r="AT151" s="569"/>
      <c r="AU151" s="569"/>
      <c r="AV151" s="569"/>
      <c r="AW151" s="569"/>
      <c r="AX151" s="569"/>
      <c r="AY151" s="569"/>
      <c r="AZ151" s="569"/>
      <c r="BA151" s="569"/>
      <c r="BB151" s="569"/>
      <c r="BC151" s="569"/>
      <c r="BD151" s="569"/>
      <c r="BE151" s="569"/>
      <c r="BF151" s="569"/>
      <c r="BG151" s="569"/>
      <c r="BH151" s="569"/>
      <c r="BI151" s="569"/>
      <c r="BJ151" s="569"/>
      <c r="BK151" s="569"/>
      <c r="BL151" s="569"/>
      <c r="BM151" s="569"/>
      <c r="BN151" s="569"/>
      <c r="BO151" s="569"/>
      <c r="BP151" s="569"/>
      <c r="BQ151" s="569"/>
      <c r="BR151" s="569"/>
      <c r="BS151" s="569"/>
      <c r="BT151" s="569"/>
      <c r="BU151" s="569"/>
      <c r="BV151" s="569"/>
      <c r="BW151" s="569"/>
      <c r="BX151" s="569"/>
      <c r="BY151" s="569"/>
      <c r="BZ151" s="569"/>
      <c r="CA151" s="569"/>
      <c r="CB151" s="569"/>
      <c r="CC151" s="569"/>
      <c r="CD151" s="569"/>
    </row>
    <row r="152" spans="21:82" ht="39" customHeight="1" x14ac:dyDescent="0.25">
      <c r="U152" s="569"/>
      <c r="V152" s="569"/>
      <c r="W152" s="569"/>
      <c r="X152" s="569"/>
      <c r="Y152" s="569"/>
      <c r="Z152" s="569"/>
      <c r="AA152" s="569"/>
      <c r="AB152" s="569"/>
      <c r="AC152" s="569"/>
      <c r="AD152" s="569"/>
      <c r="AE152" s="569"/>
      <c r="AF152" s="569"/>
      <c r="AG152" s="569"/>
      <c r="AH152" s="569"/>
      <c r="AI152" s="569"/>
      <c r="AJ152" s="569"/>
      <c r="AK152" s="569"/>
      <c r="AL152" s="569"/>
      <c r="AM152" s="569"/>
      <c r="AN152" s="569"/>
      <c r="AO152" s="569"/>
      <c r="AP152" s="569"/>
      <c r="AQ152" s="569"/>
      <c r="AR152" s="569"/>
      <c r="AS152" s="569"/>
      <c r="AT152" s="569"/>
      <c r="AU152" s="569"/>
      <c r="AV152" s="569"/>
      <c r="AW152" s="569"/>
      <c r="AX152" s="569"/>
      <c r="AY152" s="569"/>
      <c r="AZ152" s="569"/>
      <c r="BA152" s="569"/>
      <c r="BB152" s="569"/>
      <c r="BC152" s="569"/>
      <c r="BD152" s="569"/>
      <c r="BE152" s="569"/>
      <c r="BF152" s="569"/>
      <c r="BG152" s="569"/>
      <c r="BH152" s="569"/>
      <c r="BI152" s="569"/>
      <c r="BJ152" s="569"/>
      <c r="BK152" s="569"/>
      <c r="BL152" s="569"/>
      <c r="BM152" s="569"/>
      <c r="BN152" s="569"/>
      <c r="BO152" s="569"/>
      <c r="BP152" s="569"/>
      <c r="BQ152" s="569"/>
      <c r="BR152" s="569"/>
      <c r="BS152" s="569"/>
      <c r="BT152" s="569"/>
      <c r="BU152" s="569"/>
      <c r="BV152" s="569"/>
      <c r="BW152" s="569"/>
      <c r="BX152" s="569"/>
      <c r="BY152" s="569"/>
      <c r="BZ152" s="569"/>
      <c r="CA152" s="569"/>
      <c r="CB152" s="569"/>
      <c r="CC152" s="569"/>
      <c r="CD152" s="569"/>
    </row>
    <row r="153" spans="21:82" ht="39" customHeight="1" x14ac:dyDescent="0.25">
      <c r="U153" s="569"/>
      <c r="V153" s="569"/>
      <c r="W153" s="569"/>
      <c r="X153" s="569"/>
      <c r="Y153" s="569"/>
      <c r="Z153" s="569"/>
      <c r="AA153" s="569"/>
      <c r="AB153" s="569"/>
      <c r="AC153" s="569"/>
      <c r="AD153" s="569"/>
      <c r="AE153" s="569"/>
      <c r="AF153" s="569"/>
      <c r="AG153" s="569"/>
      <c r="AH153" s="569"/>
      <c r="AI153" s="569"/>
      <c r="AJ153" s="569"/>
      <c r="AK153" s="569"/>
      <c r="AL153" s="569"/>
      <c r="AM153" s="569"/>
      <c r="AN153" s="569"/>
      <c r="AO153" s="569"/>
      <c r="AP153" s="569"/>
      <c r="AQ153" s="569"/>
      <c r="AR153" s="569"/>
      <c r="AS153" s="569"/>
      <c r="AT153" s="569"/>
      <c r="AU153" s="569"/>
      <c r="AV153" s="569"/>
      <c r="AW153" s="569"/>
      <c r="AX153" s="569"/>
      <c r="AY153" s="569"/>
      <c r="AZ153" s="569"/>
      <c r="BA153" s="569"/>
      <c r="BB153" s="569"/>
      <c r="BC153" s="569"/>
      <c r="BD153" s="569"/>
      <c r="BE153" s="569"/>
      <c r="BF153" s="569"/>
      <c r="BG153" s="569"/>
      <c r="BH153" s="569"/>
      <c r="BI153" s="569"/>
      <c r="BJ153" s="569"/>
      <c r="BK153" s="569"/>
      <c r="BL153" s="569"/>
      <c r="BM153" s="569"/>
      <c r="BN153" s="569"/>
      <c r="BO153" s="569"/>
      <c r="BP153" s="569"/>
      <c r="BQ153" s="569"/>
      <c r="BR153" s="569"/>
      <c r="BS153" s="569"/>
      <c r="BT153" s="569"/>
      <c r="BU153" s="569"/>
      <c r="BV153" s="569"/>
      <c r="BW153" s="569"/>
      <c r="BX153" s="569"/>
      <c r="BY153" s="569"/>
      <c r="BZ153" s="569"/>
      <c r="CA153" s="569"/>
      <c r="CB153" s="569"/>
      <c r="CC153" s="569"/>
      <c r="CD153" s="569"/>
    </row>
    <row r="154" spans="21:82" ht="39" customHeight="1" x14ac:dyDescent="0.25">
      <c r="U154" s="569"/>
      <c r="V154" s="569"/>
      <c r="W154" s="569"/>
      <c r="X154" s="569"/>
      <c r="Y154" s="569"/>
      <c r="Z154" s="569"/>
      <c r="AA154" s="569"/>
      <c r="AB154" s="569"/>
      <c r="AC154" s="569"/>
      <c r="AD154" s="569"/>
      <c r="AE154" s="569"/>
      <c r="AF154" s="569"/>
      <c r="AG154" s="569"/>
      <c r="AH154" s="569"/>
      <c r="AI154" s="569"/>
      <c r="AJ154" s="569"/>
      <c r="AK154" s="569"/>
      <c r="AL154" s="569"/>
      <c r="AM154" s="569"/>
      <c r="AN154" s="569"/>
      <c r="AO154" s="569"/>
      <c r="AP154" s="569"/>
      <c r="AQ154" s="569"/>
      <c r="AR154" s="569"/>
      <c r="AS154" s="569"/>
      <c r="AT154" s="569"/>
      <c r="AU154" s="569"/>
      <c r="AV154" s="569"/>
      <c r="AW154" s="569"/>
      <c r="AX154" s="569"/>
      <c r="AY154" s="569"/>
      <c r="AZ154" s="569"/>
      <c r="BA154" s="569"/>
      <c r="BB154" s="569"/>
      <c r="BC154" s="569"/>
      <c r="BD154" s="569"/>
      <c r="BE154" s="569"/>
      <c r="BF154" s="569"/>
      <c r="BG154" s="569"/>
      <c r="BH154" s="569"/>
      <c r="BI154" s="569"/>
      <c r="BJ154" s="569"/>
      <c r="BK154" s="569"/>
      <c r="BL154" s="569"/>
      <c r="BM154" s="569"/>
      <c r="BN154" s="569"/>
      <c r="BO154" s="569"/>
      <c r="BP154" s="569"/>
      <c r="BQ154" s="569"/>
      <c r="BR154" s="569"/>
      <c r="BS154" s="569"/>
      <c r="BT154" s="569"/>
      <c r="BU154" s="569"/>
      <c r="BV154" s="569"/>
      <c r="BW154" s="569"/>
      <c r="BX154" s="569"/>
      <c r="BY154" s="569"/>
      <c r="BZ154" s="569"/>
      <c r="CA154" s="569"/>
      <c r="CB154" s="569"/>
      <c r="CC154" s="569"/>
      <c r="CD154" s="569"/>
    </row>
    <row r="155" spans="21:82" ht="39" customHeight="1" x14ac:dyDescent="0.25">
      <c r="U155" s="569"/>
      <c r="V155" s="569"/>
      <c r="W155" s="569"/>
      <c r="X155" s="569"/>
      <c r="Y155" s="569"/>
      <c r="Z155" s="569"/>
      <c r="AA155" s="569"/>
      <c r="AB155" s="569"/>
      <c r="AC155" s="569"/>
      <c r="AD155" s="569"/>
      <c r="AE155" s="569"/>
      <c r="AF155" s="569"/>
      <c r="AG155" s="569"/>
      <c r="AH155" s="569"/>
      <c r="AI155" s="569"/>
      <c r="AJ155" s="569"/>
      <c r="AK155" s="569"/>
      <c r="AL155" s="569"/>
      <c r="AM155" s="569"/>
      <c r="AN155" s="569"/>
      <c r="AO155" s="569"/>
      <c r="AP155" s="569"/>
      <c r="AQ155" s="569"/>
      <c r="AR155" s="569"/>
      <c r="AS155" s="569"/>
      <c r="AT155" s="569"/>
      <c r="AU155" s="569"/>
      <c r="AV155" s="569"/>
      <c r="AW155" s="569"/>
      <c r="AX155" s="569"/>
      <c r="AY155" s="569"/>
      <c r="AZ155" s="569"/>
      <c r="BA155" s="569"/>
      <c r="BB155" s="569"/>
      <c r="BC155" s="569"/>
      <c r="BD155" s="569"/>
      <c r="BE155" s="569"/>
      <c r="BF155" s="569"/>
      <c r="BG155" s="569"/>
      <c r="BH155" s="569"/>
      <c r="BI155" s="569"/>
      <c r="BJ155" s="569"/>
      <c r="BK155" s="569"/>
      <c r="BL155" s="569"/>
      <c r="BM155" s="569"/>
      <c r="BN155" s="569"/>
      <c r="BO155" s="569"/>
      <c r="BP155" s="569"/>
      <c r="BQ155" s="569"/>
      <c r="BR155" s="569"/>
      <c r="BS155" s="569"/>
      <c r="BT155" s="569"/>
      <c r="BU155" s="569"/>
      <c r="BV155" s="569"/>
      <c r="BW155" s="569"/>
      <c r="BX155" s="569"/>
      <c r="BY155" s="569"/>
      <c r="BZ155" s="569"/>
      <c r="CA155" s="569"/>
      <c r="CB155" s="569"/>
      <c r="CC155" s="569"/>
      <c r="CD155" s="569"/>
    </row>
    <row r="156" spans="21:82" ht="39" customHeight="1" x14ac:dyDescent="0.25">
      <c r="U156" s="569"/>
      <c r="V156" s="569"/>
      <c r="W156" s="569"/>
      <c r="X156" s="569"/>
      <c r="Y156" s="569"/>
      <c r="Z156" s="569"/>
      <c r="AA156" s="569"/>
      <c r="AB156" s="569"/>
      <c r="AC156" s="569"/>
      <c r="AD156" s="569"/>
      <c r="AE156" s="569"/>
      <c r="AF156" s="569"/>
      <c r="AG156" s="569"/>
      <c r="AH156" s="569"/>
      <c r="AI156" s="569"/>
      <c r="AJ156" s="569"/>
      <c r="AK156" s="569"/>
      <c r="AL156" s="569"/>
      <c r="AM156" s="569"/>
      <c r="AN156" s="569"/>
      <c r="AO156" s="569"/>
      <c r="AP156" s="569"/>
      <c r="AQ156" s="569"/>
      <c r="AR156" s="569"/>
      <c r="AS156" s="569"/>
      <c r="AT156" s="569"/>
      <c r="AU156" s="569"/>
      <c r="AV156" s="569"/>
      <c r="AW156" s="569"/>
      <c r="AX156" s="569"/>
      <c r="AY156" s="569"/>
      <c r="AZ156" s="569"/>
      <c r="BA156" s="569"/>
      <c r="BB156" s="569"/>
      <c r="BC156" s="569"/>
      <c r="BD156" s="569"/>
      <c r="BE156" s="569"/>
      <c r="BF156" s="569"/>
      <c r="BG156" s="569"/>
      <c r="BH156" s="569"/>
      <c r="BI156" s="569"/>
      <c r="BJ156" s="569"/>
      <c r="BK156" s="569"/>
      <c r="BL156" s="569"/>
      <c r="BM156" s="569"/>
      <c r="BN156" s="569"/>
      <c r="BO156" s="569"/>
      <c r="BP156" s="569"/>
      <c r="BQ156" s="569"/>
      <c r="BR156" s="569"/>
      <c r="BS156" s="569"/>
      <c r="BT156" s="569"/>
      <c r="BU156" s="569"/>
      <c r="BV156" s="569"/>
      <c r="BW156" s="569"/>
      <c r="BX156" s="569"/>
      <c r="BY156" s="569"/>
      <c r="BZ156" s="569"/>
      <c r="CA156" s="569"/>
      <c r="CB156" s="569"/>
      <c r="CC156" s="569"/>
      <c r="CD156" s="569"/>
    </row>
    <row r="157" spans="21:82" ht="39" customHeight="1" x14ac:dyDescent="0.25">
      <c r="U157" s="569"/>
      <c r="V157" s="569"/>
      <c r="W157" s="569"/>
      <c r="X157" s="569"/>
      <c r="Y157" s="569"/>
      <c r="Z157" s="569"/>
      <c r="AA157" s="569"/>
      <c r="AB157" s="569"/>
      <c r="AC157" s="569"/>
      <c r="AD157" s="569"/>
      <c r="AE157" s="569"/>
      <c r="AF157" s="569"/>
      <c r="AG157" s="569"/>
      <c r="AH157" s="569"/>
      <c r="AI157" s="569"/>
      <c r="AJ157" s="569"/>
      <c r="AK157" s="569"/>
      <c r="AL157" s="569"/>
      <c r="AM157" s="569"/>
      <c r="AN157" s="569"/>
      <c r="AO157" s="569"/>
      <c r="AP157" s="569"/>
      <c r="AQ157" s="569"/>
      <c r="AR157" s="569"/>
      <c r="AS157" s="569"/>
      <c r="AT157" s="569"/>
      <c r="AU157" s="569"/>
      <c r="AV157" s="569"/>
      <c r="AW157" s="569"/>
      <c r="AX157" s="569"/>
      <c r="AY157" s="569"/>
      <c r="AZ157" s="569"/>
      <c r="BA157" s="569"/>
      <c r="BB157" s="569"/>
      <c r="BC157" s="569"/>
      <c r="BD157" s="569"/>
      <c r="BE157" s="569"/>
      <c r="BF157" s="569"/>
      <c r="BG157" s="569"/>
      <c r="BH157" s="569"/>
      <c r="BI157" s="569"/>
      <c r="BJ157" s="569"/>
      <c r="BK157" s="569"/>
      <c r="BL157" s="569"/>
      <c r="BM157" s="569"/>
      <c r="BN157" s="569"/>
      <c r="BO157" s="569"/>
      <c r="BP157" s="569"/>
      <c r="BQ157" s="569"/>
      <c r="BR157" s="569"/>
      <c r="BS157" s="569"/>
      <c r="BT157" s="569"/>
      <c r="BU157" s="569"/>
      <c r="BV157" s="569"/>
      <c r="BW157" s="569"/>
      <c r="BX157" s="569"/>
      <c r="BY157" s="569"/>
      <c r="BZ157" s="569"/>
      <c r="CA157" s="569"/>
      <c r="CB157" s="569"/>
      <c r="CC157" s="569"/>
      <c r="CD157" s="569"/>
    </row>
    <row r="158" spans="21:82" ht="39" customHeight="1" x14ac:dyDescent="0.25">
      <c r="U158" s="569"/>
      <c r="V158" s="569"/>
      <c r="W158" s="569"/>
      <c r="X158" s="569"/>
      <c r="Y158" s="569"/>
      <c r="Z158" s="569"/>
      <c r="AA158" s="569"/>
      <c r="AB158" s="569"/>
      <c r="AC158" s="569"/>
      <c r="AD158" s="569"/>
      <c r="AE158" s="569"/>
      <c r="AF158" s="569"/>
      <c r="AG158" s="569"/>
      <c r="AH158" s="569"/>
      <c r="AI158" s="569"/>
      <c r="AJ158" s="569"/>
      <c r="AK158" s="569"/>
      <c r="AL158" s="569"/>
      <c r="AM158" s="569"/>
      <c r="AN158" s="569"/>
      <c r="AO158" s="569"/>
      <c r="AP158" s="569"/>
      <c r="AQ158" s="569"/>
      <c r="AR158" s="569"/>
      <c r="AS158" s="569"/>
      <c r="AT158" s="569"/>
      <c r="AU158" s="569"/>
      <c r="AV158" s="569"/>
      <c r="AW158" s="569"/>
      <c r="AX158" s="569"/>
      <c r="AY158" s="569"/>
      <c r="AZ158" s="569"/>
      <c r="BA158" s="569"/>
      <c r="BB158" s="569"/>
      <c r="BC158" s="569"/>
      <c r="BD158" s="569"/>
      <c r="BE158" s="569"/>
      <c r="BF158" s="569"/>
      <c r="BG158" s="569"/>
      <c r="BH158" s="569"/>
      <c r="BI158" s="569"/>
      <c r="BJ158" s="569"/>
      <c r="BK158" s="569"/>
      <c r="BL158" s="569"/>
      <c r="BM158" s="569"/>
      <c r="BN158" s="569"/>
      <c r="BO158" s="569"/>
      <c r="BP158" s="569"/>
      <c r="BQ158" s="569"/>
      <c r="BR158" s="569"/>
      <c r="BS158" s="569"/>
      <c r="BT158" s="569"/>
      <c r="BU158" s="569"/>
      <c r="BV158" s="569"/>
      <c r="BW158" s="569"/>
      <c r="BX158" s="569"/>
      <c r="BY158" s="569"/>
      <c r="BZ158" s="569"/>
      <c r="CA158" s="569"/>
      <c r="CB158" s="569"/>
      <c r="CC158" s="569"/>
      <c r="CD158" s="569"/>
    </row>
    <row r="159" spans="21:82" ht="39" customHeight="1" x14ac:dyDescent="0.25">
      <c r="U159" s="569"/>
      <c r="V159" s="569"/>
      <c r="W159" s="569"/>
      <c r="X159" s="569"/>
      <c r="Y159" s="569"/>
      <c r="Z159" s="569"/>
      <c r="AA159" s="569"/>
      <c r="AB159" s="569"/>
      <c r="AC159" s="569"/>
      <c r="AD159" s="569"/>
      <c r="AE159" s="569"/>
      <c r="AF159" s="569"/>
      <c r="AG159" s="569"/>
      <c r="AH159" s="569"/>
      <c r="AI159" s="569"/>
      <c r="AJ159" s="569"/>
      <c r="AK159" s="569"/>
      <c r="AL159" s="569"/>
      <c r="AM159" s="569"/>
      <c r="AN159" s="569"/>
      <c r="AO159" s="569"/>
      <c r="AP159" s="569"/>
      <c r="AQ159" s="569"/>
      <c r="AR159" s="569"/>
      <c r="AS159" s="569"/>
      <c r="AT159" s="569"/>
      <c r="AU159" s="569"/>
      <c r="AV159" s="569"/>
      <c r="AW159" s="569"/>
      <c r="AX159" s="569"/>
      <c r="AY159" s="569"/>
      <c r="AZ159" s="569"/>
      <c r="BA159" s="569"/>
      <c r="BB159" s="569"/>
      <c r="BC159" s="569"/>
      <c r="BD159" s="569"/>
      <c r="BE159" s="569"/>
      <c r="BF159" s="569"/>
      <c r="BG159" s="569"/>
      <c r="BH159" s="569"/>
      <c r="BI159" s="569"/>
      <c r="BJ159" s="569"/>
      <c r="BK159" s="569"/>
      <c r="BL159" s="569"/>
      <c r="BM159" s="569"/>
      <c r="BN159" s="569"/>
      <c r="BO159" s="569"/>
      <c r="BP159" s="569"/>
      <c r="BQ159" s="569"/>
      <c r="BR159" s="569"/>
      <c r="BS159" s="569"/>
      <c r="BT159" s="569"/>
      <c r="BU159" s="569"/>
      <c r="BV159" s="569"/>
      <c r="BW159" s="569"/>
      <c r="BX159" s="569"/>
      <c r="BY159" s="569"/>
      <c r="BZ159" s="569"/>
      <c r="CA159" s="569"/>
      <c r="CB159" s="569"/>
      <c r="CC159" s="569"/>
      <c r="CD159" s="569"/>
    </row>
    <row r="160" spans="21:82" ht="39" customHeight="1" x14ac:dyDescent="0.25">
      <c r="U160" s="569"/>
      <c r="V160" s="569"/>
      <c r="W160" s="569"/>
      <c r="X160" s="569"/>
      <c r="Y160" s="569"/>
      <c r="Z160" s="569"/>
      <c r="AA160" s="569"/>
      <c r="AB160" s="569"/>
      <c r="AC160" s="569"/>
      <c r="AD160" s="569"/>
      <c r="AE160" s="569"/>
      <c r="AF160" s="569"/>
      <c r="AG160" s="569"/>
      <c r="AH160" s="569"/>
      <c r="AI160" s="569"/>
      <c r="AJ160" s="569"/>
      <c r="AK160" s="569"/>
      <c r="AL160" s="569"/>
      <c r="AM160" s="569"/>
      <c r="AN160" s="569"/>
      <c r="AO160" s="569"/>
      <c r="AP160" s="569"/>
      <c r="AQ160" s="569"/>
      <c r="AR160" s="569"/>
      <c r="AS160" s="569"/>
      <c r="AT160" s="569"/>
      <c r="AU160" s="569"/>
      <c r="AV160" s="569"/>
      <c r="AW160" s="569"/>
      <c r="AX160" s="569"/>
      <c r="AY160" s="569"/>
      <c r="AZ160" s="569"/>
      <c r="BA160" s="569"/>
      <c r="BB160" s="569"/>
      <c r="BC160" s="569"/>
      <c r="BD160" s="569"/>
      <c r="BE160" s="569"/>
      <c r="BF160" s="569"/>
      <c r="BG160" s="569"/>
      <c r="BH160" s="569"/>
      <c r="BI160" s="569"/>
      <c r="BJ160" s="569"/>
      <c r="BK160" s="569"/>
      <c r="BL160" s="569"/>
      <c r="BM160" s="569"/>
      <c r="BN160" s="569"/>
      <c r="BO160" s="569"/>
      <c r="BP160" s="569"/>
      <c r="BQ160" s="569"/>
      <c r="BR160" s="569"/>
      <c r="BS160" s="569"/>
      <c r="BT160" s="569"/>
      <c r="BU160" s="569"/>
      <c r="BV160" s="569"/>
      <c r="BW160" s="569"/>
      <c r="BX160" s="569"/>
      <c r="BY160" s="569"/>
      <c r="BZ160" s="569"/>
      <c r="CA160" s="569"/>
      <c r="CB160" s="569"/>
      <c r="CC160" s="569"/>
      <c r="CD160" s="569"/>
    </row>
    <row r="161" spans="21:82" ht="39" customHeight="1" x14ac:dyDescent="0.25">
      <c r="U161" s="569"/>
      <c r="V161" s="569"/>
      <c r="W161" s="569"/>
      <c r="X161" s="569"/>
      <c r="Y161" s="569"/>
      <c r="Z161" s="569"/>
      <c r="AA161" s="569"/>
      <c r="AB161" s="569"/>
      <c r="AC161" s="569"/>
      <c r="AD161" s="569"/>
      <c r="AE161" s="569"/>
      <c r="AF161" s="569"/>
      <c r="AG161" s="569"/>
      <c r="AH161" s="569"/>
      <c r="AI161" s="569"/>
      <c r="AJ161" s="569"/>
      <c r="AK161" s="569"/>
      <c r="AL161" s="569"/>
      <c r="AM161" s="569"/>
      <c r="AN161" s="569"/>
      <c r="AO161" s="569"/>
      <c r="AP161" s="569"/>
      <c r="AQ161" s="569"/>
      <c r="AR161" s="569"/>
      <c r="AS161" s="569"/>
      <c r="AT161" s="569"/>
      <c r="AU161" s="569"/>
      <c r="AV161" s="569"/>
      <c r="AW161" s="569"/>
      <c r="AX161" s="569"/>
      <c r="AY161" s="569"/>
      <c r="AZ161" s="569"/>
      <c r="BA161" s="569"/>
      <c r="BB161" s="569"/>
      <c r="BC161" s="569"/>
      <c r="BD161" s="569"/>
      <c r="BE161" s="569"/>
      <c r="BF161" s="569"/>
      <c r="BG161" s="569"/>
      <c r="BH161" s="569"/>
      <c r="BI161" s="569"/>
      <c r="BJ161" s="569"/>
      <c r="BK161" s="569"/>
      <c r="BL161" s="569"/>
      <c r="BM161" s="569"/>
      <c r="BN161" s="569"/>
      <c r="BO161" s="569"/>
      <c r="BP161" s="569"/>
      <c r="BQ161" s="569"/>
      <c r="BR161" s="569"/>
      <c r="BS161" s="569"/>
      <c r="BT161" s="569"/>
      <c r="BU161" s="569"/>
      <c r="BV161" s="569"/>
      <c r="BW161" s="569"/>
      <c r="BX161" s="569"/>
      <c r="BY161" s="569"/>
      <c r="BZ161" s="569"/>
      <c r="CA161" s="569"/>
      <c r="CB161" s="569"/>
      <c r="CC161" s="569"/>
      <c r="CD161" s="569"/>
    </row>
    <row r="162" spans="21:82" ht="39" customHeight="1" x14ac:dyDescent="0.25">
      <c r="U162" s="569"/>
      <c r="V162" s="569"/>
      <c r="W162" s="569"/>
      <c r="X162" s="569"/>
      <c r="Y162" s="569"/>
      <c r="Z162" s="569"/>
      <c r="AA162" s="569"/>
      <c r="AB162" s="569"/>
      <c r="AC162" s="569"/>
      <c r="AD162" s="569"/>
      <c r="AE162" s="569"/>
      <c r="AF162" s="569"/>
      <c r="AG162" s="569"/>
      <c r="AH162" s="569"/>
      <c r="AI162" s="569"/>
      <c r="AJ162" s="569"/>
      <c r="AK162" s="569"/>
      <c r="AL162" s="569"/>
      <c r="AM162" s="569"/>
      <c r="AN162" s="569"/>
      <c r="AO162" s="569"/>
      <c r="AP162" s="569"/>
      <c r="AQ162" s="569"/>
      <c r="AR162" s="569"/>
      <c r="AS162" s="569"/>
      <c r="AT162" s="569"/>
      <c r="AU162" s="569"/>
      <c r="AV162" s="569"/>
      <c r="AW162" s="569"/>
      <c r="AX162" s="569"/>
      <c r="AY162" s="569"/>
      <c r="AZ162" s="569"/>
      <c r="BA162" s="569"/>
      <c r="BB162" s="569"/>
      <c r="BC162" s="569"/>
      <c r="BD162" s="569"/>
      <c r="BE162" s="569"/>
      <c r="BF162" s="569"/>
      <c r="BG162" s="569"/>
      <c r="BH162" s="569"/>
      <c r="BI162" s="569"/>
      <c r="BJ162" s="569"/>
      <c r="BK162" s="569"/>
      <c r="BL162" s="569"/>
      <c r="BM162" s="569"/>
      <c r="BN162" s="569"/>
      <c r="BO162" s="569"/>
      <c r="BP162" s="569"/>
      <c r="BQ162" s="569"/>
      <c r="BR162" s="569"/>
      <c r="BS162" s="569"/>
      <c r="BT162" s="569"/>
      <c r="BU162" s="569"/>
      <c r="BV162" s="569"/>
      <c r="BW162" s="569"/>
      <c r="BX162" s="569"/>
      <c r="BY162" s="569"/>
      <c r="BZ162" s="569"/>
      <c r="CA162" s="569"/>
      <c r="CB162" s="569"/>
      <c r="CC162" s="569"/>
      <c r="CD162" s="569"/>
    </row>
    <row r="163" spans="21:82" ht="39" customHeight="1" x14ac:dyDescent="0.25">
      <c r="U163" s="569"/>
      <c r="V163" s="569"/>
      <c r="W163" s="569"/>
      <c r="X163" s="569"/>
      <c r="Y163" s="569"/>
      <c r="Z163" s="569"/>
      <c r="AA163" s="569"/>
      <c r="AB163" s="569"/>
      <c r="AC163" s="569"/>
      <c r="AD163" s="569"/>
      <c r="AE163" s="569"/>
      <c r="AF163" s="569"/>
      <c r="AG163" s="569"/>
      <c r="AH163" s="569"/>
      <c r="AI163" s="569"/>
      <c r="AJ163" s="569"/>
      <c r="AK163" s="569"/>
      <c r="AL163" s="569"/>
      <c r="AM163" s="569"/>
      <c r="AN163" s="569"/>
      <c r="AO163" s="569"/>
      <c r="AP163" s="569"/>
      <c r="AQ163" s="569"/>
      <c r="AR163" s="569"/>
      <c r="AS163" s="569"/>
      <c r="AT163" s="569"/>
      <c r="AU163" s="569"/>
      <c r="AV163" s="569"/>
      <c r="AW163" s="569"/>
      <c r="AX163" s="569"/>
      <c r="AY163" s="569"/>
      <c r="AZ163" s="569"/>
      <c r="BA163" s="569"/>
      <c r="BB163" s="569"/>
      <c r="BC163" s="569"/>
      <c r="BD163" s="569"/>
      <c r="BE163" s="569"/>
      <c r="BF163" s="569"/>
      <c r="BG163" s="569"/>
      <c r="BH163" s="569"/>
      <c r="BI163" s="569"/>
      <c r="BJ163" s="569"/>
      <c r="BK163" s="569"/>
      <c r="BL163" s="569"/>
      <c r="BM163" s="569"/>
      <c r="BN163" s="569"/>
      <c r="BO163" s="569"/>
      <c r="BP163" s="569"/>
      <c r="BQ163" s="569"/>
      <c r="BR163" s="569"/>
      <c r="BS163" s="569"/>
      <c r="BT163" s="569"/>
      <c r="BU163" s="569"/>
      <c r="BV163" s="569"/>
      <c r="BW163" s="569"/>
      <c r="BX163" s="569"/>
      <c r="BY163" s="569"/>
      <c r="BZ163" s="569"/>
      <c r="CA163" s="569"/>
      <c r="CB163" s="569"/>
      <c r="CC163" s="569"/>
      <c r="CD163" s="569"/>
    </row>
    <row r="164" spans="21:82" ht="39" customHeight="1" x14ac:dyDescent="0.25">
      <c r="U164" s="569"/>
      <c r="V164" s="569"/>
      <c r="W164" s="569"/>
      <c r="X164" s="569"/>
      <c r="Y164" s="569"/>
      <c r="Z164" s="569"/>
      <c r="AA164" s="569"/>
      <c r="AB164" s="569"/>
      <c r="AC164" s="569"/>
      <c r="AD164" s="569"/>
      <c r="AE164" s="569"/>
      <c r="AF164" s="569"/>
      <c r="AG164" s="569"/>
      <c r="AH164" s="569"/>
      <c r="AI164" s="569"/>
      <c r="AJ164" s="569"/>
      <c r="AK164" s="569"/>
      <c r="AL164" s="569"/>
      <c r="AM164" s="569"/>
      <c r="AN164" s="569"/>
      <c r="AO164" s="569"/>
      <c r="AP164" s="569"/>
      <c r="AQ164" s="569"/>
      <c r="AR164" s="569"/>
      <c r="AS164" s="569"/>
      <c r="AT164" s="569"/>
      <c r="AU164" s="569"/>
      <c r="AV164" s="569"/>
      <c r="AW164" s="569"/>
      <c r="AX164" s="569"/>
      <c r="AY164" s="569"/>
      <c r="AZ164" s="569"/>
      <c r="BA164" s="569"/>
      <c r="BB164" s="569"/>
      <c r="BC164" s="569"/>
      <c r="BD164" s="569"/>
      <c r="BE164" s="569"/>
      <c r="BF164" s="569"/>
      <c r="BG164" s="569"/>
      <c r="BH164" s="569"/>
      <c r="BI164" s="569"/>
      <c r="BJ164" s="569"/>
      <c r="BK164" s="569"/>
      <c r="BL164" s="569"/>
      <c r="BM164" s="569"/>
      <c r="BN164" s="569"/>
      <c r="BO164" s="569"/>
      <c r="BP164" s="569"/>
      <c r="BQ164" s="569"/>
      <c r="BR164" s="569"/>
      <c r="BS164" s="569"/>
      <c r="BT164" s="569"/>
      <c r="BU164" s="569"/>
      <c r="BV164" s="569"/>
      <c r="BW164" s="569"/>
      <c r="BX164" s="569"/>
      <c r="BY164" s="569"/>
      <c r="BZ164" s="569"/>
      <c r="CA164" s="569"/>
      <c r="CB164" s="569"/>
      <c r="CC164" s="569"/>
      <c r="CD164" s="569"/>
    </row>
    <row r="165" spans="21:82" ht="39" customHeight="1" x14ac:dyDescent="0.25">
      <c r="U165" s="569"/>
      <c r="V165" s="569"/>
      <c r="W165" s="569"/>
      <c r="X165" s="569"/>
      <c r="Y165" s="569"/>
      <c r="Z165" s="569"/>
      <c r="AA165" s="569"/>
      <c r="AB165" s="569"/>
      <c r="AC165" s="569"/>
      <c r="AD165" s="569"/>
      <c r="AE165" s="569"/>
      <c r="AF165" s="569"/>
      <c r="AG165" s="569"/>
      <c r="AH165" s="569"/>
      <c r="AI165" s="569"/>
      <c r="AJ165" s="569"/>
      <c r="AK165" s="569"/>
      <c r="AL165" s="569"/>
      <c r="AM165" s="569"/>
      <c r="AN165" s="569"/>
      <c r="AO165" s="569"/>
      <c r="AP165" s="569"/>
      <c r="AQ165" s="569"/>
      <c r="AR165" s="569"/>
      <c r="AS165" s="569"/>
      <c r="AT165" s="569"/>
      <c r="AU165" s="569"/>
      <c r="AV165" s="569"/>
      <c r="AW165" s="569"/>
      <c r="AX165" s="569"/>
      <c r="AY165" s="569"/>
      <c r="AZ165" s="569"/>
      <c r="BA165" s="569"/>
      <c r="BB165" s="569"/>
      <c r="BC165" s="569"/>
      <c r="BD165" s="569"/>
      <c r="BE165" s="569"/>
      <c r="BF165" s="569"/>
      <c r="BG165" s="569"/>
      <c r="BH165" s="569"/>
      <c r="BI165" s="569"/>
      <c r="BJ165" s="569"/>
      <c r="BK165" s="569"/>
      <c r="BL165" s="569"/>
      <c r="BM165" s="569"/>
      <c r="BN165" s="569"/>
      <c r="BO165" s="569"/>
      <c r="BP165" s="569"/>
      <c r="BQ165" s="569"/>
      <c r="BR165" s="569"/>
      <c r="BS165" s="569"/>
      <c r="BT165" s="569"/>
      <c r="BU165" s="569"/>
      <c r="BV165" s="569"/>
      <c r="BW165" s="569"/>
      <c r="BX165" s="569"/>
      <c r="BY165" s="569"/>
      <c r="BZ165" s="569"/>
      <c r="CA165" s="569"/>
      <c r="CB165" s="569"/>
      <c r="CC165" s="569"/>
      <c r="CD165" s="569"/>
    </row>
    <row r="166" spans="21:82" ht="39" customHeight="1" x14ac:dyDescent="0.25">
      <c r="U166" s="569"/>
      <c r="V166" s="569"/>
      <c r="W166" s="569"/>
      <c r="X166" s="569"/>
      <c r="Y166" s="569"/>
      <c r="Z166" s="569"/>
      <c r="AA166" s="569"/>
      <c r="AB166" s="569"/>
      <c r="AC166" s="569"/>
      <c r="AD166" s="569"/>
      <c r="AE166" s="569"/>
      <c r="AF166" s="569"/>
      <c r="AG166" s="569"/>
      <c r="AH166" s="569"/>
      <c r="AI166" s="569"/>
      <c r="AJ166" s="569"/>
      <c r="AK166" s="569"/>
      <c r="AL166" s="569"/>
      <c r="AM166" s="569"/>
      <c r="AN166" s="569"/>
      <c r="AO166" s="569"/>
      <c r="AP166" s="569"/>
      <c r="AQ166" s="569"/>
      <c r="AR166" s="569"/>
      <c r="AS166" s="569"/>
      <c r="AT166" s="569"/>
      <c r="AU166" s="569"/>
      <c r="AV166" s="569"/>
      <c r="AW166" s="569"/>
      <c r="AX166" s="569"/>
      <c r="AY166" s="569"/>
      <c r="AZ166" s="569"/>
      <c r="BA166" s="569"/>
      <c r="BB166" s="569"/>
      <c r="BC166" s="569"/>
      <c r="BD166" s="569"/>
      <c r="BE166" s="569"/>
      <c r="BF166" s="569"/>
      <c r="BG166" s="569"/>
      <c r="BH166" s="569"/>
      <c r="BI166" s="569"/>
      <c r="BJ166" s="569"/>
      <c r="BK166" s="569"/>
      <c r="BL166" s="569"/>
      <c r="BM166" s="569"/>
      <c r="BN166" s="569"/>
      <c r="BO166" s="569"/>
      <c r="BP166" s="569"/>
      <c r="BQ166" s="569"/>
      <c r="BR166" s="569"/>
      <c r="BS166" s="569"/>
      <c r="BT166" s="569"/>
      <c r="BU166" s="569"/>
      <c r="BV166" s="569"/>
      <c r="BW166" s="569"/>
      <c r="BX166" s="569"/>
      <c r="BY166" s="569"/>
      <c r="BZ166" s="569"/>
      <c r="CA166" s="569"/>
      <c r="CB166" s="569"/>
      <c r="CC166" s="569"/>
      <c r="CD166" s="569"/>
    </row>
    <row r="167" spans="21:82" ht="39" customHeight="1" x14ac:dyDescent="0.25">
      <c r="U167" s="569"/>
      <c r="V167" s="569"/>
      <c r="W167" s="569"/>
      <c r="X167" s="569"/>
      <c r="Y167" s="569"/>
      <c r="Z167" s="569"/>
      <c r="AA167" s="569"/>
      <c r="AB167" s="569"/>
      <c r="AC167" s="569"/>
      <c r="AD167" s="569"/>
      <c r="AE167" s="569"/>
      <c r="AF167" s="569"/>
      <c r="AG167" s="569"/>
      <c r="AH167" s="569"/>
      <c r="AI167" s="569"/>
      <c r="AJ167" s="569"/>
      <c r="AK167" s="569"/>
      <c r="AL167" s="569"/>
      <c r="AM167" s="569"/>
      <c r="AN167" s="569"/>
      <c r="AO167" s="569"/>
      <c r="AP167" s="569"/>
      <c r="AQ167" s="569"/>
      <c r="AR167" s="569"/>
      <c r="AS167" s="569"/>
      <c r="AT167" s="569"/>
      <c r="AU167" s="569"/>
      <c r="AV167" s="569"/>
      <c r="AW167" s="569"/>
      <c r="AX167" s="569"/>
      <c r="AY167" s="569"/>
      <c r="AZ167" s="569"/>
      <c r="BA167" s="569"/>
      <c r="BB167" s="569"/>
      <c r="BC167" s="569"/>
      <c r="BD167" s="569"/>
      <c r="BE167" s="569"/>
      <c r="BF167" s="569"/>
      <c r="BG167" s="569"/>
      <c r="BH167" s="569"/>
      <c r="BI167" s="569"/>
      <c r="BJ167" s="569"/>
      <c r="BK167" s="569"/>
      <c r="BL167" s="569"/>
      <c r="BM167" s="569"/>
      <c r="BN167" s="569"/>
      <c r="BO167" s="569"/>
      <c r="BP167" s="569"/>
      <c r="BQ167" s="569"/>
      <c r="BR167" s="569"/>
      <c r="BS167" s="569"/>
      <c r="BT167" s="569"/>
      <c r="BU167" s="569"/>
      <c r="BV167" s="569"/>
      <c r="BW167" s="569"/>
      <c r="BX167" s="569"/>
      <c r="BY167" s="569"/>
      <c r="BZ167" s="569"/>
      <c r="CA167" s="569"/>
      <c r="CB167" s="569"/>
      <c r="CC167" s="569"/>
      <c r="CD167" s="569"/>
    </row>
    <row r="168" spans="21:82" ht="39" customHeight="1" x14ac:dyDescent="0.25">
      <c r="U168" s="569"/>
      <c r="V168" s="569"/>
      <c r="W168" s="569"/>
      <c r="X168" s="569"/>
      <c r="Y168" s="569"/>
      <c r="Z168" s="569"/>
      <c r="AA168" s="569"/>
      <c r="AB168" s="569"/>
      <c r="AC168" s="569"/>
      <c r="AD168" s="569"/>
      <c r="AE168" s="569"/>
      <c r="AF168" s="569"/>
      <c r="AG168" s="569"/>
      <c r="AH168" s="569"/>
      <c r="AI168" s="569"/>
      <c r="AJ168" s="569"/>
      <c r="AK168" s="569"/>
      <c r="AL168" s="569"/>
      <c r="AM168" s="569"/>
      <c r="AN168" s="569"/>
      <c r="AO168" s="569"/>
      <c r="AP168" s="569"/>
      <c r="AQ168" s="569"/>
      <c r="AR168" s="569"/>
      <c r="AS168" s="569"/>
      <c r="AT168" s="569"/>
      <c r="AU168" s="569"/>
      <c r="AV168" s="569"/>
      <c r="AW168" s="569"/>
      <c r="AX168" s="569"/>
      <c r="AY168" s="569"/>
      <c r="AZ168" s="569"/>
      <c r="BA168" s="569"/>
      <c r="BB168" s="569"/>
      <c r="BC168" s="569"/>
      <c r="BD168" s="569"/>
      <c r="BE168" s="569"/>
      <c r="BF168" s="569"/>
      <c r="BG168" s="569"/>
      <c r="BH168" s="569"/>
      <c r="BI168" s="569"/>
      <c r="BJ168" s="569"/>
      <c r="BK168" s="569"/>
      <c r="BL168" s="569"/>
      <c r="BM168" s="569"/>
      <c r="BN168" s="569"/>
      <c r="BO168" s="569"/>
      <c r="BP168" s="569"/>
      <c r="BQ168" s="569"/>
      <c r="BR168" s="569"/>
      <c r="BS168" s="569"/>
      <c r="BT168" s="569"/>
      <c r="BU168" s="569"/>
      <c r="BV168" s="569"/>
      <c r="BW168" s="569"/>
      <c r="BX168" s="569"/>
      <c r="BY168" s="569"/>
      <c r="BZ168" s="569"/>
      <c r="CA168" s="569"/>
      <c r="CB168" s="569"/>
      <c r="CC168" s="569"/>
      <c r="CD168" s="569"/>
    </row>
    <row r="169" spans="21:82" ht="39" customHeight="1" x14ac:dyDescent="0.25">
      <c r="U169" s="569"/>
      <c r="V169" s="569"/>
      <c r="W169" s="569"/>
      <c r="X169" s="569"/>
      <c r="Y169" s="569"/>
      <c r="Z169" s="569"/>
      <c r="AA169" s="569"/>
      <c r="AB169" s="569"/>
      <c r="AC169" s="569"/>
      <c r="AD169" s="569"/>
      <c r="AE169" s="569"/>
      <c r="AF169" s="569"/>
      <c r="AG169" s="569"/>
      <c r="AH169" s="569"/>
      <c r="AI169" s="569"/>
      <c r="AJ169" s="569"/>
      <c r="AK169" s="569"/>
      <c r="AL169" s="569"/>
      <c r="AM169" s="569"/>
      <c r="AN169" s="569"/>
      <c r="AO169" s="569"/>
      <c r="AP169" s="569"/>
      <c r="AQ169" s="569"/>
      <c r="AR169" s="569"/>
      <c r="AS169" s="569"/>
      <c r="AT169" s="569"/>
      <c r="AU169" s="569"/>
      <c r="AV169" s="569"/>
      <c r="AW169" s="569"/>
      <c r="AX169" s="569"/>
      <c r="AY169" s="569"/>
      <c r="AZ169" s="569"/>
      <c r="BA169" s="569"/>
      <c r="BB169" s="569"/>
      <c r="BC169" s="569"/>
      <c r="BD169" s="569"/>
      <c r="BE169" s="569"/>
      <c r="BF169" s="569"/>
      <c r="BG169" s="569"/>
      <c r="BH169" s="569"/>
      <c r="BI169" s="569"/>
      <c r="BJ169" s="569"/>
      <c r="BK169" s="569"/>
      <c r="BL169" s="569"/>
      <c r="BM169" s="569"/>
      <c r="BN169" s="569"/>
      <c r="BO169" s="569"/>
      <c r="BP169" s="569"/>
      <c r="BQ169" s="569"/>
      <c r="BR169" s="569"/>
      <c r="BS169" s="569"/>
      <c r="BT169" s="569"/>
      <c r="BU169" s="569"/>
      <c r="BV169" s="569"/>
      <c r="BW169" s="569"/>
      <c r="BX169" s="569"/>
      <c r="BY169" s="569"/>
      <c r="BZ169" s="569"/>
      <c r="CA169" s="569"/>
      <c r="CB169" s="569"/>
      <c r="CC169" s="569"/>
      <c r="CD169" s="569"/>
    </row>
    <row r="170" spans="21:82" ht="39" customHeight="1" x14ac:dyDescent="0.25">
      <c r="U170" s="569"/>
      <c r="V170" s="569"/>
      <c r="W170" s="569"/>
      <c r="X170" s="569"/>
      <c r="Y170" s="569"/>
      <c r="Z170" s="569"/>
      <c r="AA170" s="569"/>
      <c r="AB170" s="569"/>
      <c r="AC170" s="569"/>
      <c r="AD170" s="569"/>
      <c r="AE170" s="569"/>
      <c r="AF170" s="569"/>
      <c r="AG170" s="569"/>
      <c r="AH170" s="569"/>
      <c r="AI170" s="569"/>
      <c r="AJ170" s="569"/>
      <c r="AK170" s="569"/>
      <c r="AL170" s="569"/>
      <c r="AM170" s="569"/>
      <c r="AN170" s="569"/>
      <c r="AO170" s="569"/>
      <c r="AP170" s="569"/>
      <c r="AQ170" s="569"/>
      <c r="AR170" s="569"/>
      <c r="AS170" s="569"/>
      <c r="AT170" s="569"/>
      <c r="AU170" s="569"/>
      <c r="AV170" s="569"/>
      <c r="AW170" s="569"/>
      <c r="AX170" s="569"/>
      <c r="AY170" s="569"/>
      <c r="AZ170" s="569"/>
      <c r="BA170" s="569"/>
      <c r="BB170" s="569"/>
      <c r="BC170" s="569"/>
      <c r="BD170" s="569"/>
      <c r="BE170" s="569"/>
      <c r="BF170" s="569"/>
      <c r="BG170" s="569"/>
      <c r="BH170" s="569"/>
      <c r="BI170" s="569"/>
      <c r="BJ170" s="569"/>
      <c r="BK170" s="569"/>
      <c r="BL170" s="569"/>
      <c r="BM170" s="569"/>
      <c r="BN170" s="569"/>
      <c r="BO170" s="569"/>
      <c r="BP170" s="569"/>
      <c r="BQ170" s="569"/>
      <c r="BR170" s="569"/>
      <c r="BS170" s="569"/>
      <c r="BT170" s="569"/>
      <c r="BU170" s="569"/>
      <c r="BV170" s="569"/>
      <c r="BW170" s="569"/>
      <c r="BX170" s="569"/>
      <c r="BY170" s="569"/>
      <c r="BZ170" s="569"/>
      <c r="CA170" s="569"/>
      <c r="CB170" s="569"/>
      <c r="CC170" s="569"/>
      <c r="CD170" s="569"/>
    </row>
    <row r="171" spans="21:82" ht="39" customHeight="1" x14ac:dyDescent="0.25">
      <c r="U171" s="569"/>
      <c r="V171" s="569"/>
      <c r="W171" s="569"/>
      <c r="X171" s="569"/>
      <c r="Y171" s="569"/>
      <c r="Z171" s="569"/>
      <c r="AA171" s="569"/>
      <c r="AB171" s="569"/>
      <c r="AC171" s="569"/>
      <c r="AD171" s="569"/>
      <c r="AE171" s="569"/>
      <c r="AF171" s="569"/>
      <c r="AG171" s="569"/>
      <c r="AH171" s="569"/>
      <c r="AI171" s="569"/>
      <c r="AJ171" s="569"/>
      <c r="AK171" s="569"/>
      <c r="AL171" s="569"/>
      <c r="AM171" s="569"/>
      <c r="AN171" s="569"/>
      <c r="AO171" s="569"/>
      <c r="AP171" s="569"/>
      <c r="AQ171" s="569"/>
      <c r="AR171" s="569"/>
      <c r="AS171" s="569"/>
      <c r="AT171" s="569"/>
      <c r="AU171" s="569"/>
      <c r="AV171" s="569"/>
      <c r="AW171" s="569"/>
      <c r="AX171" s="569"/>
      <c r="AY171" s="569"/>
      <c r="AZ171" s="569"/>
      <c r="BA171" s="569"/>
      <c r="BB171" s="569"/>
      <c r="BC171" s="569"/>
      <c r="BD171" s="569"/>
      <c r="BE171" s="569"/>
      <c r="BF171" s="569"/>
      <c r="BG171" s="569"/>
      <c r="BH171" s="569"/>
      <c r="BI171" s="569"/>
      <c r="BJ171" s="569"/>
      <c r="BK171" s="569"/>
      <c r="BL171" s="569"/>
      <c r="BM171" s="569"/>
      <c r="BN171" s="569"/>
      <c r="BO171" s="569"/>
      <c r="BP171" s="569"/>
      <c r="BQ171" s="569"/>
      <c r="BR171" s="569"/>
      <c r="BS171" s="569"/>
      <c r="BT171" s="569"/>
      <c r="BU171" s="569"/>
      <c r="BV171" s="569"/>
      <c r="BW171" s="569"/>
      <c r="BX171" s="569"/>
      <c r="BY171" s="569"/>
      <c r="BZ171" s="569"/>
      <c r="CA171" s="569"/>
      <c r="CB171" s="569"/>
      <c r="CC171" s="569"/>
      <c r="CD171" s="569"/>
    </row>
    <row r="172" spans="21:82" ht="39" customHeight="1" x14ac:dyDescent="0.25">
      <c r="U172" s="569"/>
      <c r="V172" s="569"/>
      <c r="W172" s="569"/>
      <c r="X172" s="569"/>
      <c r="Y172" s="569"/>
      <c r="Z172" s="569"/>
      <c r="AA172" s="569"/>
      <c r="AB172" s="569"/>
      <c r="AC172" s="569"/>
      <c r="AD172" s="569"/>
      <c r="AE172" s="569"/>
      <c r="AF172" s="569"/>
      <c r="AG172" s="569"/>
      <c r="AH172" s="569"/>
      <c r="AI172" s="569"/>
      <c r="AJ172" s="569"/>
      <c r="AK172" s="569"/>
      <c r="AL172" s="569"/>
      <c r="AM172" s="569"/>
      <c r="AN172" s="569"/>
      <c r="AO172" s="569"/>
      <c r="AP172" s="569"/>
      <c r="AQ172" s="569"/>
      <c r="AR172" s="569"/>
      <c r="AS172" s="569"/>
      <c r="AT172" s="569"/>
      <c r="AU172" s="569"/>
      <c r="AV172" s="569"/>
      <c r="AW172" s="569"/>
      <c r="AX172" s="569"/>
      <c r="AY172" s="569"/>
      <c r="AZ172" s="569"/>
      <c r="BA172" s="569"/>
      <c r="BB172" s="569"/>
      <c r="BC172" s="569"/>
      <c r="BD172" s="569"/>
      <c r="BE172" s="569"/>
      <c r="BF172" s="569"/>
      <c r="BG172" s="569"/>
      <c r="BH172" s="569"/>
      <c r="BI172" s="569"/>
      <c r="BJ172" s="569"/>
      <c r="BK172" s="569"/>
      <c r="BL172" s="569"/>
      <c r="BM172" s="569"/>
      <c r="BN172" s="569"/>
      <c r="BO172" s="569"/>
      <c r="BP172" s="569"/>
      <c r="BQ172" s="569"/>
      <c r="BR172" s="569"/>
      <c r="BS172" s="569"/>
      <c r="BT172" s="569"/>
      <c r="BU172" s="569"/>
      <c r="BV172" s="569"/>
      <c r="BW172" s="569"/>
      <c r="BX172" s="569"/>
      <c r="BY172" s="569"/>
      <c r="BZ172" s="569"/>
      <c r="CA172" s="569"/>
      <c r="CB172" s="569"/>
      <c r="CC172" s="569"/>
      <c r="CD172" s="569"/>
    </row>
    <row r="173" spans="21:82" ht="39" customHeight="1" x14ac:dyDescent="0.25">
      <c r="U173" s="569"/>
      <c r="V173" s="569"/>
      <c r="W173" s="569"/>
      <c r="X173" s="569"/>
      <c r="Y173" s="569"/>
      <c r="Z173" s="569"/>
      <c r="AA173" s="569"/>
      <c r="AB173" s="569"/>
      <c r="AC173" s="569"/>
      <c r="AD173" s="569"/>
      <c r="AE173" s="569"/>
      <c r="AF173" s="569"/>
      <c r="AG173" s="569"/>
      <c r="AH173" s="569"/>
      <c r="AI173" s="569"/>
      <c r="AJ173" s="569"/>
      <c r="AK173" s="569"/>
      <c r="AL173" s="569"/>
      <c r="AM173" s="569"/>
      <c r="AN173" s="569"/>
      <c r="AO173" s="569"/>
      <c r="AP173" s="569"/>
      <c r="AQ173" s="569"/>
      <c r="AR173" s="569"/>
      <c r="AS173" s="569"/>
      <c r="AT173" s="569"/>
      <c r="AU173" s="569"/>
      <c r="AV173" s="569"/>
      <c r="AW173" s="569"/>
      <c r="AX173" s="569"/>
      <c r="AY173" s="569"/>
      <c r="AZ173" s="569"/>
      <c r="BA173" s="569"/>
      <c r="BB173" s="569"/>
      <c r="BC173" s="569"/>
      <c r="BD173" s="569"/>
      <c r="BE173" s="569"/>
      <c r="BF173" s="569"/>
      <c r="BG173" s="569"/>
      <c r="BH173" s="569"/>
      <c r="BI173" s="569"/>
      <c r="BJ173" s="569"/>
      <c r="BK173" s="569"/>
      <c r="BL173" s="569"/>
      <c r="BM173" s="569"/>
      <c r="BN173" s="569"/>
      <c r="BO173" s="569"/>
      <c r="BP173" s="569"/>
      <c r="BQ173" s="569"/>
      <c r="BR173" s="569"/>
      <c r="BS173" s="569"/>
      <c r="BT173" s="569"/>
      <c r="BU173" s="569"/>
      <c r="BV173" s="569"/>
      <c r="BW173" s="569"/>
      <c r="BX173" s="569"/>
      <c r="BY173" s="569"/>
      <c r="BZ173" s="569"/>
      <c r="CA173" s="569"/>
      <c r="CB173" s="569"/>
      <c r="CC173" s="569"/>
      <c r="CD173" s="569"/>
    </row>
    <row r="174" spans="21:82" ht="39" customHeight="1" x14ac:dyDescent="0.25">
      <c r="U174" s="569"/>
      <c r="V174" s="569"/>
      <c r="W174" s="569"/>
      <c r="X174" s="569"/>
      <c r="Y174" s="569"/>
      <c r="Z174" s="569"/>
      <c r="AA174" s="569"/>
      <c r="AB174" s="569"/>
      <c r="AC174" s="569"/>
      <c r="AD174" s="569"/>
      <c r="AE174" s="569"/>
      <c r="AF174" s="569"/>
      <c r="AG174" s="569"/>
      <c r="AH174" s="569"/>
      <c r="AI174" s="569"/>
      <c r="AJ174" s="569"/>
      <c r="AK174" s="569"/>
      <c r="AL174" s="569"/>
      <c r="AM174" s="569"/>
      <c r="AN174" s="569"/>
      <c r="AO174" s="569"/>
      <c r="AP174" s="569"/>
      <c r="AQ174" s="569"/>
      <c r="AR174" s="569"/>
      <c r="AS174" s="569"/>
      <c r="AT174" s="569"/>
      <c r="AU174" s="569"/>
      <c r="AV174" s="569"/>
      <c r="AW174" s="569"/>
      <c r="AX174" s="569"/>
      <c r="AY174" s="569"/>
      <c r="AZ174" s="569"/>
      <c r="BA174" s="569"/>
      <c r="BB174" s="569"/>
      <c r="BC174" s="569"/>
      <c r="BD174" s="569"/>
      <c r="BE174" s="569"/>
      <c r="BF174" s="569"/>
      <c r="BG174" s="569"/>
      <c r="BH174" s="569"/>
      <c r="BI174" s="569"/>
      <c r="BJ174" s="569"/>
      <c r="BK174" s="569"/>
      <c r="BL174" s="569"/>
      <c r="BM174" s="569"/>
      <c r="BN174" s="569"/>
      <c r="BO174" s="569"/>
      <c r="BP174" s="569"/>
      <c r="BQ174" s="569"/>
      <c r="BR174" s="569"/>
      <c r="BS174" s="569"/>
      <c r="BT174" s="569"/>
      <c r="BU174" s="569"/>
      <c r="BV174" s="569"/>
      <c r="BW174" s="569"/>
      <c r="BX174" s="569"/>
      <c r="BY174" s="569"/>
      <c r="BZ174" s="569"/>
      <c r="CA174" s="569"/>
      <c r="CB174" s="569"/>
      <c r="CC174" s="569"/>
      <c r="CD174" s="569"/>
    </row>
    <row r="175" spans="21:82" ht="39" customHeight="1" x14ac:dyDescent="0.25">
      <c r="U175" s="569"/>
      <c r="V175" s="569"/>
      <c r="W175" s="569"/>
      <c r="X175" s="569"/>
      <c r="Y175" s="569"/>
      <c r="Z175" s="569"/>
      <c r="AA175" s="569"/>
      <c r="AB175" s="569"/>
      <c r="AC175" s="569"/>
      <c r="AD175" s="569"/>
      <c r="AE175" s="569"/>
      <c r="AF175" s="569"/>
      <c r="AG175" s="569"/>
      <c r="AH175" s="569"/>
      <c r="AI175" s="569"/>
      <c r="AJ175" s="569"/>
      <c r="AK175" s="569"/>
      <c r="AL175" s="569"/>
      <c r="AM175" s="569"/>
      <c r="AN175" s="569"/>
      <c r="AO175" s="569"/>
      <c r="AP175" s="569"/>
      <c r="AQ175" s="569"/>
      <c r="AR175" s="569"/>
      <c r="AS175" s="569"/>
      <c r="AT175" s="569"/>
      <c r="AU175" s="569"/>
      <c r="AV175" s="569"/>
      <c r="AW175" s="569"/>
      <c r="AX175" s="569"/>
      <c r="AY175" s="569"/>
      <c r="AZ175" s="569"/>
      <c r="BA175" s="569"/>
      <c r="BB175" s="569"/>
      <c r="BC175" s="569"/>
      <c r="BD175" s="569"/>
      <c r="BE175" s="569"/>
      <c r="BF175" s="569"/>
      <c r="BG175" s="569"/>
      <c r="BH175" s="569"/>
      <c r="BI175" s="569"/>
      <c r="BJ175" s="569"/>
      <c r="BK175" s="569"/>
      <c r="BL175" s="569"/>
      <c r="BM175" s="569"/>
      <c r="BN175" s="569"/>
      <c r="BO175" s="569"/>
      <c r="BP175" s="569"/>
      <c r="BQ175" s="569"/>
      <c r="BR175" s="569"/>
      <c r="BS175" s="569"/>
      <c r="BT175" s="569"/>
      <c r="BU175" s="569"/>
      <c r="BV175" s="569"/>
      <c r="BW175" s="569"/>
      <c r="BX175" s="569"/>
      <c r="BY175" s="569"/>
      <c r="BZ175" s="569"/>
      <c r="CA175" s="569"/>
      <c r="CB175" s="569"/>
      <c r="CC175" s="569"/>
      <c r="CD175" s="569"/>
    </row>
    <row r="176" spans="21:82" ht="39" customHeight="1" x14ac:dyDescent="0.25">
      <c r="U176" s="569"/>
      <c r="V176" s="569"/>
      <c r="W176" s="569"/>
      <c r="X176" s="569"/>
      <c r="Y176" s="569"/>
      <c r="Z176" s="569"/>
      <c r="AA176" s="569"/>
      <c r="AB176" s="569"/>
      <c r="AC176" s="569"/>
      <c r="AD176" s="569"/>
      <c r="AE176" s="569"/>
      <c r="AF176" s="569"/>
      <c r="AG176" s="569"/>
      <c r="AH176" s="569"/>
      <c r="AI176" s="569"/>
      <c r="AJ176" s="569"/>
      <c r="AK176" s="569"/>
      <c r="AL176" s="569"/>
      <c r="AM176" s="569"/>
      <c r="AN176" s="569"/>
      <c r="AO176" s="569"/>
      <c r="AP176" s="569"/>
      <c r="AQ176" s="569"/>
      <c r="AR176" s="569"/>
      <c r="AS176" s="569"/>
      <c r="AT176" s="569"/>
      <c r="AU176" s="569"/>
      <c r="AV176" s="569"/>
      <c r="AW176" s="569"/>
      <c r="AX176" s="569"/>
      <c r="AY176" s="569"/>
      <c r="AZ176" s="569"/>
      <c r="BA176" s="569"/>
      <c r="BB176" s="569"/>
      <c r="BC176" s="569"/>
      <c r="BD176" s="569"/>
      <c r="BE176" s="569"/>
      <c r="BF176" s="569"/>
      <c r="BG176" s="569"/>
      <c r="BH176" s="569"/>
      <c r="BI176" s="569"/>
      <c r="BJ176" s="569"/>
      <c r="BK176" s="569"/>
      <c r="BL176" s="569"/>
      <c r="BM176" s="569"/>
      <c r="BN176" s="569"/>
      <c r="BO176" s="569"/>
      <c r="BP176" s="569"/>
      <c r="BQ176" s="569"/>
      <c r="BR176" s="569"/>
      <c r="BS176" s="569"/>
      <c r="BT176" s="569"/>
      <c r="BU176" s="569"/>
      <c r="BV176" s="569"/>
      <c r="BW176" s="569"/>
      <c r="BX176" s="569"/>
      <c r="BY176" s="569"/>
      <c r="BZ176" s="569"/>
      <c r="CA176" s="569"/>
      <c r="CB176" s="569"/>
      <c r="CC176" s="569"/>
      <c r="CD176" s="569"/>
    </row>
    <row r="177" spans="21:82" ht="39" customHeight="1" x14ac:dyDescent="0.25">
      <c r="U177" s="569"/>
      <c r="V177" s="569"/>
      <c r="W177" s="569"/>
      <c r="X177" s="569"/>
      <c r="Y177" s="569"/>
      <c r="Z177" s="569"/>
      <c r="AA177" s="569"/>
      <c r="AB177" s="569"/>
      <c r="AC177" s="569"/>
      <c r="AD177" s="569"/>
      <c r="AE177" s="569"/>
      <c r="AF177" s="569"/>
      <c r="AG177" s="569"/>
      <c r="AH177" s="569"/>
      <c r="AI177" s="569"/>
      <c r="AJ177" s="569"/>
      <c r="AK177" s="569"/>
      <c r="AL177" s="569"/>
      <c r="AM177" s="569"/>
      <c r="AN177" s="569"/>
      <c r="AO177" s="569"/>
      <c r="AP177" s="569"/>
      <c r="AQ177" s="569"/>
      <c r="AR177" s="569"/>
      <c r="AS177" s="569"/>
      <c r="AT177" s="569"/>
      <c r="AU177" s="569"/>
      <c r="AV177" s="569"/>
      <c r="AW177" s="569"/>
      <c r="AX177" s="569"/>
      <c r="AY177" s="569"/>
      <c r="AZ177" s="569"/>
      <c r="BA177" s="569"/>
      <c r="BB177" s="569"/>
      <c r="BC177" s="569"/>
      <c r="BD177" s="569"/>
      <c r="BE177" s="569"/>
      <c r="BF177" s="569"/>
      <c r="BG177" s="569"/>
      <c r="BH177" s="569"/>
      <c r="BI177" s="569"/>
      <c r="BJ177" s="569"/>
      <c r="BK177" s="569"/>
      <c r="BL177" s="569"/>
      <c r="BM177" s="569"/>
      <c r="BN177" s="569"/>
      <c r="BO177" s="569"/>
      <c r="BP177" s="569"/>
      <c r="BQ177" s="569"/>
      <c r="BR177" s="569"/>
      <c r="BS177" s="569"/>
      <c r="BT177" s="569"/>
      <c r="BU177" s="569"/>
      <c r="BV177" s="569"/>
      <c r="BW177" s="569"/>
      <c r="BX177" s="569"/>
      <c r="BY177" s="569"/>
      <c r="BZ177" s="569"/>
      <c r="CA177" s="569"/>
      <c r="CB177" s="569"/>
      <c r="CC177" s="569"/>
      <c r="CD177" s="569"/>
    </row>
    <row r="178" spans="21:82" ht="39" customHeight="1" x14ac:dyDescent="0.25">
      <c r="U178" s="569"/>
      <c r="V178" s="569"/>
      <c r="W178" s="569"/>
      <c r="X178" s="569"/>
      <c r="Y178" s="569"/>
      <c r="Z178" s="569"/>
      <c r="AA178" s="569"/>
      <c r="AB178" s="569"/>
      <c r="AC178" s="569"/>
      <c r="AD178" s="569"/>
      <c r="AE178" s="569"/>
      <c r="AF178" s="569"/>
      <c r="AG178" s="569"/>
      <c r="AH178" s="569"/>
      <c r="AI178" s="569"/>
      <c r="AJ178" s="569"/>
      <c r="AK178" s="569"/>
      <c r="AL178" s="569"/>
      <c r="AM178" s="569"/>
      <c r="AN178" s="569"/>
      <c r="AO178" s="569"/>
      <c r="AP178" s="569"/>
      <c r="AQ178" s="569"/>
      <c r="AR178" s="569"/>
      <c r="AS178" s="569"/>
      <c r="AT178" s="569"/>
      <c r="AU178" s="569"/>
      <c r="AV178" s="569"/>
      <c r="AW178" s="569"/>
      <c r="AX178" s="569"/>
      <c r="AY178" s="569"/>
      <c r="AZ178" s="569"/>
      <c r="BA178" s="569"/>
      <c r="BB178" s="569"/>
      <c r="BC178" s="569"/>
      <c r="BD178" s="569"/>
      <c r="BE178" s="569"/>
      <c r="BF178" s="569"/>
      <c r="BG178" s="569"/>
      <c r="BH178" s="569"/>
      <c r="BI178" s="569"/>
      <c r="BJ178" s="569"/>
      <c r="BK178" s="569"/>
      <c r="BL178" s="569"/>
      <c r="BM178" s="569"/>
      <c r="BN178" s="569"/>
      <c r="BO178" s="569"/>
      <c r="BP178" s="569"/>
      <c r="BQ178" s="569"/>
      <c r="BR178" s="569"/>
      <c r="BS178" s="569"/>
      <c r="BT178" s="569"/>
      <c r="BU178" s="569"/>
      <c r="BV178" s="569"/>
      <c r="BW178" s="569"/>
      <c r="BX178" s="569"/>
      <c r="BY178" s="569"/>
      <c r="BZ178" s="569"/>
      <c r="CA178" s="569"/>
      <c r="CB178" s="569"/>
      <c r="CC178" s="569"/>
      <c r="CD178" s="569"/>
    </row>
    <row r="179" spans="21:82" ht="39" customHeight="1" x14ac:dyDescent="0.25">
      <c r="U179" s="569"/>
      <c r="V179" s="569"/>
      <c r="W179" s="569"/>
      <c r="X179" s="569"/>
      <c r="Y179" s="569"/>
      <c r="Z179" s="569"/>
      <c r="AA179" s="569"/>
      <c r="AB179" s="569"/>
      <c r="AC179" s="569"/>
      <c r="AD179" s="569"/>
      <c r="AE179" s="569"/>
      <c r="AF179" s="569"/>
      <c r="AG179" s="569"/>
      <c r="AH179" s="569"/>
      <c r="AI179" s="569"/>
      <c r="AJ179" s="569"/>
      <c r="AK179" s="569"/>
      <c r="AL179" s="569"/>
      <c r="AM179" s="569"/>
      <c r="AN179" s="569"/>
      <c r="AO179" s="569"/>
      <c r="AP179" s="569"/>
      <c r="AQ179" s="569"/>
      <c r="AR179" s="569"/>
      <c r="AS179" s="569"/>
      <c r="AT179" s="569"/>
      <c r="AU179" s="569"/>
      <c r="AV179" s="569"/>
      <c r="AW179" s="569"/>
      <c r="AX179" s="569"/>
      <c r="AY179" s="569"/>
      <c r="AZ179" s="569"/>
      <c r="BA179" s="569"/>
      <c r="BB179" s="569"/>
      <c r="BC179" s="569"/>
      <c r="BD179" s="569"/>
      <c r="BE179" s="569"/>
      <c r="BF179" s="569"/>
      <c r="BG179" s="569"/>
      <c r="BH179" s="569"/>
      <c r="BI179" s="569"/>
      <c r="BJ179" s="569"/>
      <c r="BK179" s="569"/>
      <c r="BL179" s="569"/>
      <c r="BM179" s="569"/>
      <c r="BN179" s="569"/>
      <c r="BO179" s="569"/>
      <c r="BP179" s="569"/>
      <c r="BQ179" s="569"/>
      <c r="BR179" s="569"/>
      <c r="BS179" s="569"/>
      <c r="BT179" s="569"/>
      <c r="BU179" s="569"/>
      <c r="BV179" s="569"/>
      <c r="BW179" s="569"/>
      <c r="BX179" s="569"/>
      <c r="BY179" s="569"/>
      <c r="BZ179" s="569"/>
      <c r="CA179" s="569"/>
      <c r="CB179" s="569"/>
      <c r="CC179" s="569"/>
      <c r="CD179" s="569"/>
    </row>
    <row r="180" spans="21:82" ht="39" customHeight="1" x14ac:dyDescent="0.25">
      <c r="U180" s="569"/>
      <c r="V180" s="569"/>
      <c r="W180" s="569"/>
      <c r="X180" s="569"/>
      <c r="Y180" s="569"/>
      <c r="Z180" s="569"/>
      <c r="AA180" s="569"/>
      <c r="AB180" s="569"/>
      <c r="AC180" s="569"/>
      <c r="AD180" s="569"/>
      <c r="AE180" s="569"/>
      <c r="AF180" s="569"/>
      <c r="AG180" s="569"/>
      <c r="AH180" s="569"/>
      <c r="AI180" s="569"/>
      <c r="AJ180" s="569"/>
      <c r="AK180" s="569"/>
      <c r="AL180" s="569"/>
      <c r="AM180" s="569"/>
      <c r="AN180" s="569"/>
      <c r="AO180" s="569"/>
      <c r="AP180" s="569"/>
      <c r="AQ180" s="569"/>
      <c r="AR180" s="569"/>
      <c r="AS180" s="569"/>
      <c r="AT180" s="569"/>
      <c r="AU180" s="569"/>
      <c r="AV180" s="569"/>
      <c r="AW180" s="569"/>
      <c r="AX180" s="569"/>
      <c r="AY180" s="569"/>
      <c r="AZ180" s="569"/>
      <c r="BA180" s="569"/>
      <c r="BB180" s="569"/>
      <c r="BC180" s="569"/>
      <c r="BD180" s="569"/>
      <c r="BE180" s="569"/>
      <c r="BF180" s="569"/>
      <c r="BG180" s="569"/>
      <c r="BH180" s="569"/>
      <c r="BI180" s="569"/>
      <c r="BJ180" s="569"/>
      <c r="BK180" s="569"/>
      <c r="BL180" s="569"/>
      <c r="BM180" s="569"/>
      <c r="BN180" s="569"/>
      <c r="BO180" s="569"/>
      <c r="BP180" s="569"/>
      <c r="BQ180" s="569"/>
      <c r="BR180" s="569"/>
      <c r="BS180" s="569"/>
      <c r="BT180" s="569"/>
      <c r="BU180" s="569"/>
      <c r="BV180" s="569"/>
      <c r="BW180" s="569"/>
      <c r="BX180" s="569"/>
      <c r="BY180" s="569"/>
      <c r="BZ180" s="569"/>
      <c r="CA180" s="569"/>
      <c r="CB180" s="569"/>
      <c r="CC180" s="569"/>
      <c r="CD180" s="569"/>
    </row>
    <row r="181" spans="21:82" ht="39" customHeight="1" x14ac:dyDescent="0.25">
      <c r="U181" s="569"/>
      <c r="V181" s="569"/>
      <c r="W181" s="569"/>
      <c r="X181" s="569"/>
      <c r="Y181" s="569"/>
      <c r="Z181" s="569"/>
      <c r="AA181" s="569"/>
      <c r="AB181" s="569"/>
      <c r="AC181" s="569"/>
      <c r="AD181" s="569"/>
      <c r="AE181" s="569"/>
      <c r="AF181" s="569"/>
      <c r="AG181" s="569"/>
      <c r="AH181" s="569"/>
      <c r="AI181" s="569"/>
      <c r="AJ181" s="569"/>
      <c r="AK181" s="569"/>
      <c r="AL181" s="569"/>
      <c r="AM181" s="569"/>
      <c r="AN181" s="569"/>
      <c r="AO181" s="569"/>
      <c r="AP181" s="569"/>
      <c r="AQ181" s="569"/>
      <c r="AR181" s="569"/>
      <c r="AS181" s="569"/>
      <c r="AT181" s="569"/>
      <c r="AU181" s="569"/>
      <c r="AV181" s="569"/>
      <c r="AW181" s="569"/>
      <c r="AX181" s="569"/>
      <c r="AY181" s="569"/>
      <c r="AZ181" s="569"/>
      <c r="BA181" s="569"/>
      <c r="BB181" s="569"/>
      <c r="BC181" s="569"/>
      <c r="BD181" s="569"/>
      <c r="BE181" s="569"/>
      <c r="BF181" s="569"/>
      <c r="BG181" s="569"/>
      <c r="BH181" s="569"/>
      <c r="BI181" s="569"/>
      <c r="BJ181" s="569"/>
      <c r="BK181" s="569"/>
      <c r="BL181" s="569"/>
      <c r="BM181" s="569"/>
      <c r="BN181" s="569"/>
      <c r="BO181" s="569"/>
      <c r="BP181" s="569"/>
      <c r="BQ181" s="569"/>
      <c r="BR181" s="569"/>
      <c r="BS181" s="569"/>
      <c r="BT181" s="569"/>
      <c r="BU181" s="569"/>
      <c r="BV181" s="569"/>
      <c r="BW181" s="569"/>
      <c r="BX181" s="569"/>
      <c r="BY181" s="569"/>
      <c r="BZ181" s="569"/>
      <c r="CA181" s="569"/>
      <c r="CB181" s="569"/>
      <c r="CC181" s="569"/>
      <c r="CD181" s="569"/>
    </row>
    <row r="182" spans="21:82" ht="39" customHeight="1" x14ac:dyDescent="0.25">
      <c r="U182" s="569"/>
      <c r="V182" s="569"/>
      <c r="W182" s="569"/>
      <c r="X182" s="569"/>
      <c r="Y182" s="569"/>
      <c r="Z182" s="569"/>
      <c r="AA182" s="569"/>
      <c r="AB182" s="569"/>
      <c r="AC182" s="569"/>
      <c r="AD182" s="569"/>
      <c r="AE182" s="569"/>
      <c r="AF182" s="569"/>
      <c r="AG182" s="569"/>
      <c r="AH182" s="569"/>
      <c r="AI182" s="569"/>
      <c r="AJ182" s="569"/>
      <c r="AK182" s="569"/>
      <c r="AL182" s="569"/>
      <c r="AM182" s="569"/>
      <c r="AN182" s="569"/>
      <c r="AO182" s="569"/>
      <c r="AP182" s="569"/>
      <c r="AQ182" s="569"/>
      <c r="AR182" s="569"/>
      <c r="AS182" s="569"/>
      <c r="AT182" s="569"/>
      <c r="AU182" s="569"/>
      <c r="AV182" s="569"/>
      <c r="AW182" s="569"/>
      <c r="AX182" s="569"/>
      <c r="AY182" s="569"/>
      <c r="AZ182" s="569"/>
      <c r="BA182" s="569"/>
      <c r="BB182" s="569"/>
      <c r="BC182" s="569"/>
      <c r="BD182" s="569"/>
      <c r="BE182" s="569"/>
      <c r="BF182" s="569"/>
      <c r="BG182" s="569"/>
      <c r="BH182" s="569"/>
      <c r="BI182" s="569"/>
      <c r="BJ182" s="569"/>
      <c r="BK182" s="569"/>
      <c r="BL182" s="569"/>
      <c r="BM182" s="569"/>
      <c r="BN182" s="569"/>
      <c r="BO182" s="569"/>
      <c r="BP182" s="569"/>
      <c r="BQ182" s="569"/>
      <c r="BR182" s="569"/>
      <c r="BS182" s="569"/>
      <c r="BT182" s="569"/>
      <c r="BU182" s="569"/>
      <c r="BV182" s="569"/>
      <c r="BW182" s="569"/>
      <c r="BX182" s="569"/>
      <c r="BY182" s="569"/>
      <c r="BZ182" s="569"/>
      <c r="CA182" s="569"/>
      <c r="CB182" s="569"/>
      <c r="CC182" s="569"/>
      <c r="CD182" s="569"/>
    </row>
    <row r="183" spans="21:82" ht="39" customHeight="1" x14ac:dyDescent="0.25">
      <c r="U183" s="569"/>
      <c r="V183" s="569"/>
      <c r="W183" s="569"/>
      <c r="X183" s="569"/>
      <c r="Y183" s="569"/>
      <c r="Z183" s="569"/>
      <c r="AA183" s="569"/>
      <c r="AB183" s="569"/>
      <c r="AC183" s="569"/>
      <c r="AD183" s="569"/>
      <c r="AE183" s="569"/>
      <c r="AF183" s="569"/>
      <c r="AG183" s="569"/>
      <c r="AH183" s="569"/>
      <c r="AI183" s="569"/>
      <c r="AJ183" s="569"/>
      <c r="AK183" s="569"/>
      <c r="AL183" s="569"/>
      <c r="AM183" s="569"/>
      <c r="AN183" s="569"/>
      <c r="AO183" s="569"/>
      <c r="AP183" s="569"/>
      <c r="AQ183" s="569"/>
      <c r="AR183" s="569"/>
      <c r="AS183" s="569"/>
      <c r="AT183" s="569"/>
      <c r="AU183" s="569"/>
      <c r="AV183" s="569"/>
      <c r="AW183" s="569"/>
      <c r="AX183" s="569"/>
      <c r="AY183" s="569"/>
      <c r="AZ183" s="569"/>
      <c r="BA183" s="569"/>
      <c r="BB183" s="569"/>
      <c r="BC183" s="569"/>
      <c r="BD183" s="569"/>
      <c r="BE183" s="569"/>
      <c r="BF183" s="569"/>
      <c r="BG183" s="569"/>
      <c r="BH183" s="569"/>
      <c r="BI183" s="569"/>
      <c r="BJ183" s="569"/>
      <c r="BK183" s="569"/>
      <c r="BL183" s="569"/>
      <c r="BM183" s="569"/>
      <c r="BN183" s="569"/>
      <c r="BO183" s="569"/>
      <c r="BP183" s="569"/>
      <c r="BQ183" s="569"/>
      <c r="BR183" s="569"/>
      <c r="BS183" s="569"/>
      <c r="BT183" s="569"/>
      <c r="BU183" s="569"/>
      <c r="BV183" s="569"/>
      <c r="BW183" s="569"/>
      <c r="BX183" s="569"/>
      <c r="BY183" s="569"/>
      <c r="BZ183" s="569"/>
      <c r="CA183" s="569"/>
      <c r="CB183" s="569"/>
      <c r="CC183" s="569"/>
      <c r="CD183" s="569"/>
    </row>
    <row r="184" spans="21:82" ht="39" customHeight="1" x14ac:dyDescent="0.25">
      <c r="U184" s="569"/>
      <c r="V184" s="569"/>
      <c r="W184" s="569"/>
      <c r="X184" s="569"/>
      <c r="Y184" s="569"/>
      <c r="Z184" s="569"/>
      <c r="AA184" s="569"/>
      <c r="AB184" s="569"/>
      <c r="AC184" s="569"/>
      <c r="AD184" s="569"/>
      <c r="AE184" s="569"/>
      <c r="AF184" s="569"/>
      <c r="AG184" s="569"/>
      <c r="AH184" s="569"/>
      <c r="AI184" s="569"/>
      <c r="AJ184" s="569"/>
      <c r="AK184" s="569"/>
      <c r="AL184" s="569"/>
      <c r="AM184" s="569"/>
      <c r="AN184" s="569"/>
      <c r="AO184" s="569"/>
      <c r="AP184" s="569"/>
      <c r="AQ184" s="569"/>
      <c r="AR184" s="569"/>
      <c r="AS184" s="569"/>
      <c r="AT184" s="569"/>
      <c r="AU184" s="569"/>
      <c r="AV184" s="569"/>
      <c r="AW184" s="569"/>
      <c r="AX184" s="569"/>
      <c r="AY184" s="569"/>
      <c r="AZ184" s="569"/>
      <c r="BA184" s="569"/>
      <c r="BB184" s="569"/>
      <c r="BC184" s="569"/>
      <c r="BD184" s="569"/>
      <c r="BE184" s="569"/>
      <c r="BF184" s="569"/>
      <c r="BG184" s="569"/>
      <c r="BH184" s="569"/>
      <c r="BI184" s="569"/>
      <c r="BJ184" s="569"/>
      <c r="BK184" s="569"/>
      <c r="BL184" s="569"/>
      <c r="BM184" s="569"/>
      <c r="BN184" s="569"/>
      <c r="BO184" s="569"/>
      <c r="BP184" s="569"/>
      <c r="BQ184" s="569"/>
      <c r="BR184" s="569"/>
      <c r="BS184" s="569"/>
      <c r="BT184" s="569"/>
      <c r="BU184" s="569"/>
      <c r="BV184" s="569"/>
      <c r="BW184" s="569"/>
      <c r="BX184" s="569"/>
      <c r="BY184" s="569"/>
      <c r="BZ184" s="569"/>
      <c r="CA184" s="569"/>
      <c r="CB184" s="569"/>
      <c r="CC184" s="569"/>
      <c r="CD184" s="569"/>
    </row>
    <row r="185" spans="21:82" ht="39" customHeight="1" x14ac:dyDescent="0.25">
      <c r="U185" s="569"/>
      <c r="V185" s="569"/>
      <c r="W185" s="569"/>
      <c r="X185" s="569"/>
      <c r="Y185" s="569"/>
      <c r="Z185" s="569"/>
      <c r="AA185" s="569"/>
      <c r="AB185" s="569"/>
      <c r="AC185" s="569"/>
      <c r="AD185" s="569"/>
      <c r="AE185" s="569"/>
      <c r="AF185" s="569"/>
      <c r="AG185" s="569"/>
      <c r="AH185" s="569"/>
      <c r="AI185" s="569"/>
      <c r="AJ185" s="569"/>
      <c r="AK185" s="569"/>
      <c r="AL185" s="569"/>
      <c r="AM185" s="569"/>
      <c r="AN185" s="569"/>
      <c r="AO185" s="569"/>
      <c r="AP185" s="569"/>
      <c r="AQ185" s="569"/>
      <c r="AR185" s="569"/>
      <c r="AS185" s="569"/>
      <c r="AT185" s="569"/>
      <c r="AU185" s="569"/>
      <c r="AV185" s="569"/>
      <c r="AW185" s="569"/>
      <c r="AX185" s="569"/>
      <c r="AY185" s="569"/>
      <c r="AZ185" s="569"/>
      <c r="BA185" s="569"/>
      <c r="BB185" s="569"/>
      <c r="BC185" s="569"/>
      <c r="BD185" s="569"/>
      <c r="BE185" s="569"/>
      <c r="BF185" s="569"/>
      <c r="BG185" s="569"/>
      <c r="BH185" s="569"/>
      <c r="BI185" s="569"/>
      <c r="BJ185" s="569"/>
      <c r="BK185" s="569"/>
      <c r="BL185" s="569"/>
      <c r="BM185" s="569"/>
      <c r="BN185" s="569"/>
      <c r="BO185" s="569"/>
      <c r="BP185" s="569"/>
      <c r="BQ185" s="569"/>
      <c r="BR185" s="569"/>
      <c r="BS185" s="569"/>
      <c r="BT185" s="569"/>
      <c r="BU185" s="569"/>
      <c r="BV185" s="569"/>
      <c r="BW185" s="569"/>
      <c r="BX185" s="569"/>
      <c r="BY185" s="569"/>
      <c r="BZ185" s="569"/>
      <c r="CA185" s="569"/>
      <c r="CB185" s="569"/>
      <c r="CC185" s="569"/>
      <c r="CD185" s="569"/>
    </row>
    <row r="186" spans="21:82" ht="39" customHeight="1" x14ac:dyDescent="0.25">
      <c r="U186" s="569"/>
      <c r="V186" s="569"/>
      <c r="W186" s="569"/>
      <c r="X186" s="569"/>
      <c r="Y186" s="569"/>
      <c r="Z186" s="569"/>
      <c r="AA186" s="569"/>
      <c r="AB186" s="569"/>
      <c r="AC186" s="569"/>
      <c r="AD186" s="569"/>
      <c r="AE186" s="569"/>
      <c r="AF186" s="569"/>
      <c r="AG186" s="569"/>
      <c r="AH186" s="569"/>
      <c r="AI186" s="569"/>
      <c r="AJ186" s="569"/>
      <c r="AK186" s="569"/>
      <c r="AL186" s="569"/>
      <c r="AM186" s="569"/>
      <c r="AN186" s="569"/>
      <c r="AO186" s="569"/>
      <c r="AP186" s="569"/>
      <c r="AQ186" s="569"/>
      <c r="AR186" s="569"/>
      <c r="AS186" s="569"/>
      <c r="AT186" s="569"/>
      <c r="AU186" s="569"/>
      <c r="AV186" s="569"/>
      <c r="AW186" s="569"/>
      <c r="AX186" s="569"/>
      <c r="AY186" s="569"/>
      <c r="AZ186" s="569"/>
      <c r="BA186" s="569"/>
      <c r="BB186" s="569"/>
      <c r="BC186" s="569"/>
      <c r="BD186" s="569"/>
      <c r="BE186" s="569"/>
      <c r="BF186" s="569"/>
      <c r="BG186" s="569"/>
      <c r="BH186" s="569"/>
      <c r="BI186" s="569"/>
      <c r="BJ186" s="569"/>
      <c r="BK186" s="569"/>
      <c r="BL186" s="569"/>
      <c r="BM186" s="569"/>
      <c r="BN186" s="569"/>
      <c r="BO186" s="569"/>
      <c r="BP186" s="569"/>
      <c r="BQ186" s="569"/>
      <c r="BR186" s="569"/>
      <c r="BS186" s="569"/>
      <c r="BT186" s="569"/>
      <c r="BU186" s="569"/>
      <c r="BV186" s="569"/>
      <c r="BW186" s="569"/>
      <c r="BX186" s="569"/>
      <c r="BY186" s="569"/>
      <c r="BZ186" s="569"/>
      <c r="CA186" s="569"/>
      <c r="CB186" s="569"/>
      <c r="CC186" s="569"/>
      <c r="CD186" s="569"/>
    </row>
    <row r="187" spans="21:82" ht="39" customHeight="1" x14ac:dyDescent="0.25">
      <c r="U187" s="569"/>
      <c r="V187" s="569"/>
      <c r="W187" s="569"/>
      <c r="X187" s="569"/>
      <c r="Y187" s="569"/>
      <c r="Z187" s="569"/>
      <c r="AA187" s="569"/>
      <c r="AB187" s="569"/>
      <c r="AC187" s="569"/>
      <c r="AD187" s="569"/>
      <c r="AE187" s="569"/>
      <c r="AF187" s="569"/>
      <c r="AG187" s="569"/>
      <c r="AH187" s="569"/>
      <c r="AI187" s="569"/>
      <c r="AJ187" s="569"/>
      <c r="AK187" s="569"/>
      <c r="AL187" s="569"/>
      <c r="AM187" s="569"/>
      <c r="AN187" s="569"/>
      <c r="AO187" s="569"/>
      <c r="AP187" s="569"/>
      <c r="AQ187" s="569"/>
      <c r="AR187" s="569"/>
      <c r="AS187" s="569"/>
      <c r="AT187" s="569"/>
      <c r="AU187" s="569"/>
      <c r="AV187" s="569"/>
      <c r="AW187" s="569"/>
      <c r="AX187" s="569"/>
      <c r="AY187" s="569"/>
      <c r="AZ187" s="569"/>
      <c r="BA187" s="569"/>
      <c r="BB187" s="569"/>
      <c r="BC187" s="569"/>
      <c r="BD187" s="569"/>
      <c r="BE187" s="569"/>
      <c r="BF187" s="569"/>
      <c r="BG187" s="569"/>
      <c r="BH187" s="569"/>
      <c r="BI187" s="569"/>
      <c r="BJ187" s="569"/>
      <c r="BK187" s="569"/>
      <c r="BL187" s="569"/>
      <c r="BM187" s="569"/>
      <c r="BN187" s="569"/>
      <c r="BO187" s="569"/>
      <c r="BP187" s="569"/>
      <c r="BQ187" s="569"/>
      <c r="BR187" s="569"/>
      <c r="BS187" s="569"/>
      <c r="BT187" s="569"/>
      <c r="BU187" s="569"/>
      <c r="BV187" s="569"/>
      <c r="BW187" s="569"/>
      <c r="BX187" s="569"/>
      <c r="BY187" s="569"/>
      <c r="BZ187" s="569"/>
      <c r="CA187" s="569"/>
      <c r="CB187" s="569"/>
      <c r="CC187" s="569"/>
      <c r="CD187" s="569"/>
    </row>
    <row r="188" spans="21:82" ht="39" customHeight="1" x14ac:dyDescent="0.25">
      <c r="U188" s="569"/>
      <c r="V188" s="569"/>
      <c r="W188" s="569"/>
      <c r="X188" s="569"/>
      <c r="Y188" s="569"/>
      <c r="Z188" s="569"/>
      <c r="AA188" s="569"/>
      <c r="AB188" s="569"/>
      <c r="AC188" s="569"/>
      <c r="AD188" s="569"/>
      <c r="AE188" s="569"/>
      <c r="AF188" s="569"/>
      <c r="AG188" s="569"/>
      <c r="AH188" s="569"/>
      <c r="AI188" s="569"/>
      <c r="AJ188" s="569"/>
      <c r="AK188" s="569"/>
      <c r="AL188" s="569"/>
      <c r="AM188" s="569"/>
      <c r="AN188" s="569"/>
      <c r="AO188" s="569"/>
      <c r="AP188" s="569"/>
      <c r="AQ188" s="569"/>
      <c r="AR188" s="569"/>
      <c r="AS188" s="569"/>
      <c r="AT188" s="569"/>
      <c r="AU188" s="569"/>
      <c r="AV188" s="569"/>
      <c r="AW188" s="569"/>
      <c r="AX188" s="569"/>
      <c r="AY188" s="569"/>
      <c r="AZ188" s="569"/>
      <c r="BA188" s="569"/>
      <c r="BB188" s="569"/>
      <c r="BC188" s="569"/>
      <c r="BD188" s="569"/>
      <c r="BE188" s="569"/>
      <c r="BF188" s="569"/>
      <c r="BG188" s="569"/>
      <c r="BH188" s="569"/>
      <c r="BI188" s="569"/>
      <c r="BJ188" s="569"/>
      <c r="BK188" s="569"/>
      <c r="BL188" s="569"/>
      <c r="BM188" s="569"/>
      <c r="BN188" s="569"/>
      <c r="BO188" s="569"/>
      <c r="BP188" s="569"/>
      <c r="BQ188" s="569"/>
      <c r="BR188" s="569"/>
      <c r="BS188" s="569"/>
      <c r="BT188" s="569"/>
      <c r="BU188" s="569"/>
      <c r="BV188" s="569"/>
      <c r="BW188" s="569"/>
      <c r="BX188" s="569"/>
      <c r="BY188" s="569"/>
      <c r="BZ188" s="569"/>
      <c r="CA188" s="569"/>
      <c r="CB188" s="569"/>
      <c r="CC188" s="569"/>
      <c r="CD188" s="569"/>
    </row>
    <row r="189" spans="21:82" ht="39" customHeight="1" x14ac:dyDescent="0.25">
      <c r="U189" s="569"/>
      <c r="V189" s="569"/>
      <c r="W189" s="569"/>
      <c r="X189" s="569"/>
      <c r="Y189" s="569"/>
      <c r="Z189" s="569"/>
      <c r="AA189" s="569"/>
      <c r="AB189" s="569"/>
      <c r="AC189" s="569"/>
      <c r="AD189" s="569"/>
      <c r="AE189" s="569"/>
      <c r="AF189" s="569"/>
      <c r="AG189" s="569"/>
      <c r="AH189" s="569"/>
      <c r="AI189" s="569"/>
      <c r="AJ189" s="569"/>
      <c r="AK189" s="569"/>
      <c r="AL189" s="569"/>
      <c r="AM189" s="569"/>
      <c r="AN189" s="569"/>
      <c r="AO189" s="569"/>
      <c r="AP189" s="569"/>
      <c r="AQ189" s="569"/>
      <c r="AR189" s="569"/>
      <c r="AS189" s="569"/>
      <c r="AT189" s="569"/>
      <c r="AU189" s="569"/>
      <c r="AV189" s="569"/>
      <c r="AW189" s="569"/>
      <c r="AX189" s="569"/>
      <c r="AY189" s="569"/>
      <c r="AZ189" s="569"/>
      <c r="BA189" s="569"/>
      <c r="BB189" s="569"/>
      <c r="BC189" s="569"/>
      <c r="BD189" s="569"/>
      <c r="BE189" s="569"/>
      <c r="BF189" s="569"/>
      <c r="BG189" s="569"/>
      <c r="BH189" s="569"/>
      <c r="BI189" s="569"/>
      <c r="BJ189" s="569"/>
      <c r="BK189" s="569"/>
      <c r="BL189" s="569"/>
      <c r="BM189" s="569"/>
      <c r="BN189" s="569"/>
      <c r="BO189" s="569"/>
      <c r="BP189" s="569"/>
      <c r="BQ189" s="569"/>
      <c r="BR189" s="569"/>
      <c r="BS189" s="569"/>
      <c r="BT189" s="569"/>
      <c r="BU189" s="569"/>
      <c r="BV189" s="569"/>
      <c r="BW189" s="569"/>
      <c r="BX189" s="569"/>
      <c r="BY189" s="569"/>
      <c r="BZ189" s="569"/>
      <c r="CA189" s="569"/>
      <c r="CB189" s="569"/>
      <c r="CC189" s="569"/>
      <c r="CD189" s="569"/>
    </row>
    <row r="190" spans="21:82" ht="39" customHeight="1" x14ac:dyDescent="0.25">
      <c r="U190" s="569"/>
      <c r="V190" s="569"/>
      <c r="W190" s="569"/>
      <c r="X190" s="569"/>
      <c r="Y190" s="569"/>
      <c r="Z190" s="569"/>
      <c r="AA190" s="569"/>
      <c r="AB190" s="569"/>
      <c r="AC190" s="569"/>
      <c r="AD190" s="569"/>
      <c r="AE190" s="569"/>
      <c r="AF190" s="569"/>
      <c r="AG190" s="569"/>
      <c r="AH190" s="569"/>
      <c r="AI190" s="569"/>
      <c r="AJ190" s="569"/>
      <c r="AK190" s="569"/>
      <c r="AL190" s="569"/>
      <c r="AM190" s="569"/>
      <c r="AN190" s="569"/>
      <c r="AO190" s="569"/>
      <c r="AP190" s="569"/>
      <c r="AQ190" s="569"/>
      <c r="AR190" s="569"/>
      <c r="AS190" s="569"/>
      <c r="AT190" s="569"/>
      <c r="AU190" s="569"/>
      <c r="AV190" s="569"/>
      <c r="AW190" s="569"/>
      <c r="AX190" s="569"/>
      <c r="AY190" s="569"/>
      <c r="AZ190" s="569"/>
      <c r="BA190" s="569"/>
      <c r="BB190" s="569"/>
      <c r="BC190" s="569"/>
      <c r="BD190" s="569"/>
      <c r="BE190" s="569"/>
      <c r="BF190" s="569"/>
      <c r="BG190" s="569"/>
      <c r="BH190" s="569"/>
      <c r="BI190" s="569"/>
      <c r="BJ190" s="569"/>
      <c r="BK190" s="569"/>
      <c r="BL190" s="569"/>
      <c r="BM190" s="569"/>
      <c r="BN190" s="569"/>
      <c r="BO190" s="569"/>
      <c r="BP190" s="569"/>
      <c r="BQ190" s="569"/>
      <c r="BR190" s="569"/>
      <c r="BS190" s="569"/>
      <c r="BT190" s="569"/>
      <c r="BU190" s="569"/>
      <c r="BV190" s="569"/>
      <c r="BW190" s="569"/>
      <c r="BX190" s="569"/>
      <c r="BY190" s="569"/>
      <c r="BZ190" s="569"/>
      <c r="CA190" s="569"/>
      <c r="CB190" s="569"/>
      <c r="CC190" s="569"/>
      <c r="CD190" s="569"/>
    </row>
    <row r="191" spans="21:82" ht="39" customHeight="1" x14ac:dyDescent="0.25">
      <c r="U191" s="569"/>
      <c r="V191" s="569"/>
      <c r="W191" s="569"/>
      <c r="X191" s="569"/>
      <c r="Y191" s="569"/>
      <c r="Z191" s="569"/>
      <c r="AA191" s="569"/>
      <c r="AB191" s="569"/>
      <c r="AC191" s="569"/>
      <c r="AD191" s="569"/>
      <c r="AE191" s="569"/>
      <c r="AF191" s="569"/>
      <c r="AG191" s="569"/>
      <c r="AH191" s="569"/>
      <c r="AI191" s="569"/>
      <c r="AJ191" s="569"/>
      <c r="AK191" s="569"/>
      <c r="AL191" s="569"/>
      <c r="AM191" s="569"/>
      <c r="AN191" s="569"/>
      <c r="AO191" s="569"/>
      <c r="AP191" s="569"/>
      <c r="AQ191" s="569"/>
      <c r="AR191" s="569"/>
      <c r="AS191" s="569"/>
      <c r="AT191" s="569"/>
      <c r="AU191" s="569"/>
      <c r="AV191" s="569"/>
      <c r="AW191" s="569"/>
      <c r="AX191" s="569"/>
      <c r="AY191" s="569"/>
      <c r="AZ191" s="569"/>
      <c r="BA191" s="569"/>
      <c r="BB191" s="569"/>
      <c r="BC191" s="569"/>
      <c r="BD191" s="569"/>
      <c r="BE191" s="569"/>
      <c r="BF191" s="569"/>
      <c r="BG191" s="569"/>
      <c r="BH191" s="569"/>
      <c r="BI191" s="569"/>
      <c r="BJ191" s="569"/>
      <c r="BK191" s="569"/>
      <c r="BL191" s="569"/>
      <c r="BM191" s="569"/>
      <c r="BN191" s="569"/>
      <c r="BO191" s="569"/>
      <c r="BP191" s="569"/>
      <c r="BQ191" s="569"/>
      <c r="BR191" s="569"/>
      <c r="BS191" s="569"/>
      <c r="BT191" s="569"/>
      <c r="BU191" s="569"/>
      <c r="BV191" s="569"/>
      <c r="BW191" s="569"/>
      <c r="BX191" s="569"/>
      <c r="BY191" s="569"/>
      <c r="BZ191" s="569"/>
      <c r="CA191" s="569"/>
      <c r="CB191" s="569"/>
      <c r="CC191" s="569"/>
      <c r="CD191" s="569"/>
    </row>
    <row r="192" spans="21:82" ht="39" customHeight="1" x14ac:dyDescent="0.25">
      <c r="U192" s="569"/>
      <c r="V192" s="569"/>
      <c r="W192" s="569"/>
      <c r="X192" s="569"/>
      <c r="Y192" s="569"/>
      <c r="Z192" s="569"/>
      <c r="AA192" s="569"/>
      <c r="AB192" s="569"/>
      <c r="AC192" s="569"/>
      <c r="AD192" s="569"/>
      <c r="AE192" s="569"/>
      <c r="AF192" s="569"/>
      <c r="AG192" s="569"/>
      <c r="AH192" s="569"/>
      <c r="AI192" s="569"/>
      <c r="AJ192" s="569"/>
      <c r="AK192" s="569"/>
      <c r="AL192" s="569"/>
      <c r="AM192" s="569"/>
      <c r="AN192" s="569"/>
      <c r="AO192" s="569"/>
      <c r="AP192" s="569"/>
      <c r="AQ192" s="569"/>
      <c r="AR192" s="569"/>
      <c r="AS192" s="569"/>
      <c r="AT192" s="569"/>
      <c r="AU192" s="569"/>
      <c r="AV192" s="569"/>
      <c r="AW192" s="569"/>
      <c r="AX192" s="569"/>
      <c r="AY192" s="569"/>
      <c r="AZ192" s="569"/>
      <c r="BA192" s="569"/>
      <c r="BB192" s="569"/>
      <c r="BC192" s="569"/>
      <c r="BD192" s="569"/>
      <c r="BE192" s="569"/>
      <c r="BF192" s="569"/>
      <c r="BG192" s="569"/>
      <c r="BH192" s="569"/>
      <c r="BI192" s="569"/>
      <c r="BJ192" s="569"/>
      <c r="BK192" s="569"/>
      <c r="BL192" s="569"/>
      <c r="BM192" s="569"/>
      <c r="BN192" s="569"/>
      <c r="BO192" s="569"/>
      <c r="BP192" s="569"/>
      <c r="BQ192" s="569"/>
      <c r="BR192" s="569"/>
      <c r="BS192" s="569"/>
      <c r="BT192" s="569"/>
      <c r="BU192" s="569"/>
      <c r="BV192" s="569"/>
      <c r="BW192" s="569"/>
      <c r="BX192" s="569"/>
      <c r="BY192" s="569"/>
      <c r="BZ192" s="569"/>
      <c r="CA192" s="569"/>
      <c r="CB192" s="569"/>
      <c r="CC192" s="569"/>
      <c r="CD192" s="569"/>
    </row>
    <row r="193" spans="21:82" ht="39" customHeight="1" x14ac:dyDescent="0.25">
      <c r="U193" s="569"/>
      <c r="V193" s="569"/>
      <c r="W193" s="569"/>
      <c r="X193" s="569"/>
      <c r="Y193" s="569"/>
      <c r="Z193" s="569"/>
      <c r="AA193" s="569"/>
      <c r="AB193" s="569"/>
      <c r="AC193" s="569"/>
      <c r="AD193" s="569"/>
      <c r="AE193" s="569"/>
      <c r="AF193" s="569"/>
      <c r="AG193" s="569"/>
      <c r="AH193" s="569"/>
      <c r="AI193" s="569"/>
      <c r="AJ193" s="569"/>
      <c r="AK193" s="569"/>
      <c r="AL193" s="569"/>
      <c r="AM193" s="569"/>
      <c r="AN193" s="569"/>
      <c r="AO193" s="569"/>
      <c r="AP193" s="569"/>
      <c r="AQ193" s="569"/>
      <c r="AR193" s="569"/>
      <c r="AS193" s="569"/>
      <c r="AT193" s="569"/>
      <c r="AU193" s="569"/>
      <c r="AV193" s="569"/>
      <c r="AW193" s="569"/>
      <c r="AX193" s="569"/>
      <c r="AY193" s="569"/>
      <c r="AZ193" s="569"/>
      <c r="BA193" s="569"/>
      <c r="BB193" s="569"/>
      <c r="BC193" s="569"/>
      <c r="BD193" s="569"/>
      <c r="BE193" s="569"/>
      <c r="BF193" s="569"/>
      <c r="BG193" s="569"/>
      <c r="BH193" s="569"/>
      <c r="BI193" s="569"/>
      <c r="BJ193" s="569"/>
      <c r="BK193" s="569"/>
      <c r="BL193" s="569"/>
      <c r="BM193" s="569"/>
      <c r="BN193" s="569"/>
      <c r="BO193" s="569"/>
      <c r="BP193" s="569"/>
      <c r="BQ193" s="569"/>
      <c r="BR193" s="569"/>
      <c r="BS193" s="569"/>
      <c r="BT193" s="569"/>
      <c r="BU193" s="569"/>
      <c r="BV193" s="569"/>
      <c r="BW193" s="569"/>
      <c r="BX193" s="569"/>
      <c r="BY193" s="569"/>
      <c r="BZ193" s="569"/>
      <c r="CA193" s="569"/>
      <c r="CB193" s="569"/>
      <c r="CC193" s="569"/>
      <c r="CD193" s="569"/>
    </row>
    <row r="194" spans="21:82" ht="39" customHeight="1" x14ac:dyDescent="0.25">
      <c r="U194" s="569"/>
      <c r="V194" s="569"/>
      <c r="W194" s="569"/>
      <c r="X194" s="569"/>
      <c r="Y194" s="569"/>
      <c r="Z194" s="569"/>
      <c r="AA194" s="569"/>
      <c r="AB194" s="569"/>
      <c r="AC194" s="569"/>
      <c r="AD194" s="569"/>
      <c r="AE194" s="569"/>
      <c r="AF194" s="569"/>
      <c r="AG194" s="569"/>
      <c r="AH194" s="569"/>
      <c r="AI194" s="569"/>
      <c r="AJ194" s="569"/>
      <c r="AK194" s="569"/>
      <c r="AL194" s="569"/>
      <c r="AM194" s="569"/>
      <c r="AN194" s="569"/>
      <c r="AO194" s="569"/>
      <c r="AP194" s="569"/>
      <c r="AQ194" s="569"/>
      <c r="AR194" s="569"/>
      <c r="AS194" s="569"/>
      <c r="AT194" s="569"/>
      <c r="AU194" s="569"/>
      <c r="AV194" s="569"/>
      <c r="AW194" s="569"/>
      <c r="AX194" s="569"/>
      <c r="AY194" s="569"/>
      <c r="AZ194" s="569"/>
      <c r="BA194" s="569"/>
      <c r="BB194" s="569"/>
      <c r="BC194" s="569"/>
      <c r="BD194" s="569"/>
      <c r="BE194" s="569"/>
      <c r="BF194" s="569"/>
      <c r="BG194" s="569"/>
      <c r="BH194" s="569"/>
      <c r="BI194" s="569"/>
      <c r="BJ194" s="569"/>
      <c r="BK194" s="569"/>
      <c r="BL194" s="569"/>
      <c r="BM194" s="569"/>
      <c r="BN194" s="569"/>
      <c r="BO194" s="569"/>
      <c r="BP194" s="569"/>
      <c r="BQ194" s="569"/>
      <c r="BR194" s="569"/>
      <c r="BS194" s="569"/>
      <c r="BT194" s="569"/>
      <c r="BU194" s="569"/>
      <c r="BV194" s="569"/>
      <c r="BW194" s="569"/>
      <c r="BX194" s="569"/>
      <c r="BY194" s="569"/>
      <c r="BZ194" s="569"/>
      <c r="CA194" s="569"/>
      <c r="CB194" s="569"/>
      <c r="CC194" s="569"/>
      <c r="CD194" s="569"/>
    </row>
    <row r="195" spans="21:82" ht="39" customHeight="1" x14ac:dyDescent="0.25">
      <c r="U195" s="569"/>
      <c r="V195" s="569"/>
      <c r="W195" s="569"/>
      <c r="X195" s="569"/>
      <c r="Y195" s="569"/>
      <c r="Z195" s="569"/>
      <c r="AA195" s="569"/>
      <c r="AB195" s="569"/>
      <c r="AC195" s="569"/>
      <c r="AD195" s="569"/>
      <c r="AE195" s="569"/>
      <c r="AF195" s="569"/>
      <c r="AG195" s="569"/>
      <c r="AH195" s="569"/>
      <c r="AI195" s="569"/>
      <c r="AJ195" s="569"/>
      <c r="AK195" s="569"/>
      <c r="AL195" s="569"/>
      <c r="AM195" s="569"/>
      <c r="AN195" s="569"/>
      <c r="AO195" s="569"/>
      <c r="AP195" s="569"/>
      <c r="AQ195" s="569"/>
      <c r="AR195" s="569"/>
      <c r="AS195" s="569"/>
      <c r="AT195" s="569"/>
      <c r="AU195" s="569"/>
      <c r="AV195" s="569"/>
      <c r="AW195" s="569"/>
      <c r="AX195" s="569"/>
      <c r="AY195" s="569"/>
      <c r="AZ195" s="569"/>
      <c r="BA195" s="569"/>
      <c r="BB195" s="569"/>
      <c r="BC195" s="569"/>
      <c r="BD195" s="569"/>
      <c r="BE195" s="569"/>
      <c r="BF195" s="569"/>
      <c r="BG195" s="569"/>
      <c r="BH195" s="569"/>
      <c r="BI195" s="569"/>
      <c r="BJ195" s="569"/>
      <c r="BK195" s="569"/>
      <c r="BL195" s="569"/>
      <c r="BM195" s="569"/>
      <c r="BN195" s="569"/>
      <c r="BO195" s="569"/>
      <c r="BP195" s="569"/>
      <c r="BQ195" s="569"/>
      <c r="BR195" s="569"/>
      <c r="BS195" s="569"/>
      <c r="BT195" s="569"/>
      <c r="BU195" s="569"/>
      <c r="BV195" s="569"/>
      <c r="BW195" s="569"/>
      <c r="BX195" s="569"/>
      <c r="BY195" s="569"/>
      <c r="BZ195" s="569"/>
      <c r="CA195" s="569"/>
      <c r="CB195" s="569"/>
      <c r="CC195" s="569"/>
      <c r="CD195" s="569"/>
    </row>
    <row r="196" spans="21:82" ht="39" customHeight="1" x14ac:dyDescent="0.25">
      <c r="U196" s="569"/>
      <c r="V196" s="569"/>
      <c r="W196" s="569"/>
      <c r="X196" s="569"/>
      <c r="Y196" s="569"/>
      <c r="Z196" s="569"/>
      <c r="AA196" s="569"/>
      <c r="AB196" s="569"/>
      <c r="AC196" s="569"/>
      <c r="AD196" s="569"/>
      <c r="AE196" s="569"/>
      <c r="AF196" s="569"/>
      <c r="AG196" s="569"/>
      <c r="AH196" s="569"/>
      <c r="AI196" s="569"/>
      <c r="AJ196" s="569"/>
      <c r="AK196" s="569"/>
      <c r="AL196" s="569"/>
      <c r="AM196" s="569"/>
      <c r="AN196" s="569"/>
      <c r="AO196" s="569"/>
      <c r="AP196" s="569"/>
      <c r="AQ196" s="569"/>
      <c r="AR196" s="569"/>
      <c r="AS196" s="569"/>
      <c r="AT196" s="569"/>
      <c r="AU196" s="569"/>
      <c r="AV196" s="569"/>
      <c r="AW196" s="569"/>
      <c r="AX196" s="569"/>
      <c r="AY196" s="569"/>
      <c r="AZ196" s="569"/>
      <c r="BA196" s="569"/>
      <c r="BB196" s="569"/>
      <c r="BC196" s="569"/>
      <c r="BD196" s="569"/>
      <c r="BE196" s="569"/>
      <c r="BF196" s="569"/>
      <c r="BG196" s="569"/>
      <c r="BH196" s="569"/>
      <c r="BI196" s="569"/>
      <c r="BJ196" s="569"/>
      <c r="BK196" s="569"/>
      <c r="BL196" s="569"/>
      <c r="BM196" s="569"/>
      <c r="BN196" s="569"/>
      <c r="BO196" s="569"/>
      <c r="BP196" s="569"/>
      <c r="BQ196" s="569"/>
      <c r="BR196" s="569"/>
      <c r="BS196" s="569"/>
      <c r="BT196" s="569"/>
      <c r="BU196" s="569"/>
      <c r="BV196" s="569"/>
      <c r="BW196" s="569"/>
      <c r="BX196" s="569"/>
      <c r="BY196" s="569"/>
      <c r="BZ196" s="569"/>
      <c r="CA196" s="569"/>
      <c r="CB196" s="569"/>
      <c r="CC196" s="569"/>
      <c r="CD196" s="569"/>
    </row>
    <row r="197" spans="21:82" ht="39" customHeight="1" x14ac:dyDescent="0.25">
      <c r="U197" s="569"/>
      <c r="V197" s="569"/>
      <c r="W197" s="569"/>
      <c r="X197" s="569"/>
      <c r="Y197" s="569"/>
      <c r="Z197" s="569"/>
      <c r="AA197" s="569"/>
      <c r="AB197" s="569"/>
      <c r="AC197" s="569"/>
      <c r="AD197" s="569"/>
      <c r="AE197" s="569"/>
      <c r="AF197" s="569"/>
      <c r="AG197" s="569"/>
      <c r="AH197" s="569"/>
      <c r="AI197" s="569"/>
      <c r="AJ197" s="569"/>
      <c r="AK197" s="569"/>
      <c r="AL197" s="569"/>
      <c r="AM197" s="569"/>
      <c r="AN197" s="569"/>
      <c r="AO197" s="569"/>
      <c r="AP197" s="569"/>
      <c r="AQ197" s="569"/>
      <c r="AR197" s="569"/>
      <c r="AS197" s="569"/>
      <c r="AT197" s="569"/>
      <c r="AU197" s="569"/>
      <c r="AV197" s="569"/>
      <c r="AW197" s="569"/>
      <c r="AX197" s="569"/>
      <c r="AY197" s="569"/>
      <c r="AZ197" s="569"/>
      <c r="BA197" s="569"/>
      <c r="BB197" s="569"/>
      <c r="BC197" s="569"/>
      <c r="BD197" s="569"/>
      <c r="BE197" s="569"/>
      <c r="BF197" s="569"/>
      <c r="BG197" s="569"/>
      <c r="BH197" s="569"/>
      <c r="BI197" s="569"/>
      <c r="BJ197" s="569"/>
      <c r="BK197" s="569"/>
      <c r="BL197" s="569"/>
      <c r="BM197" s="569"/>
      <c r="BN197" s="569"/>
      <c r="BO197" s="569"/>
      <c r="BP197" s="569"/>
      <c r="BQ197" s="569"/>
      <c r="BR197" s="569"/>
      <c r="BS197" s="569"/>
      <c r="BT197" s="569"/>
      <c r="BU197" s="569"/>
      <c r="BV197" s="569"/>
      <c r="BW197" s="569"/>
      <c r="BX197" s="569"/>
      <c r="BY197" s="569"/>
      <c r="BZ197" s="569"/>
      <c r="CA197" s="569"/>
      <c r="CB197" s="569"/>
      <c r="CC197" s="569"/>
      <c r="CD197" s="569"/>
    </row>
    <row r="198" spans="21:82" ht="39" customHeight="1" x14ac:dyDescent="0.25">
      <c r="U198" s="569"/>
      <c r="V198" s="569"/>
      <c r="W198" s="569"/>
      <c r="X198" s="569"/>
      <c r="Y198" s="569"/>
      <c r="Z198" s="569"/>
      <c r="AA198" s="569"/>
      <c r="AB198" s="569"/>
      <c r="AC198" s="569"/>
      <c r="AD198" s="569"/>
      <c r="AE198" s="569"/>
      <c r="AF198" s="569"/>
      <c r="AG198" s="569"/>
      <c r="AH198" s="569"/>
      <c r="AI198" s="569"/>
      <c r="AJ198" s="569"/>
      <c r="AK198" s="569"/>
      <c r="AL198" s="569"/>
      <c r="AM198" s="569"/>
      <c r="AN198" s="569"/>
      <c r="AO198" s="569"/>
      <c r="AP198" s="569"/>
      <c r="AQ198" s="569"/>
      <c r="AR198" s="569"/>
      <c r="AS198" s="569"/>
      <c r="AT198" s="569"/>
      <c r="AU198" s="569"/>
      <c r="AV198" s="569"/>
      <c r="AW198" s="569"/>
      <c r="AX198" s="569"/>
      <c r="AY198" s="569"/>
      <c r="AZ198" s="569"/>
      <c r="BA198" s="569"/>
      <c r="BB198" s="569"/>
      <c r="BC198" s="569"/>
      <c r="BD198" s="569"/>
      <c r="BE198" s="569"/>
      <c r="BF198" s="569"/>
      <c r="BG198" s="569"/>
      <c r="BH198" s="569"/>
      <c r="BI198" s="569"/>
      <c r="BJ198" s="569"/>
      <c r="BK198" s="569"/>
      <c r="BL198" s="569"/>
      <c r="BM198" s="569"/>
      <c r="BN198" s="569"/>
      <c r="BO198" s="569"/>
      <c r="BP198" s="569"/>
      <c r="BQ198" s="569"/>
      <c r="BR198" s="569"/>
      <c r="BS198" s="569"/>
      <c r="BT198" s="569"/>
      <c r="BU198" s="569"/>
      <c r="BV198" s="569"/>
      <c r="BW198" s="569"/>
      <c r="BX198" s="569"/>
      <c r="BY198" s="569"/>
      <c r="BZ198" s="569"/>
      <c r="CA198" s="569"/>
      <c r="CB198" s="569"/>
      <c r="CC198" s="569"/>
      <c r="CD198" s="569"/>
    </row>
    <row r="199" spans="21:82" ht="39" customHeight="1" x14ac:dyDescent="0.25">
      <c r="U199" s="569"/>
      <c r="V199" s="569"/>
      <c r="W199" s="569"/>
      <c r="X199" s="569"/>
      <c r="Y199" s="569"/>
      <c r="Z199" s="569"/>
      <c r="AA199" s="569"/>
      <c r="AB199" s="569"/>
      <c r="AC199" s="569"/>
      <c r="AD199" s="569"/>
      <c r="AE199" s="569"/>
      <c r="AF199" s="569"/>
      <c r="AG199" s="569"/>
      <c r="AH199" s="569"/>
      <c r="AI199" s="569"/>
      <c r="AJ199" s="569"/>
      <c r="AK199" s="569"/>
      <c r="AL199" s="569"/>
      <c r="AM199" s="569"/>
      <c r="AN199" s="569"/>
      <c r="AO199" s="569"/>
      <c r="AP199" s="569"/>
      <c r="AQ199" s="569"/>
      <c r="AR199" s="569"/>
      <c r="AS199" s="569"/>
      <c r="AT199" s="569"/>
      <c r="AU199" s="569"/>
      <c r="AV199" s="569"/>
      <c r="AW199" s="569"/>
      <c r="AX199" s="569"/>
      <c r="AY199" s="569"/>
      <c r="AZ199" s="569"/>
      <c r="BA199" s="569"/>
      <c r="BB199" s="569"/>
      <c r="BC199" s="569"/>
      <c r="BD199" s="569"/>
      <c r="BE199" s="569"/>
      <c r="BF199" s="569"/>
      <c r="BG199" s="569"/>
      <c r="BH199" s="569"/>
      <c r="BI199" s="569"/>
      <c r="BJ199" s="569"/>
      <c r="BK199" s="569"/>
      <c r="BL199" s="569"/>
      <c r="BM199" s="569"/>
      <c r="BN199" s="569"/>
      <c r="BO199" s="569"/>
      <c r="BP199" s="569"/>
      <c r="BQ199" s="569"/>
      <c r="BR199" s="569"/>
      <c r="BS199" s="569"/>
      <c r="BT199" s="569"/>
      <c r="BU199" s="569"/>
      <c r="BV199" s="569"/>
      <c r="BW199" s="569"/>
      <c r="BX199" s="569"/>
      <c r="BY199" s="569"/>
      <c r="BZ199" s="569"/>
      <c r="CA199" s="569"/>
      <c r="CB199" s="569"/>
      <c r="CC199" s="569"/>
      <c r="CD199" s="569"/>
    </row>
    <row r="200" spans="21:82" ht="39" customHeight="1" x14ac:dyDescent="0.25">
      <c r="U200" s="569"/>
      <c r="V200" s="569"/>
      <c r="W200" s="569"/>
      <c r="X200" s="569"/>
      <c r="Y200" s="569"/>
      <c r="Z200" s="569"/>
      <c r="AA200" s="569"/>
      <c r="AB200" s="569"/>
      <c r="AC200" s="569"/>
      <c r="AD200" s="569"/>
      <c r="AE200" s="569"/>
      <c r="AF200" s="569"/>
      <c r="AG200" s="569"/>
      <c r="AH200" s="569"/>
      <c r="AI200" s="569"/>
      <c r="AJ200" s="569"/>
      <c r="AK200" s="569"/>
      <c r="AL200" s="569"/>
      <c r="AM200" s="569"/>
      <c r="AN200" s="569"/>
      <c r="AO200" s="569"/>
      <c r="AP200" s="569"/>
      <c r="AQ200" s="569"/>
      <c r="AR200" s="569"/>
      <c r="AS200" s="569"/>
      <c r="AT200" s="569"/>
      <c r="AU200" s="569"/>
      <c r="AV200" s="569"/>
      <c r="AW200" s="569"/>
      <c r="AX200" s="569"/>
      <c r="AY200" s="569"/>
      <c r="AZ200" s="569"/>
      <c r="BA200" s="569"/>
      <c r="BB200" s="569"/>
      <c r="BC200" s="569"/>
      <c r="BD200" s="569"/>
      <c r="BE200" s="569"/>
      <c r="BF200" s="569"/>
      <c r="BG200" s="569"/>
      <c r="BH200" s="569"/>
      <c r="BI200" s="569"/>
      <c r="BJ200" s="569"/>
      <c r="BK200" s="569"/>
      <c r="BL200" s="569"/>
      <c r="BM200" s="569"/>
      <c r="BN200" s="569"/>
      <c r="BO200" s="569"/>
      <c r="BP200" s="569"/>
      <c r="BQ200" s="569"/>
      <c r="BR200" s="569"/>
      <c r="BS200" s="569"/>
      <c r="BT200" s="569"/>
      <c r="BU200" s="569"/>
      <c r="BV200" s="569"/>
      <c r="BW200" s="569"/>
      <c r="BX200" s="569"/>
      <c r="BY200" s="569"/>
      <c r="BZ200" s="569"/>
      <c r="CA200" s="569"/>
      <c r="CB200" s="569"/>
      <c r="CC200" s="569"/>
      <c r="CD200" s="569"/>
    </row>
    <row r="201" spans="21:82" ht="39" customHeight="1" x14ac:dyDescent="0.25">
      <c r="U201" s="569"/>
      <c r="V201" s="569"/>
      <c r="W201" s="569"/>
      <c r="X201" s="569"/>
      <c r="Y201" s="569"/>
      <c r="Z201" s="569"/>
      <c r="AA201" s="569"/>
      <c r="AB201" s="569"/>
      <c r="AC201" s="569"/>
      <c r="AD201" s="569"/>
      <c r="AE201" s="569"/>
      <c r="AF201" s="569"/>
      <c r="AG201" s="569"/>
      <c r="AH201" s="569"/>
      <c r="AI201" s="569"/>
      <c r="AJ201" s="569"/>
      <c r="AK201" s="569"/>
      <c r="AL201" s="569"/>
      <c r="AM201" s="569"/>
      <c r="AN201" s="569"/>
      <c r="AO201" s="569"/>
      <c r="AP201" s="569"/>
      <c r="AQ201" s="569"/>
      <c r="AR201" s="569"/>
      <c r="AS201" s="569"/>
      <c r="AT201" s="569"/>
      <c r="AU201" s="569"/>
      <c r="AV201" s="569"/>
      <c r="AW201" s="569"/>
      <c r="AX201" s="569"/>
      <c r="AY201" s="569"/>
      <c r="AZ201" s="569"/>
      <c r="BA201" s="569"/>
      <c r="BB201" s="569"/>
      <c r="BC201" s="569"/>
      <c r="BD201" s="569"/>
      <c r="BE201" s="569"/>
      <c r="BF201" s="569"/>
      <c r="BG201" s="569"/>
      <c r="BH201" s="569"/>
      <c r="BI201" s="569"/>
      <c r="BJ201" s="569"/>
      <c r="BK201" s="569"/>
      <c r="BL201" s="569"/>
      <c r="BM201" s="569"/>
      <c r="BN201" s="569"/>
      <c r="BO201" s="569"/>
      <c r="BP201" s="569"/>
      <c r="BQ201" s="569"/>
      <c r="BR201" s="569"/>
      <c r="BS201" s="569"/>
      <c r="BT201" s="569"/>
      <c r="BU201" s="569"/>
      <c r="BV201" s="569"/>
      <c r="BW201" s="569"/>
      <c r="BX201" s="569"/>
      <c r="BY201" s="569"/>
      <c r="BZ201" s="569"/>
      <c r="CA201" s="569"/>
      <c r="CB201" s="569"/>
      <c r="CC201" s="569"/>
      <c r="CD201" s="569"/>
    </row>
    <row r="202" spans="21:82" ht="39" customHeight="1" x14ac:dyDescent="0.25">
      <c r="U202" s="569"/>
      <c r="V202" s="569"/>
      <c r="W202" s="569"/>
      <c r="X202" s="569"/>
      <c r="Y202" s="569"/>
      <c r="Z202" s="569"/>
      <c r="AA202" s="569"/>
      <c r="AB202" s="569"/>
      <c r="AC202" s="569"/>
      <c r="AD202" s="569"/>
      <c r="AE202" s="569"/>
      <c r="AF202" s="569"/>
      <c r="AG202" s="569"/>
      <c r="AH202" s="569"/>
      <c r="AI202" s="569"/>
      <c r="AJ202" s="569"/>
      <c r="AK202" s="569"/>
      <c r="AL202" s="569"/>
      <c r="AM202" s="569"/>
      <c r="AN202" s="569"/>
      <c r="AO202" s="569"/>
      <c r="AP202" s="569"/>
      <c r="AQ202" s="569"/>
      <c r="AR202" s="569"/>
      <c r="AS202" s="569"/>
      <c r="AT202" s="569"/>
      <c r="AU202" s="569"/>
      <c r="AV202" s="569"/>
      <c r="AW202" s="569"/>
      <c r="AX202" s="569"/>
      <c r="AY202" s="569"/>
      <c r="AZ202" s="569"/>
      <c r="BA202" s="569"/>
      <c r="BB202" s="569"/>
      <c r="BC202" s="569"/>
      <c r="BD202" s="569"/>
      <c r="BE202" s="569"/>
      <c r="BF202" s="569"/>
      <c r="BG202" s="569"/>
      <c r="BH202" s="569"/>
      <c r="BI202" s="569"/>
      <c r="BJ202" s="569"/>
      <c r="BK202" s="569"/>
      <c r="BL202" s="569"/>
      <c r="BM202" s="569"/>
      <c r="BN202" s="569"/>
      <c r="BO202" s="569"/>
      <c r="BP202" s="569"/>
      <c r="BQ202" s="569"/>
      <c r="BR202" s="569"/>
      <c r="BS202" s="569"/>
      <c r="BT202" s="569"/>
      <c r="BU202" s="569"/>
      <c r="BV202" s="569"/>
      <c r="BW202" s="569"/>
      <c r="BX202" s="569"/>
      <c r="BY202" s="569"/>
      <c r="BZ202" s="569"/>
      <c r="CA202" s="569"/>
      <c r="CB202" s="569"/>
      <c r="CC202" s="569"/>
      <c r="CD202" s="569"/>
    </row>
    <row r="203" spans="21:82" ht="39" customHeight="1" x14ac:dyDescent="0.25">
      <c r="U203" s="569"/>
      <c r="V203" s="569"/>
      <c r="W203" s="569"/>
      <c r="X203" s="569"/>
      <c r="Y203" s="569"/>
      <c r="Z203" s="569"/>
      <c r="AA203" s="569"/>
      <c r="AB203" s="569"/>
      <c r="AC203" s="569"/>
      <c r="AD203" s="569"/>
      <c r="AE203" s="569"/>
      <c r="AF203" s="569"/>
      <c r="AG203" s="569"/>
      <c r="AH203" s="569"/>
      <c r="AI203" s="569"/>
      <c r="AJ203" s="569"/>
      <c r="AK203" s="569"/>
      <c r="AL203" s="569"/>
      <c r="AM203" s="569"/>
      <c r="AN203" s="569"/>
      <c r="AO203" s="569"/>
      <c r="AP203" s="569"/>
      <c r="AQ203" s="569"/>
      <c r="AR203" s="569"/>
      <c r="AS203" s="569"/>
      <c r="AT203" s="569"/>
      <c r="AU203" s="569"/>
      <c r="AV203" s="569"/>
      <c r="AW203" s="569"/>
      <c r="AX203" s="569"/>
      <c r="AY203" s="569"/>
      <c r="AZ203" s="569"/>
      <c r="BA203" s="569"/>
      <c r="BB203" s="569"/>
      <c r="BC203" s="569"/>
      <c r="BD203" s="569"/>
      <c r="BE203" s="569"/>
      <c r="BF203" s="569"/>
      <c r="BG203" s="569"/>
      <c r="BH203" s="569"/>
      <c r="BI203" s="569"/>
      <c r="BJ203" s="569"/>
      <c r="BK203" s="569"/>
      <c r="BL203" s="569"/>
      <c r="BM203" s="569"/>
      <c r="BN203" s="569"/>
      <c r="BO203" s="569"/>
      <c r="BP203" s="569"/>
      <c r="BQ203" s="569"/>
      <c r="BR203" s="569"/>
      <c r="BS203" s="569"/>
      <c r="BT203" s="569"/>
      <c r="BU203" s="569"/>
      <c r="BV203" s="569"/>
      <c r="BW203" s="569"/>
      <c r="BX203" s="569"/>
      <c r="BY203" s="569"/>
      <c r="BZ203" s="569"/>
      <c r="CA203" s="569"/>
      <c r="CB203" s="569"/>
      <c r="CC203" s="569"/>
      <c r="CD203" s="569"/>
    </row>
    <row r="204" spans="21:82" ht="39" customHeight="1" x14ac:dyDescent="0.25">
      <c r="U204" s="569"/>
      <c r="V204" s="569"/>
      <c r="W204" s="569"/>
      <c r="X204" s="569"/>
      <c r="Y204" s="569"/>
      <c r="Z204" s="569"/>
      <c r="AA204" s="569"/>
      <c r="AB204" s="569"/>
      <c r="AC204" s="569"/>
      <c r="AD204" s="569"/>
      <c r="AE204" s="569"/>
      <c r="AF204" s="569"/>
      <c r="AG204" s="569"/>
      <c r="AH204" s="569"/>
      <c r="AI204" s="569"/>
      <c r="AJ204" s="569"/>
      <c r="AK204" s="569"/>
      <c r="AL204" s="569"/>
      <c r="AM204" s="569"/>
      <c r="AN204" s="569"/>
      <c r="AO204" s="569"/>
      <c r="AP204" s="569"/>
      <c r="AQ204" s="569"/>
      <c r="AR204" s="569"/>
      <c r="AS204" s="569"/>
      <c r="AT204" s="569"/>
      <c r="AU204" s="569"/>
      <c r="AV204" s="569"/>
      <c r="AW204" s="569"/>
      <c r="AX204" s="569"/>
      <c r="AY204" s="569"/>
      <c r="AZ204" s="569"/>
      <c r="BA204" s="569"/>
      <c r="BB204" s="569"/>
      <c r="BC204" s="569"/>
      <c r="BD204" s="569"/>
      <c r="BE204" s="569"/>
      <c r="BF204" s="569"/>
      <c r="BG204" s="569"/>
      <c r="BH204" s="569"/>
      <c r="BI204" s="569"/>
      <c r="BJ204" s="569"/>
      <c r="BK204" s="569"/>
      <c r="BL204" s="569"/>
      <c r="BM204" s="569"/>
      <c r="BN204" s="569"/>
      <c r="BO204" s="569"/>
      <c r="BP204" s="569"/>
      <c r="BQ204" s="569"/>
      <c r="BR204" s="569"/>
      <c r="BS204" s="569"/>
      <c r="BT204" s="569"/>
      <c r="BU204" s="569"/>
      <c r="BV204" s="569"/>
      <c r="BW204" s="569"/>
      <c r="BX204" s="569"/>
      <c r="BY204" s="569"/>
      <c r="BZ204" s="569"/>
      <c r="CA204" s="569"/>
      <c r="CB204" s="569"/>
      <c r="CC204" s="569"/>
      <c r="CD204" s="569"/>
    </row>
    <row r="205" spans="21:82" ht="39" customHeight="1" x14ac:dyDescent="0.25">
      <c r="U205" s="569"/>
      <c r="V205" s="569"/>
      <c r="W205" s="569"/>
      <c r="X205" s="569"/>
      <c r="Y205" s="569"/>
      <c r="Z205" s="569"/>
      <c r="AA205" s="569"/>
      <c r="AB205" s="569"/>
      <c r="AC205" s="569"/>
      <c r="AD205" s="569"/>
      <c r="AE205" s="569"/>
      <c r="AF205" s="569"/>
      <c r="AG205" s="569"/>
      <c r="AH205" s="569"/>
      <c r="AI205" s="569"/>
      <c r="AJ205" s="569"/>
      <c r="AK205" s="569"/>
      <c r="AL205" s="569"/>
      <c r="AM205" s="569"/>
      <c r="AN205" s="569"/>
      <c r="AO205" s="569"/>
      <c r="AP205" s="569"/>
      <c r="AQ205" s="569"/>
      <c r="AR205" s="569"/>
      <c r="AS205" s="569"/>
      <c r="AT205" s="569"/>
      <c r="AU205" s="569"/>
      <c r="AV205" s="569"/>
      <c r="AW205" s="569"/>
      <c r="AX205" s="569"/>
      <c r="AY205" s="569"/>
      <c r="AZ205" s="569"/>
      <c r="BA205" s="569"/>
      <c r="BB205" s="569"/>
      <c r="BC205" s="569"/>
      <c r="BD205" s="569"/>
      <c r="BE205" s="569"/>
      <c r="BF205" s="569"/>
      <c r="BG205" s="569"/>
      <c r="BH205" s="569"/>
      <c r="BI205" s="569"/>
      <c r="BJ205" s="569"/>
      <c r="BK205" s="569"/>
      <c r="BL205" s="569"/>
      <c r="BM205" s="569"/>
      <c r="BN205" s="569"/>
      <c r="BO205" s="569"/>
      <c r="BP205" s="569"/>
      <c r="BQ205" s="569"/>
      <c r="BR205" s="569"/>
      <c r="BS205" s="569"/>
      <c r="BT205" s="569"/>
      <c r="BU205" s="569"/>
      <c r="BV205" s="569"/>
      <c r="BW205" s="569"/>
      <c r="BX205" s="569"/>
      <c r="BY205" s="569"/>
      <c r="BZ205" s="569"/>
      <c r="CA205" s="569"/>
      <c r="CB205" s="569"/>
      <c r="CC205" s="569"/>
      <c r="CD205" s="569"/>
    </row>
    <row r="206" spans="21:82" ht="39" customHeight="1" x14ac:dyDescent="0.25">
      <c r="U206" s="569"/>
      <c r="V206" s="569"/>
      <c r="W206" s="569"/>
      <c r="X206" s="569"/>
      <c r="Y206" s="569"/>
      <c r="Z206" s="569"/>
      <c r="AA206" s="569"/>
      <c r="AB206" s="569"/>
      <c r="AC206" s="569"/>
      <c r="AD206" s="569"/>
      <c r="AE206" s="569"/>
      <c r="AF206" s="569"/>
      <c r="AG206" s="569"/>
      <c r="AH206" s="569"/>
      <c r="AI206" s="569"/>
      <c r="AJ206" s="569"/>
      <c r="AK206" s="569"/>
      <c r="AL206" s="569"/>
      <c r="AM206" s="569"/>
      <c r="AN206" s="569"/>
      <c r="AO206" s="569"/>
      <c r="AP206" s="569"/>
      <c r="AQ206" s="569"/>
      <c r="AR206" s="569"/>
      <c r="AS206" s="569"/>
      <c r="AT206" s="569"/>
      <c r="AU206" s="569"/>
      <c r="AV206" s="569"/>
      <c r="AW206" s="569"/>
      <c r="AX206" s="569"/>
      <c r="AY206" s="569"/>
      <c r="AZ206" s="569"/>
      <c r="BA206" s="569"/>
      <c r="BB206" s="569"/>
      <c r="BC206" s="569"/>
      <c r="BD206" s="569"/>
      <c r="BE206" s="569"/>
      <c r="BF206" s="569"/>
      <c r="BG206" s="569"/>
      <c r="BH206" s="569"/>
      <c r="BI206" s="569"/>
      <c r="BJ206" s="569"/>
      <c r="BK206" s="569"/>
      <c r="BL206" s="569"/>
      <c r="BM206" s="569"/>
      <c r="BN206" s="569"/>
      <c r="BO206" s="569"/>
      <c r="BP206" s="569"/>
      <c r="BQ206" s="569"/>
      <c r="BR206" s="569"/>
      <c r="BS206" s="569"/>
      <c r="BT206" s="569"/>
      <c r="BU206" s="569"/>
      <c r="BV206" s="569"/>
      <c r="BW206" s="569"/>
      <c r="BX206" s="569"/>
      <c r="BY206" s="569"/>
      <c r="BZ206" s="569"/>
      <c r="CA206" s="569"/>
      <c r="CB206" s="569"/>
      <c r="CC206" s="569"/>
      <c r="CD206" s="569"/>
    </row>
    <row r="207" spans="21:82" ht="39" customHeight="1" x14ac:dyDescent="0.25">
      <c r="U207" s="569"/>
      <c r="V207" s="569"/>
      <c r="W207" s="569"/>
      <c r="X207" s="569"/>
      <c r="Y207" s="569"/>
      <c r="Z207" s="569"/>
      <c r="AA207" s="569"/>
      <c r="AB207" s="569"/>
      <c r="AC207" s="569"/>
      <c r="AD207" s="569"/>
      <c r="AE207" s="569"/>
      <c r="AF207" s="569"/>
      <c r="AG207" s="569"/>
      <c r="AH207" s="569"/>
      <c r="AI207" s="569"/>
      <c r="AJ207" s="569"/>
      <c r="AK207" s="569"/>
      <c r="AL207" s="569"/>
      <c r="AM207" s="569"/>
      <c r="AN207" s="569"/>
      <c r="AO207" s="569"/>
      <c r="AP207" s="569"/>
      <c r="AQ207" s="569"/>
      <c r="AR207" s="569"/>
      <c r="AS207" s="569"/>
      <c r="AT207" s="569"/>
      <c r="AU207" s="569"/>
      <c r="AV207" s="569"/>
      <c r="AW207" s="569"/>
      <c r="AX207" s="569"/>
      <c r="AY207" s="569"/>
      <c r="AZ207" s="569"/>
      <c r="BA207" s="569"/>
      <c r="BB207" s="569"/>
      <c r="BC207" s="569"/>
      <c r="BD207" s="569"/>
      <c r="BE207" s="569"/>
      <c r="BF207" s="569"/>
      <c r="BG207" s="569"/>
      <c r="BH207" s="569"/>
      <c r="BI207" s="569"/>
      <c r="BJ207" s="569"/>
      <c r="BK207" s="569"/>
      <c r="BL207" s="569"/>
      <c r="BM207" s="569"/>
      <c r="BN207" s="569"/>
      <c r="BO207" s="569"/>
      <c r="BP207" s="569"/>
      <c r="BQ207" s="569"/>
      <c r="BR207" s="569"/>
      <c r="BS207" s="569"/>
      <c r="BT207" s="569"/>
      <c r="BU207" s="569"/>
      <c r="BV207" s="569"/>
      <c r="BW207" s="569"/>
      <c r="BX207" s="569"/>
      <c r="BY207" s="569"/>
      <c r="BZ207" s="569"/>
      <c r="CA207" s="569"/>
      <c r="CB207" s="569"/>
      <c r="CC207" s="569"/>
      <c r="CD207" s="569"/>
    </row>
    <row r="208" spans="21:82" ht="39" customHeight="1" x14ac:dyDescent="0.25">
      <c r="U208" s="569"/>
      <c r="V208" s="569"/>
      <c r="W208" s="569"/>
      <c r="X208" s="569"/>
      <c r="Y208" s="569"/>
      <c r="Z208" s="569"/>
      <c r="AA208" s="569"/>
      <c r="AB208" s="569"/>
      <c r="AC208" s="569"/>
      <c r="AD208" s="569"/>
      <c r="AE208" s="569"/>
      <c r="AF208" s="569"/>
      <c r="AG208" s="569"/>
      <c r="AH208" s="569"/>
      <c r="AI208" s="569"/>
      <c r="AJ208" s="569"/>
      <c r="AK208" s="569"/>
      <c r="AL208" s="569"/>
      <c r="AM208" s="569"/>
      <c r="AN208" s="569"/>
      <c r="AO208" s="569"/>
      <c r="AP208" s="569"/>
      <c r="AQ208" s="569"/>
      <c r="AR208" s="569"/>
      <c r="AS208" s="569"/>
      <c r="AT208" s="569"/>
      <c r="AU208" s="569"/>
      <c r="AV208" s="569"/>
      <c r="AW208" s="569"/>
      <c r="AX208" s="569"/>
      <c r="AY208" s="569"/>
      <c r="AZ208" s="569"/>
      <c r="BA208" s="569"/>
      <c r="BB208" s="569"/>
      <c r="BC208" s="569"/>
      <c r="BD208" s="569"/>
      <c r="BE208" s="569"/>
      <c r="BF208" s="569"/>
      <c r="BG208" s="569"/>
      <c r="BH208" s="569"/>
      <c r="BI208" s="569"/>
      <c r="BJ208" s="569"/>
      <c r="BK208" s="569"/>
      <c r="BL208" s="569"/>
      <c r="BM208" s="569"/>
      <c r="BN208" s="569"/>
      <c r="BO208" s="569"/>
      <c r="BP208" s="569"/>
      <c r="BQ208" s="569"/>
      <c r="BR208" s="569"/>
      <c r="BS208" s="569"/>
      <c r="BT208" s="569"/>
      <c r="BU208" s="569"/>
      <c r="BV208" s="569"/>
      <c r="BW208" s="569"/>
      <c r="BX208" s="569"/>
      <c r="BY208" s="569"/>
      <c r="BZ208" s="569"/>
      <c r="CA208" s="569"/>
      <c r="CB208" s="569"/>
      <c r="CC208" s="569"/>
      <c r="CD208" s="569"/>
    </row>
    <row r="209" spans="21:82" ht="39" customHeight="1" x14ac:dyDescent="0.25">
      <c r="U209" s="569"/>
      <c r="V209" s="569"/>
      <c r="W209" s="569"/>
      <c r="X209" s="569"/>
      <c r="Y209" s="569"/>
      <c r="Z209" s="569"/>
      <c r="AA209" s="569"/>
      <c r="AB209" s="569"/>
      <c r="AC209" s="569"/>
      <c r="AD209" s="569"/>
      <c r="AE209" s="569"/>
      <c r="AF209" s="569"/>
      <c r="AG209" s="569"/>
      <c r="AH209" s="569"/>
      <c r="AI209" s="569"/>
      <c r="AJ209" s="569"/>
      <c r="AK209" s="569"/>
      <c r="AL209" s="569"/>
      <c r="AM209" s="569"/>
      <c r="AN209" s="569"/>
      <c r="AO209" s="569"/>
      <c r="AP209" s="569"/>
      <c r="AQ209" s="569"/>
      <c r="AR209" s="569"/>
      <c r="AS209" s="569"/>
      <c r="AT209" s="569"/>
      <c r="AU209" s="569"/>
      <c r="AV209" s="569"/>
      <c r="AW209" s="569"/>
      <c r="AX209" s="569"/>
      <c r="AY209" s="569"/>
      <c r="AZ209" s="569"/>
      <c r="BA209" s="569"/>
      <c r="BB209" s="569"/>
      <c r="BC209" s="569"/>
      <c r="BD209" s="569"/>
      <c r="BE209" s="569"/>
      <c r="BF209" s="569"/>
      <c r="BG209" s="569"/>
      <c r="BH209" s="569"/>
      <c r="BI209" s="569"/>
      <c r="BJ209" s="569"/>
      <c r="BK209" s="569"/>
      <c r="BL209" s="569"/>
      <c r="BM209" s="569"/>
      <c r="BN209" s="569"/>
      <c r="BO209" s="569"/>
      <c r="BP209" s="569"/>
      <c r="BQ209" s="569"/>
      <c r="BR209" s="569"/>
      <c r="BS209" s="569"/>
      <c r="BT209" s="569"/>
      <c r="BU209" s="569"/>
      <c r="BV209" s="569"/>
      <c r="BW209" s="569"/>
      <c r="BX209" s="569"/>
      <c r="BY209" s="569"/>
      <c r="BZ209" s="569"/>
      <c r="CA209" s="569"/>
      <c r="CB209" s="569"/>
      <c r="CC209" s="569"/>
      <c r="CD209" s="569"/>
    </row>
    <row r="210" spans="21:82" ht="39" customHeight="1" x14ac:dyDescent="0.25">
      <c r="U210" s="569"/>
      <c r="V210" s="569"/>
      <c r="W210" s="569"/>
      <c r="X210" s="569"/>
      <c r="Y210" s="569"/>
      <c r="Z210" s="569"/>
      <c r="AA210" s="569"/>
      <c r="AB210" s="569"/>
      <c r="AC210" s="569"/>
      <c r="AD210" s="569"/>
      <c r="AE210" s="569"/>
      <c r="AF210" s="569"/>
      <c r="AG210" s="569"/>
      <c r="AH210" s="569"/>
      <c r="AI210" s="569"/>
      <c r="AJ210" s="569"/>
      <c r="AK210" s="569"/>
      <c r="AL210" s="569"/>
      <c r="AM210" s="569"/>
      <c r="AN210" s="569"/>
      <c r="AO210" s="569"/>
      <c r="AP210" s="569"/>
      <c r="AQ210" s="569"/>
      <c r="AR210" s="569"/>
      <c r="AS210" s="569"/>
      <c r="AT210" s="569"/>
      <c r="AU210" s="569"/>
      <c r="AV210" s="569"/>
      <c r="AW210" s="569"/>
      <c r="AX210" s="569"/>
      <c r="AY210" s="569"/>
      <c r="AZ210" s="569"/>
      <c r="BA210" s="569"/>
      <c r="BB210" s="569"/>
      <c r="BC210" s="569"/>
      <c r="BD210" s="569"/>
      <c r="BE210" s="569"/>
      <c r="BF210" s="569"/>
      <c r="BG210" s="569"/>
      <c r="BH210" s="569"/>
      <c r="BI210" s="569"/>
      <c r="BJ210" s="569"/>
      <c r="BK210" s="569"/>
      <c r="BL210" s="569"/>
      <c r="BM210" s="569"/>
      <c r="BN210" s="569"/>
      <c r="BO210" s="569"/>
      <c r="BP210" s="569"/>
      <c r="BQ210" s="569"/>
      <c r="BR210" s="569"/>
      <c r="BS210" s="569"/>
      <c r="BT210" s="569"/>
      <c r="BU210" s="569"/>
      <c r="BV210" s="569"/>
      <c r="BW210" s="569"/>
      <c r="BX210" s="569"/>
      <c r="BY210" s="569"/>
      <c r="BZ210" s="569"/>
      <c r="CA210" s="569"/>
      <c r="CB210" s="569"/>
      <c r="CC210" s="569"/>
      <c r="CD210" s="569"/>
    </row>
    <row r="211" spans="21:82" ht="39" customHeight="1" x14ac:dyDescent="0.25">
      <c r="U211" s="569"/>
      <c r="V211" s="569"/>
      <c r="W211" s="569"/>
      <c r="X211" s="569"/>
      <c r="Y211" s="569"/>
      <c r="Z211" s="569"/>
      <c r="AA211" s="569"/>
      <c r="AB211" s="569"/>
      <c r="AC211" s="569"/>
      <c r="AD211" s="569"/>
      <c r="AE211" s="569"/>
      <c r="AF211" s="569"/>
      <c r="AG211" s="569"/>
      <c r="AH211" s="569"/>
      <c r="AI211" s="569"/>
      <c r="AJ211" s="569"/>
      <c r="AK211" s="569"/>
      <c r="AL211" s="569"/>
      <c r="AM211" s="569"/>
      <c r="AN211" s="569"/>
      <c r="AO211" s="569"/>
      <c r="AP211" s="569"/>
      <c r="AQ211" s="569"/>
      <c r="AR211" s="569"/>
      <c r="AS211" s="569"/>
      <c r="AT211" s="569"/>
      <c r="AU211" s="569"/>
      <c r="AV211" s="569"/>
      <c r="AW211" s="569"/>
      <c r="AX211" s="569"/>
      <c r="AY211" s="569"/>
      <c r="AZ211" s="569"/>
      <c r="BA211" s="569"/>
      <c r="BB211" s="569"/>
      <c r="BC211" s="569"/>
      <c r="BD211" s="569"/>
      <c r="BE211" s="569"/>
      <c r="BF211" s="569"/>
      <c r="BG211" s="569"/>
      <c r="BH211" s="569"/>
      <c r="BI211" s="569"/>
      <c r="BJ211" s="569"/>
      <c r="BK211" s="569"/>
      <c r="BL211" s="569"/>
      <c r="BM211" s="569"/>
      <c r="BN211" s="569"/>
      <c r="BO211" s="569"/>
      <c r="BP211" s="569"/>
      <c r="BQ211" s="569"/>
      <c r="BR211" s="569"/>
      <c r="BS211" s="569"/>
      <c r="BT211" s="569"/>
      <c r="BU211" s="569"/>
      <c r="BV211" s="569"/>
      <c r="BW211" s="569"/>
      <c r="BX211" s="569"/>
      <c r="BY211" s="569"/>
      <c r="BZ211" s="569"/>
      <c r="CA211" s="569"/>
      <c r="CB211" s="569"/>
      <c r="CC211" s="569"/>
      <c r="CD211" s="569"/>
    </row>
    <row r="212" spans="21:82" ht="39" customHeight="1" x14ac:dyDescent="0.25">
      <c r="U212" s="569"/>
      <c r="V212" s="569"/>
      <c r="W212" s="569"/>
      <c r="X212" s="569"/>
      <c r="Y212" s="569"/>
      <c r="Z212" s="569"/>
      <c r="AA212" s="569"/>
      <c r="AB212" s="569"/>
      <c r="AC212" s="569"/>
      <c r="AD212" s="569"/>
      <c r="AE212" s="569"/>
      <c r="AF212" s="569"/>
      <c r="AG212" s="569"/>
      <c r="AH212" s="569"/>
      <c r="AI212" s="569"/>
      <c r="AJ212" s="569"/>
      <c r="AK212" s="569"/>
      <c r="AL212" s="569"/>
      <c r="AM212" s="569"/>
      <c r="AN212" s="569"/>
      <c r="AO212" s="569"/>
      <c r="AP212" s="569"/>
      <c r="AQ212" s="569"/>
      <c r="AR212" s="569"/>
      <c r="AS212" s="569"/>
      <c r="AT212" s="569"/>
      <c r="AU212" s="569"/>
      <c r="AV212" s="569"/>
      <c r="AW212" s="569"/>
      <c r="AX212" s="569"/>
      <c r="AY212" s="569"/>
      <c r="AZ212" s="569"/>
      <c r="BA212" s="569"/>
      <c r="BB212" s="569"/>
      <c r="BC212" s="569"/>
      <c r="BD212" s="569"/>
      <c r="BE212" s="569"/>
      <c r="BF212" s="569"/>
      <c r="BG212" s="569"/>
      <c r="BH212" s="569"/>
      <c r="BI212" s="569"/>
      <c r="BJ212" s="569"/>
      <c r="BK212" s="569"/>
      <c r="BL212" s="569"/>
      <c r="BM212" s="569"/>
      <c r="BN212" s="569"/>
      <c r="BO212" s="569"/>
      <c r="BP212" s="569"/>
      <c r="BQ212" s="569"/>
      <c r="BR212" s="569"/>
      <c r="BS212" s="569"/>
      <c r="BT212" s="569"/>
      <c r="BU212" s="569"/>
      <c r="BV212" s="569"/>
      <c r="BW212" s="569"/>
      <c r="BX212" s="569"/>
      <c r="BY212" s="569"/>
      <c r="BZ212" s="569"/>
      <c r="CA212" s="569"/>
      <c r="CB212" s="569"/>
      <c r="CC212" s="569"/>
      <c r="CD212" s="569"/>
    </row>
    <row r="213" spans="21:82" ht="39" customHeight="1" x14ac:dyDescent="0.25">
      <c r="U213" s="569"/>
      <c r="V213" s="569"/>
      <c r="W213" s="569"/>
      <c r="X213" s="569"/>
      <c r="Y213" s="569"/>
      <c r="Z213" s="569"/>
      <c r="AA213" s="569"/>
      <c r="AB213" s="569"/>
      <c r="AC213" s="569"/>
      <c r="AD213" s="569"/>
      <c r="AE213" s="569"/>
      <c r="AF213" s="569"/>
      <c r="AG213" s="569"/>
      <c r="AH213" s="569"/>
      <c r="AI213" s="569"/>
      <c r="AJ213" s="569"/>
      <c r="AK213" s="569"/>
      <c r="AL213" s="569"/>
      <c r="AM213" s="569"/>
      <c r="AN213" s="569"/>
      <c r="AO213" s="569"/>
      <c r="AP213" s="569"/>
      <c r="AQ213" s="569"/>
      <c r="AR213" s="569"/>
      <c r="AS213" s="569"/>
      <c r="AT213" s="569"/>
      <c r="AU213" s="569"/>
      <c r="AV213" s="569"/>
      <c r="AW213" s="569"/>
      <c r="AX213" s="569"/>
      <c r="AY213" s="569"/>
      <c r="AZ213" s="569"/>
      <c r="BA213" s="569"/>
      <c r="BB213" s="569"/>
      <c r="BC213" s="569"/>
      <c r="BD213" s="569"/>
      <c r="BE213" s="569"/>
      <c r="BF213" s="569"/>
      <c r="BG213" s="569"/>
      <c r="BH213" s="569"/>
      <c r="BI213" s="569"/>
      <c r="BJ213" s="569"/>
      <c r="BK213" s="569"/>
      <c r="BL213" s="569"/>
      <c r="BM213" s="569"/>
      <c r="BN213" s="569"/>
      <c r="BO213" s="569"/>
      <c r="BP213" s="569"/>
      <c r="BQ213" s="569"/>
      <c r="BR213" s="569"/>
      <c r="BS213" s="569"/>
      <c r="BT213" s="569"/>
      <c r="BU213" s="569"/>
      <c r="BV213" s="569"/>
      <c r="BW213" s="569"/>
      <c r="BX213" s="569"/>
      <c r="BY213" s="569"/>
      <c r="BZ213" s="569"/>
      <c r="CA213" s="569"/>
      <c r="CB213" s="569"/>
      <c r="CC213" s="569"/>
      <c r="CD213" s="569"/>
    </row>
    <row r="214" spans="21:82" ht="39" customHeight="1" x14ac:dyDescent="0.25">
      <c r="U214" s="569"/>
      <c r="V214" s="569"/>
      <c r="W214" s="569"/>
      <c r="X214" s="569"/>
      <c r="Y214" s="569"/>
      <c r="Z214" s="569"/>
      <c r="AA214" s="569"/>
      <c r="AB214" s="569"/>
      <c r="AC214" s="569"/>
      <c r="AD214" s="569"/>
      <c r="AE214" s="569"/>
      <c r="AF214" s="569"/>
      <c r="AG214" s="569"/>
      <c r="AH214" s="569"/>
      <c r="AI214" s="569"/>
      <c r="AJ214" s="569"/>
      <c r="AK214" s="569"/>
      <c r="AL214" s="569"/>
      <c r="AM214" s="569"/>
      <c r="AN214" s="569"/>
      <c r="AO214" s="569"/>
      <c r="AP214" s="569"/>
      <c r="AQ214" s="569"/>
      <c r="AR214" s="569"/>
      <c r="AS214" s="569"/>
      <c r="AT214" s="569"/>
      <c r="AU214" s="569"/>
      <c r="AV214" s="569"/>
      <c r="AW214" s="569"/>
      <c r="AX214" s="569"/>
      <c r="AY214" s="569"/>
      <c r="AZ214" s="569"/>
      <c r="BA214" s="569"/>
      <c r="BB214" s="569"/>
      <c r="BC214" s="569"/>
      <c r="BD214" s="569"/>
      <c r="BE214" s="569"/>
      <c r="BF214" s="569"/>
      <c r="BG214" s="569"/>
      <c r="BH214" s="569"/>
      <c r="BI214" s="569"/>
      <c r="BJ214" s="569"/>
      <c r="BK214" s="569"/>
      <c r="BL214" s="569"/>
      <c r="BM214" s="569"/>
      <c r="BN214" s="569"/>
      <c r="BO214" s="569"/>
      <c r="BP214" s="569"/>
      <c r="BQ214" s="569"/>
      <c r="BR214" s="569"/>
      <c r="BS214" s="569"/>
      <c r="BT214" s="569"/>
      <c r="BU214" s="569"/>
      <c r="BV214" s="569"/>
      <c r="BW214" s="569"/>
      <c r="BX214" s="569"/>
      <c r="BY214" s="569"/>
      <c r="BZ214" s="569"/>
      <c r="CA214" s="569"/>
      <c r="CB214" s="569"/>
      <c r="CC214" s="569"/>
      <c r="CD214" s="569"/>
    </row>
    <row r="215" spans="21:82" ht="39" customHeight="1" x14ac:dyDescent="0.25">
      <c r="U215" s="569"/>
      <c r="V215" s="569"/>
      <c r="W215" s="569"/>
      <c r="X215" s="569"/>
      <c r="Y215" s="569"/>
      <c r="Z215" s="569"/>
      <c r="AA215" s="569"/>
      <c r="AB215" s="569"/>
      <c r="AC215" s="569"/>
      <c r="AD215" s="569"/>
      <c r="AE215" s="569"/>
      <c r="AF215" s="569"/>
      <c r="AG215" s="569"/>
      <c r="AH215" s="569"/>
      <c r="AI215" s="569"/>
      <c r="AJ215" s="569"/>
      <c r="AK215" s="569"/>
      <c r="AL215" s="569"/>
      <c r="AM215" s="569"/>
      <c r="AN215" s="569"/>
      <c r="AO215" s="569"/>
      <c r="AP215" s="569"/>
      <c r="AQ215" s="569"/>
      <c r="AR215" s="569"/>
      <c r="AS215" s="569"/>
      <c r="AT215" s="569"/>
      <c r="AU215" s="569"/>
      <c r="AV215" s="569"/>
      <c r="AW215" s="569"/>
      <c r="AX215" s="569"/>
      <c r="AY215" s="569"/>
      <c r="AZ215" s="569"/>
      <c r="BA215" s="569"/>
      <c r="BB215" s="569"/>
      <c r="BC215" s="569"/>
      <c r="BD215" s="569"/>
      <c r="BE215" s="569"/>
      <c r="BF215" s="569"/>
      <c r="BG215" s="569"/>
      <c r="BH215" s="569"/>
      <c r="BI215" s="569"/>
      <c r="BJ215" s="569"/>
      <c r="BK215" s="569"/>
      <c r="BL215" s="569"/>
      <c r="BM215" s="569"/>
      <c r="BN215" s="569"/>
      <c r="BO215" s="569"/>
      <c r="BP215" s="569"/>
      <c r="BQ215" s="569"/>
      <c r="BR215" s="569"/>
      <c r="BS215" s="569"/>
      <c r="BT215" s="569"/>
      <c r="BU215" s="569"/>
      <c r="BV215" s="569"/>
      <c r="BW215" s="569"/>
      <c r="BX215" s="569"/>
      <c r="BY215" s="569"/>
      <c r="BZ215" s="569"/>
      <c r="CA215" s="569"/>
      <c r="CB215" s="569"/>
      <c r="CC215" s="569"/>
      <c r="CD215" s="569"/>
    </row>
    <row r="216" spans="21:82" ht="39" customHeight="1" x14ac:dyDescent="0.25">
      <c r="U216" s="569"/>
      <c r="V216" s="569"/>
      <c r="W216" s="569"/>
      <c r="X216" s="569"/>
      <c r="Y216" s="569"/>
      <c r="Z216" s="569"/>
      <c r="AA216" s="569"/>
      <c r="AB216" s="569"/>
      <c r="AC216" s="569"/>
      <c r="AD216" s="569"/>
      <c r="AE216" s="569"/>
      <c r="AF216" s="569"/>
      <c r="AG216" s="569"/>
      <c r="AH216" s="569"/>
      <c r="AI216" s="569"/>
      <c r="AJ216" s="569"/>
      <c r="AK216" s="569"/>
      <c r="AL216" s="569"/>
      <c r="AM216" s="569"/>
      <c r="AN216" s="569"/>
      <c r="AO216" s="569"/>
      <c r="AP216" s="569"/>
      <c r="AQ216" s="569"/>
      <c r="AR216" s="569"/>
      <c r="AS216" s="569"/>
      <c r="AT216" s="569"/>
      <c r="AU216" s="569"/>
      <c r="AV216" s="569"/>
      <c r="AW216" s="569"/>
      <c r="AX216" s="569"/>
      <c r="AY216" s="569"/>
      <c r="AZ216" s="569"/>
      <c r="BA216" s="569"/>
      <c r="BB216" s="569"/>
      <c r="BC216" s="569"/>
      <c r="BD216" s="569"/>
      <c r="BE216" s="569"/>
      <c r="BF216" s="569"/>
      <c r="BG216" s="569"/>
      <c r="BH216" s="569"/>
      <c r="BI216" s="569"/>
      <c r="BJ216" s="569"/>
      <c r="BK216" s="569"/>
      <c r="BL216" s="569"/>
      <c r="BM216" s="569"/>
      <c r="BN216" s="569"/>
      <c r="BO216" s="569"/>
      <c r="BP216" s="569"/>
      <c r="BQ216" s="569"/>
      <c r="BR216" s="569"/>
      <c r="BS216" s="569"/>
      <c r="BT216" s="569"/>
      <c r="BU216" s="569"/>
      <c r="BV216" s="569"/>
      <c r="BW216" s="569"/>
      <c r="BX216" s="569"/>
      <c r="BY216" s="569"/>
      <c r="BZ216" s="569"/>
      <c r="CA216" s="569"/>
      <c r="CB216" s="569"/>
      <c r="CC216" s="569"/>
      <c r="CD216" s="569"/>
    </row>
    <row r="217" spans="21:82" ht="39" customHeight="1" x14ac:dyDescent="0.25">
      <c r="U217" s="569"/>
      <c r="V217" s="569"/>
      <c r="W217" s="569"/>
      <c r="X217" s="569"/>
      <c r="Y217" s="569"/>
      <c r="Z217" s="569"/>
      <c r="AA217" s="569"/>
      <c r="AB217" s="569"/>
      <c r="AC217" s="569"/>
      <c r="AD217" s="569"/>
      <c r="AE217" s="569"/>
      <c r="AF217" s="569"/>
      <c r="AG217" s="569"/>
      <c r="AH217" s="569"/>
      <c r="AI217" s="569"/>
      <c r="AJ217" s="569"/>
      <c r="AK217" s="569"/>
      <c r="AL217" s="569"/>
      <c r="AM217" s="569"/>
      <c r="AN217" s="569"/>
      <c r="AO217" s="569"/>
      <c r="AP217" s="569"/>
      <c r="AQ217" s="569"/>
      <c r="AR217" s="569"/>
      <c r="AS217" s="569"/>
      <c r="AT217" s="569"/>
      <c r="AU217" s="569"/>
      <c r="AV217" s="569"/>
      <c r="AW217" s="569"/>
      <c r="AX217" s="569"/>
      <c r="AY217" s="569"/>
      <c r="AZ217" s="569"/>
      <c r="BA217" s="569"/>
      <c r="BB217" s="569"/>
      <c r="BC217" s="569"/>
      <c r="BD217" s="569"/>
      <c r="BE217" s="569"/>
      <c r="BF217" s="569"/>
      <c r="BG217" s="569"/>
      <c r="BH217" s="569"/>
      <c r="BI217" s="569"/>
      <c r="BJ217" s="569"/>
      <c r="BK217" s="569"/>
      <c r="BL217" s="569"/>
      <c r="BM217" s="569"/>
      <c r="BN217" s="569"/>
      <c r="BO217" s="569"/>
      <c r="BP217" s="569"/>
      <c r="BQ217" s="569"/>
      <c r="BR217" s="569"/>
      <c r="BS217" s="569"/>
      <c r="BT217" s="569"/>
      <c r="BU217" s="569"/>
      <c r="BV217" s="569"/>
      <c r="BW217" s="569"/>
      <c r="BX217" s="569"/>
      <c r="BY217" s="569"/>
      <c r="BZ217" s="569"/>
      <c r="CA217" s="569"/>
      <c r="CB217" s="569"/>
      <c r="CC217" s="569"/>
      <c r="CD217" s="569"/>
    </row>
    <row r="218" spans="21:82" ht="39" customHeight="1" x14ac:dyDescent="0.25">
      <c r="U218" s="569"/>
      <c r="V218" s="569"/>
      <c r="W218" s="569"/>
      <c r="X218" s="569"/>
      <c r="Y218" s="569"/>
      <c r="Z218" s="569"/>
      <c r="AA218" s="569"/>
      <c r="AB218" s="569"/>
      <c r="AC218" s="569"/>
      <c r="AD218" s="569"/>
      <c r="AE218" s="569"/>
      <c r="AF218" s="569"/>
      <c r="AG218" s="569"/>
      <c r="AH218" s="569"/>
      <c r="AI218" s="569"/>
      <c r="AJ218" s="569"/>
      <c r="AK218" s="569"/>
      <c r="AL218" s="569"/>
      <c r="AM218" s="569"/>
      <c r="AN218" s="569"/>
      <c r="AO218" s="569"/>
      <c r="AP218" s="569"/>
      <c r="AQ218" s="569"/>
      <c r="AR218" s="569"/>
      <c r="AS218" s="569"/>
      <c r="AT218" s="569"/>
      <c r="AU218" s="569"/>
      <c r="AV218" s="569"/>
      <c r="AW218" s="569"/>
      <c r="AX218" s="569"/>
      <c r="AY218" s="569"/>
      <c r="AZ218" s="569"/>
      <c r="BA218" s="569"/>
      <c r="BB218" s="569"/>
      <c r="BC218" s="569"/>
      <c r="BD218" s="569"/>
      <c r="BE218" s="569"/>
      <c r="BF218" s="569"/>
      <c r="BG218" s="569"/>
      <c r="BH218" s="569"/>
      <c r="BI218" s="569"/>
      <c r="BJ218" s="569"/>
      <c r="BK218" s="569"/>
      <c r="BL218" s="569"/>
      <c r="BM218" s="569"/>
      <c r="BN218" s="569"/>
      <c r="BO218" s="569"/>
      <c r="BP218" s="569"/>
      <c r="BQ218" s="569"/>
      <c r="BR218" s="569"/>
      <c r="BS218" s="569"/>
      <c r="BT218" s="569"/>
      <c r="BU218" s="569"/>
      <c r="BV218" s="569"/>
      <c r="BW218" s="569"/>
      <c r="BX218" s="569"/>
      <c r="BY218" s="569"/>
      <c r="BZ218" s="569"/>
      <c r="CA218" s="569"/>
      <c r="CB218" s="569"/>
      <c r="CC218" s="569"/>
      <c r="CD218" s="569"/>
    </row>
    <row r="219" spans="21:82" ht="39" customHeight="1" x14ac:dyDescent="0.25">
      <c r="U219" s="569"/>
      <c r="V219" s="569"/>
      <c r="W219" s="569"/>
      <c r="X219" s="569"/>
      <c r="Y219" s="569"/>
      <c r="Z219" s="569"/>
      <c r="AA219" s="569"/>
      <c r="AB219" s="569"/>
      <c r="AC219" s="569"/>
      <c r="AD219" s="569"/>
      <c r="AE219" s="569"/>
      <c r="AF219" s="569"/>
      <c r="AG219" s="569"/>
      <c r="AH219" s="569"/>
      <c r="AI219" s="569"/>
      <c r="AJ219" s="569"/>
      <c r="AK219" s="569"/>
      <c r="AL219" s="569"/>
      <c r="AM219" s="569"/>
      <c r="AN219" s="569"/>
      <c r="AO219" s="569"/>
      <c r="AP219" s="569"/>
      <c r="AQ219" s="569"/>
      <c r="AR219" s="569"/>
      <c r="AS219" s="569"/>
      <c r="AT219" s="569"/>
      <c r="AU219" s="569"/>
      <c r="AV219" s="569"/>
      <c r="AW219" s="569"/>
      <c r="AX219" s="569"/>
      <c r="AY219" s="569"/>
      <c r="AZ219" s="569"/>
      <c r="BA219" s="569"/>
      <c r="BB219" s="569"/>
      <c r="BC219" s="569"/>
      <c r="BD219" s="569"/>
      <c r="BE219" s="569"/>
      <c r="BF219" s="569"/>
      <c r="BG219" s="569"/>
      <c r="BH219" s="569"/>
      <c r="BI219" s="569"/>
      <c r="BJ219" s="569"/>
      <c r="BK219" s="569"/>
      <c r="BL219" s="569"/>
      <c r="BM219" s="569"/>
      <c r="BN219" s="569"/>
      <c r="BO219" s="569"/>
      <c r="BP219" s="569"/>
      <c r="BQ219" s="569"/>
      <c r="BR219" s="569"/>
      <c r="BS219" s="569"/>
      <c r="BT219" s="569"/>
      <c r="BU219" s="569"/>
      <c r="BV219" s="569"/>
      <c r="BW219" s="569"/>
      <c r="BX219" s="569"/>
      <c r="BY219" s="569"/>
      <c r="BZ219" s="569"/>
      <c r="CA219" s="569"/>
      <c r="CB219" s="569"/>
      <c r="CC219" s="569"/>
      <c r="CD219" s="569"/>
    </row>
    <row r="220" spans="21:82" ht="39" customHeight="1" x14ac:dyDescent="0.25">
      <c r="U220" s="569"/>
      <c r="V220" s="569"/>
      <c r="W220" s="569"/>
      <c r="X220" s="569"/>
      <c r="Y220" s="569"/>
      <c r="Z220" s="569"/>
      <c r="AA220" s="569"/>
      <c r="AB220" s="569"/>
      <c r="AC220" s="569"/>
      <c r="AD220" s="569"/>
      <c r="AE220" s="569"/>
      <c r="AF220" s="569"/>
      <c r="AG220" s="569"/>
      <c r="AH220" s="569"/>
      <c r="AI220" s="569"/>
      <c r="AJ220" s="569"/>
      <c r="AK220" s="569"/>
      <c r="AL220" s="569"/>
      <c r="AM220" s="569"/>
      <c r="AN220" s="569"/>
      <c r="AO220" s="569"/>
      <c r="AP220" s="569"/>
      <c r="AQ220" s="569"/>
      <c r="AR220" s="569"/>
      <c r="AS220" s="569"/>
      <c r="AT220" s="569"/>
      <c r="AU220" s="569"/>
      <c r="AV220" s="569"/>
      <c r="AW220" s="569"/>
      <c r="AX220" s="569"/>
      <c r="AY220" s="569"/>
      <c r="AZ220" s="569"/>
      <c r="BA220" s="569"/>
      <c r="BB220" s="569"/>
      <c r="BC220" s="569"/>
      <c r="BD220" s="569"/>
      <c r="BE220" s="569"/>
      <c r="BF220" s="569"/>
      <c r="BG220" s="569"/>
      <c r="BH220" s="569"/>
      <c r="BI220" s="569"/>
      <c r="BJ220" s="569"/>
      <c r="BK220" s="569"/>
      <c r="BL220" s="569"/>
      <c r="BM220" s="569"/>
      <c r="BN220" s="569"/>
      <c r="BO220" s="569"/>
      <c r="BP220" s="569"/>
      <c r="BQ220" s="569"/>
      <c r="BR220" s="569"/>
      <c r="BS220" s="569"/>
      <c r="BT220" s="569"/>
      <c r="BU220" s="569"/>
      <c r="BV220" s="569"/>
      <c r="BW220" s="569"/>
      <c r="BX220" s="569"/>
      <c r="BY220" s="569"/>
      <c r="BZ220" s="569"/>
      <c r="CA220" s="569"/>
      <c r="CB220" s="569"/>
      <c r="CC220" s="569"/>
      <c r="CD220" s="569"/>
    </row>
    <row r="221" spans="21:82" ht="39" customHeight="1" x14ac:dyDescent="0.25">
      <c r="U221" s="569"/>
      <c r="V221" s="569"/>
      <c r="W221" s="569"/>
      <c r="X221" s="569"/>
      <c r="Y221" s="569"/>
      <c r="Z221" s="569"/>
      <c r="AA221" s="569"/>
      <c r="AB221" s="569"/>
      <c r="AC221" s="569"/>
      <c r="AD221" s="569"/>
      <c r="AE221" s="569"/>
      <c r="AF221" s="569"/>
      <c r="AG221" s="569"/>
      <c r="AH221" s="569"/>
      <c r="AI221" s="569"/>
      <c r="AJ221" s="569"/>
      <c r="AK221" s="569"/>
      <c r="AL221" s="569"/>
      <c r="AM221" s="569"/>
      <c r="AN221" s="569"/>
      <c r="AO221" s="569"/>
      <c r="AP221" s="569"/>
      <c r="AQ221" s="569"/>
      <c r="AR221" s="569"/>
      <c r="AS221" s="569"/>
      <c r="AT221" s="569"/>
      <c r="AU221" s="569"/>
      <c r="AV221" s="569"/>
      <c r="AW221" s="569"/>
      <c r="AX221" s="569"/>
      <c r="AY221" s="569"/>
      <c r="AZ221" s="569"/>
      <c r="BA221" s="569"/>
      <c r="BB221" s="569"/>
      <c r="BC221" s="569"/>
      <c r="BD221" s="569"/>
      <c r="BE221" s="569"/>
      <c r="BF221" s="569"/>
      <c r="BG221" s="569"/>
      <c r="BH221" s="569"/>
      <c r="BI221" s="569"/>
      <c r="BJ221" s="569"/>
      <c r="BK221" s="569"/>
      <c r="BL221" s="569"/>
      <c r="BM221" s="569"/>
      <c r="BN221" s="569"/>
      <c r="BO221" s="569"/>
      <c r="BP221" s="569"/>
      <c r="BQ221" s="569"/>
      <c r="BR221" s="569"/>
      <c r="BS221" s="569"/>
      <c r="BT221" s="569"/>
      <c r="BU221" s="569"/>
      <c r="BV221" s="569"/>
      <c r="BW221" s="569"/>
      <c r="BX221" s="569"/>
      <c r="BY221" s="569"/>
      <c r="BZ221" s="569"/>
      <c r="CA221" s="569"/>
      <c r="CB221" s="569"/>
      <c r="CC221" s="569"/>
      <c r="CD221" s="569"/>
    </row>
    <row r="222" spans="21:82" ht="39" customHeight="1" x14ac:dyDescent="0.25">
      <c r="U222" s="569"/>
      <c r="V222" s="569"/>
      <c r="W222" s="569"/>
      <c r="X222" s="569"/>
      <c r="Y222" s="569"/>
      <c r="Z222" s="569"/>
      <c r="AA222" s="569"/>
      <c r="AB222" s="569"/>
      <c r="AC222" s="569"/>
      <c r="AD222" s="569"/>
      <c r="AE222" s="569"/>
      <c r="AF222" s="569"/>
      <c r="AG222" s="569"/>
      <c r="AH222" s="569"/>
      <c r="AI222" s="569"/>
      <c r="AJ222" s="569"/>
      <c r="AK222" s="569"/>
      <c r="AL222" s="569"/>
      <c r="AM222" s="569"/>
      <c r="AN222" s="569"/>
      <c r="AO222" s="569"/>
      <c r="AP222" s="569"/>
      <c r="AQ222" s="569"/>
      <c r="AR222" s="569"/>
      <c r="AS222" s="569"/>
      <c r="AT222" s="569"/>
      <c r="AU222" s="569"/>
      <c r="AV222" s="569"/>
      <c r="AW222" s="569"/>
      <c r="AX222" s="569"/>
      <c r="AY222" s="569"/>
      <c r="AZ222" s="569"/>
      <c r="BA222" s="569"/>
      <c r="BB222" s="569"/>
      <c r="BC222" s="569"/>
      <c r="BD222" s="569"/>
      <c r="BE222" s="569"/>
      <c r="BF222" s="569"/>
      <c r="BG222" s="569"/>
      <c r="BH222" s="569"/>
      <c r="BI222" s="569"/>
      <c r="BJ222" s="569"/>
      <c r="BK222" s="569"/>
      <c r="BL222" s="569"/>
      <c r="BM222" s="569"/>
      <c r="BN222" s="569"/>
      <c r="BO222" s="569"/>
      <c r="BP222" s="569"/>
      <c r="BQ222" s="569"/>
      <c r="BR222" s="569"/>
      <c r="BS222" s="569"/>
      <c r="BT222" s="569"/>
      <c r="BU222" s="569"/>
      <c r="BV222" s="569"/>
      <c r="BW222" s="569"/>
      <c r="BX222" s="569"/>
      <c r="BY222" s="569"/>
      <c r="BZ222" s="569"/>
      <c r="CA222" s="569"/>
      <c r="CB222" s="569"/>
      <c r="CC222" s="569"/>
      <c r="CD222" s="569"/>
    </row>
    <row r="223" spans="21:82" ht="39" customHeight="1" x14ac:dyDescent="0.25">
      <c r="U223" s="569"/>
      <c r="V223" s="569"/>
      <c r="W223" s="569"/>
      <c r="X223" s="569"/>
      <c r="Y223" s="569"/>
      <c r="Z223" s="569"/>
      <c r="AA223" s="569"/>
      <c r="AB223" s="569"/>
      <c r="AC223" s="569"/>
      <c r="AD223" s="569"/>
      <c r="AE223" s="569"/>
      <c r="AF223" s="569"/>
      <c r="AG223" s="569"/>
      <c r="AH223" s="569"/>
      <c r="AI223" s="569"/>
      <c r="AJ223" s="569"/>
      <c r="AK223" s="569"/>
      <c r="AL223" s="569"/>
      <c r="AM223" s="569"/>
      <c r="AN223" s="569"/>
      <c r="AO223" s="569"/>
      <c r="AP223" s="569"/>
      <c r="AQ223" s="569"/>
      <c r="AR223" s="569"/>
      <c r="AS223" s="569"/>
      <c r="AT223" s="569"/>
      <c r="AU223" s="569"/>
      <c r="AV223" s="569"/>
      <c r="AW223" s="569"/>
      <c r="AX223" s="569"/>
      <c r="AY223" s="569"/>
      <c r="AZ223" s="569"/>
      <c r="BA223" s="569"/>
      <c r="BB223" s="569"/>
      <c r="BC223" s="569"/>
      <c r="BD223" s="569"/>
      <c r="BE223" s="569"/>
      <c r="BF223" s="569"/>
      <c r="BG223" s="569"/>
      <c r="BH223" s="569"/>
      <c r="BI223" s="569"/>
      <c r="BJ223" s="569"/>
      <c r="BK223" s="569"/>
      <c r="BL223" s="569"/>
      <c r="BM223" s="569"/>
      <c r="BN223" s="569"/>
      <c r="BO223" s="569"/>
      <c r="BP223" s="569"/>
      <c r="BQ223" s="569"/>
      <c r="BR223" s="569"/>
      <c r="BS223" s="569"/>
      <c r="BT223" s="569"/>
      <c r="BU223" s="569"/>
      <c r="BV223" s="569"/>
      <c r="BW223" s="569"/>
      <c r="BX223" s="569"/>
      <c r="BY223" s="569"/>
      <c r="BZ223" s="569"/>
      <c r="CA223" s="569"/>
      <c r="CB223" s="569"/>
      <c r="CC223" s="569"/>
      <c r="CD223" s="569"/>
    </row>
    <row r="224" spans="21:82" ht="39" customHeight="1" x14ac:dyDescent="0.25">
      <c r="U224" s="569"/>
      <c r="V224" s="569"/>
      <c r="W224" s="569"/>
      <c r="X224" s="569"/>
      <c r="Y224" s="569"/>
      <c r="Z224" s="569"/>
      <c r="AA224" s="569"/>
      <c r="AB224" s="569"/>
      <c r="AC224" s="569"/>
      <c r="AD224" s="569"/>
      <c r="AE224" s="569"/>
      <c r="AF224" s="569"/>
      <c r="AG224" s="569"/>
      <c r="AH224" s="569"/>
      <c r="AI224" s="569"/>
      <c r="AJ224" s="569"/>
      <c r="AK224" s="569"/>
      <c r="AL224" s="569"/>
      <c r="AM224" s="569"/>
      <c r="AN224" s="569"/>
      <c r="AO224" s="569"/>
      <c r="AP224" s="569"/>
      <c r="AQ224" s="569"/>
      <c r="AR224" s="569"/>
      <c r="AS224" s="569"/>
      <c r="AT224" s="569"/>
      <c r="AU224" s="569"/>
      <c r="AV224" s="569"/>
      <c r="AW224" s="569"/>
      <c r="AX224" s="569"/>
      <c r="AY224" s="569"/>
      <c r="AZ224" s="569"/>
      <c r="BA224" s="569"/>
      <c r="BB224" s="569"/>
      <c r="BC224" s="569"/>
      <c r="BD224" s="569"/>
      <c r="BE224" s="569"/>
      <c r="BF224" s="569"/>
      <c r="BG224" s="569"/>
      <c r="BH224" s="569"/>
      <c r="BI224" s="569"/>
      <c r="BJ224" s="569"/>
      <c r="BK224" s="569"/>
      <c r="BL224" s="569"/>
      <c r="BM224" s="569"/>
      <c r="BN224" s="569"/>
      <c r="BO224" s="569"/>
      <c r="BP224" s="569"/>
      <c r="BQ224" s="569"/>
      <c r="BR224" s="569"/>
      <c r="BS224" s="569"/>
      <c r="BT224" s="569"/>
      <c r="BU224" s="569"/>
      <c r="BV224" s="569"/>
      <c r="BW224" s="569"/>
      <c r="BX224" s="569"/>
      <c r="BY224" s="569"/>
      <c r="BZ224" s="569"/>
      <c r="CA224" s="569"/>
      <c r="CB224" s="569"/>
      <c r="CC224" s="569"/>
      <c r="CD224" s="569"/>
    </row>
    <row r="225" spans="21:82" ht="39" customHeight="1" x14ac:dyDescent="0.25">
      <c r="U225" s="569"/>
      <c r="V225" s="569"/>
      <c r="W225" s="569"/>
      <c r="X225" s="569"/>
      <c r="Y225" s="569"/>
      <c r="Z225" s="569"/>
      <c r="AA225" s="569"/>
      <c r="AB225" s="569"/>
      <c r="AC225" s="569"/>
      <c r="AD225" s="569"/>
      <c r="AE225" s="569"/>
      <c r="AF225" s="569"/>
      <c r="AG225" s="569"/>
      <c r="AH225" s="569"/>
      <c r="AI225" s="569"/>
      <c r="AJ225" s="569"/>
      <c r="AK225" s="569"/>
      <c r="AL225" s="569"/>
      <c r="AM225" s="569"/>
      <c r="AN225" s="569"/>
      <c r="AO225" s="569"/>
      <c r="AP225" s="569"/>
      <c r="AQ225" s="569"/>
      <c r="AR225" s="569"/>
      <c r="AS225" s="569"/>
      <c r="AT225" s="569"/>
      <c r="AU225" s="569"/>
      <c r="AV225" s="569"/>
      <c r="AW225" s="569"/>
      <c r="AX225" s="569"/>
      <c r="AY225" s="569"/>
      <c r="AZ225" s="569"/>
      <c r="BA225" s="569"/>
      <c r="BB225" s="569"/>
      <c r="BC225" s="569"/>
      <c r="BD225" s="569"/>
      <c r="BE225" s="569"/>
      <c r="BF225" s="569"/>
      <c r="BG225" s="569"/>
      <c r="BH225" s="569"/>
      <c r="BI225" s="569"/>
      <c r="BJ225" s="569"/>
      <c r="BK225" s="569"/>
      <c r="BL225" s="569"/>
      <c r="BM225" s="569"/>
      <c r="BN225" s="569"/>
      <c r="BO225" s="569"/>
      <c r="BP225" s="569"/>
      <c r="BQ225" s="569"/>
      <c r="BR225" s="569"/>
      <c r="BS225" s="569"/>
      <c r="BT225" s="569"/>
      <c r="BU225" s="569"/>
      <c r="BV225" s="569"/>
      <c r="BW225" s="569"/>
      <c r="BX225" s="569"/>
      <c r="BY225" s="569"/>
      <c r="BZ225" s="569"/>
      <c r="CA225" s="569"/>
      <c r="CB225" s="569"/>
      <c r="CC225" s="569"/>
      <c r="CD225" s="569"/>
    </row>
    <row r="226" spans="21:82" ht="39" customHeight="1" x14ac:dyDescent="0.25">
      <c r="U226" s="569"/>
      <c r="V226" s="569"/>
      <c r="W226" s="569"/>
      <c r="X226" s="569"/>
      <c r="Y226" s="569"/>
      <c r="Z226" s="569"/>
      <c r="AA226" s="569"/>
      <c r="AB226" s="569"/>
      <c r="AC226" s="569"/>
      <c r="AD226" s="569"/>
      <c r="AE226" s="569"/>
      <c r="AF226" s="569"/>
      <c r="AG226" s="569"/>
      <c r="AH226" s="569"/>
      <c r="AI226" s="569"/>
      <c r="AJ226" s="569"/>
      <c r="AK226" s="569"/>
      <c r="AL226" s="569"/>
      <c r="AM226" s="569"/>
      <c r="AN226" s="569"/>
      <c r="AO226" s="569"/>
      <c r="AP226" s="569"/>
      <c r="AQ226" s="569"/>
      <c r="AR226" s="569"/>
      <c r="AS226" s="569"/>
      <c r="AT226" s="569"/>
      <c r="AU226" s="569"/>
      <c r="AV226" s="569"/>
      <c r="AW226" s="569"/>
      <c r="AX226" s="569"/>
      <c r="AY226" s="569"/>
      <c r="AZ226" s="569"/>
      <c r="BA226" s="569"/>
      <c r="BB226" s="569"/>
      <c r="BC226" s="569"/>
      <c r="BD226" s="569"/>
      <c r="BE226" s="569"/>
      <c r="BF226" s="569"/>
      <c r="BG226" s="569"/>
      <c r="BH226" s="569"/>
      <c r="BI226" s="569"/>
      <c r="BJ226" s="569"/>
      <c r="BK226" s="569"/>
      <c r="BL226" s="569"/>
      <c r="BM226" s="569"/>
      <c r="BN226" s="569"/>
      <c r="BO226" s="569"/>
      <c r="BP226" s="569"/>
      <c r="BQ226" s="569"/>
      <c r="BR226" s="569"/>
      <c r="BS226" s="569"/>
      <c r="BT226" s="569"/>
      <c r="BU226" s="569"/>
      <c r="BV226" s="569"/>
      <c r="BW226" s="569"/>
      <c r="BX226" s="569"/>
      <c r="BY226" s="569"/>
      <c r="BZ226" s="569"/>
      <c r="CA226" s="569"/>
      <c r="CB226" s="569"/>
      <c r="CC226" s="569"/>
      <c r="CD226" s="569"/>
    </row>
    <row r="227" spans="21:82" ht="39" customHeight="1" x14ac:dyDescent="0.25">
      <c r="U227" s="569"/>
      <c r="V227" s="569"/>
      <c r="W227" s="569"/>
      <c r="X227" s="569"/>
      <c r="Y227" s="569"/>
      <c r="Z227" s="569"/>
      <c r="AA227" s="569"/>
      <c r="AB227" s="569"/>
      <c r="AC227" s="569"/>
      <c r="AD227" s="569"/>
      <c r="AE227" s="569"/>
      <c r="AF227" s="569"/>
      <c r="AG227" s="569"/>
      <c r="AH227" s="569"/>
      <c r="AI227" s="569"/>
      <c r="AJ227" s="569"/>
      <c r="AK227" s="569"/>
      <c r="AL227" s="569"/>
      <c r="AM227" s="569"/>
      <c r="AN227" s="569"/>
      <c r="AO227" s="569"/>
      <c r="AP227" s="569"/>
      <c r="AQ227" s="569"/>
      <c r="AR227" s="569"/>
      <c r="AS227" s="569"/>
      <c r="AT227" s="569"/>
      <c r="AU227" s="569"/>
      <c r="AV227" s="569"/>
      <c r="AW227" s="569"/>
      <c r="AX227" s="569"/>
      <c r="AY227" s="569"/>
      <c r="AZ227" s="569"/>
      <c r="BA227" s="569"/>
      <c r="BB227" s="569"/>
      <c r="BC227" s="569"/>
      <c r="BD227" s="569"/>
      <c r="BE227" s="569"/>
      <c r="BF227" s="569"/>
      <c r="BG227" s="569"/>
      <c r="BH227" s="569"/>
      <c r="BI227" s="569"/>
      <c r="BJ227" s="569"/>
      <c r="BK227" s="569"/>
      <c r="BL227" s="569"/>
      <c r="BM227" s="569"/>
      <c r="BN227" s="569"/>
      <c r="BO227" s="569"/>
      <c r="BP227" s="569"/>
      <c r="BQ227" s="569"/>
      <c r="BR227" s="569"/>
      <c r="BS227" s="569"/>
      <c r="BT227" s="569"/>
      <c r="BU227" s="569"/>
      <c r="BV227" s="569"/>
      <c r="BW227" s="569"/>
      <c r="BX227" s="569"/>
      <c r="BY227" s="569"/>
      <c r="BZ227" s="569"/>
      <c r="CA227" s="569"/>
      <c r="CB227" s="569"/>
      <c r="CC227" s="569"/>
      <c r="CD227" s="569"/>
    </row>
    <row r="228" spans="21:82" ht="39" customHeight="1" x14ac:dyDescent="0.25">
      <c r="U228" s="569"/>
      <c r="V228" s="569"/>
      <c r="W228" s="569"/>
      <c r="X228" s="569"/>
      <c r="Y228" s="569"/>
      <c r="Z228" s="569"/>
      <c r="AA228" s="569"/>
      <c r="AB228" s="569"/>
      <c r="AC228" s="569"/>
      <c r="AD228" s="569"/>
      <c r="AE228" s="569"/>
      <c r="AF228" s="569"/>
      <c r="AG228" s="569"/>
      <c r="AH228" s="569"/>
      <c r="AI228" s="569"/>
      <c r="AJ228" s="569"/>
      <c r="AK228" s="569"/>
      <c r="AL228" s="569"/>
      <c r="AM228" s="569"/>
      <c r="AN228" s="569"/>
      <c r="AO228" s="569"/>
      <c r="AP228" s="569"/>
      <c r="AQ228" s="569"/>
      <c r="AR228" s="569"/>
      <c r="AS228" s="569"/>
      <c r="AT228" s="569"/>
      <c r="AU228" s="569"/>
      <c r="AV228" s="569"/>
      <c r="AW228" s="569"/>
      <c r="AX228" s="569"/>
      <c r="AY228" s="569"/>
      <c r="AZ228" s="569"/>
      <c r="BA228" s="569"/>
      <c r="BB228" s="569"/>
      <c r="BC228" s="569"/>
      <c r="BD228" s="569"/>
      <c r="BE228" s="569"/>
      <c r="BF228" s="569"/>
      <c r="BG228" s="569"/>
      <c r="BH228" s="569"/>
      <c r="BI228" s="569"/>
      <c r="BJ228" s="569"/>
      <c r="BK228" s="569"/>
      <c r="BL228" s="569"/>
      <c r="BM228" s="569"/>
      <c r="BN228" s="569"/>
      <c r="BO228" s="569"/>
      <c r="BP228" s="569"/>
      <c r="BQ228" s="569"/>
      <c r="BR228" s="569"/>
      <c r="BS228" s="569"/>
      <c r="BT228" s="569"/>
      <c r="BU228" s="569"/>
      <c r="BV228" s="569"/>
      <c r="BW228" s="569"/>
      <c r="BX228" s="569"/>
      <c r="BY228" s="569"/>
      <c r="BZ228" s="569"/>
      <c r="CA228" s="569"/>
      <c r="CB228" s="569"/>
      <c r="CC228" s="569"/>
      <c r="CD228" s="569"/>
    </row>
    <row r="229" spans="21:82" ht="39" customHeight="1" x14ac:dyDescent="0.25">
      <c r="U229" s="569"/>
      <c r="V229" s="569"/>
      <c r="W229" s="569"/>
      <c r="X229" s="569"/>
      <c r="Y229" s="569"/>
      <c r="Z229" s="569"/>
      <c r="AA229" s="569"/>
      <c r="AB229" s="569"/>
      <c r="AC229" s="569"/>
      <c r="AD229" s="569"/>
      <c r="AE229" s="569"/>
      <c r="AF229" s="569"/>
      <c r="AG229" s="569"/>
      <c r="AH229" s="569"/>
      <c r="AI229" s="569"/>
      <c r="AJ229" s="569"/>
      <c r="AK229" s="569"/>
      <c r="AL229" s="569"/>
      <c r="AM229" s="569"/>
      <c r="AN229" s="569"/>
      <c r="AO229" s="569"/>
      <c r="AP229" s="569"/>
      <c r="AQ229" s="569"/>
      <c r="AR229" s="569"/>
      <c r="AS229" s="569"/>
      <c r="AT229" s="569"/>
      <c r="AU229" s="569"/>
      <c r="AV229" s="569"/>
      <c r="AW229" s="569"/>
      <c r="AX229" s="569"/>
      <c r="AY229" s="569"/>
      <c r="AZ229" s="569"/>
      <c r="BA229" s="569"/>
      <c r="BB229" s="569"/>
      <c r="BC229" s="569"/>
      <c r="BD229" s="569"/>
      <c r="BE229" s="569"/>
      <c r="BF229" s="569"/>
      <c r="BG229" s="569"/>
      <c r="BH229" s="569"/>
      <c r="BI229" s="569"/>
      <c r="BJ229" s="569"/>
      <c r="BK229" s="569"/>
      <c r="BL229" s="569"/>
      <c r="BM229" s="569"/>
      <c r="BN229" s="569"/>
      <c r="BO229" s="569"/>
      <c r="BP229" s="569"/>
      <c r="BQ229" s="569"/>
      <c r="BR229" s="569"/>
      <c r="BS229" s="569"/>
      <c r="BT229" s="569"/>
      <c r="BU229" s="569"/>
      <c r="BV229" s="569"/>
      <c r="BW229" s="569"/>
      <c r="BX229" s="569"/>
      <c r="BY229" s="569"/>
      <c r="BZ229" s="569"/>
      <c r="CA229" s="569"/>
      <c r="CB229" s="569"/>
      <c r="CC229" s="569"/>
      <c r="CD229" s="569"/>
    </row>
    <row r="230" spans="21:82" ht="39" customHeight="1" x14ac:dyDescent="0.25">
      <c r="U230" s="569"/>
      <c r="V230" s="569"/>
      <c r="W230" s="569"/>
      <c r="X230" s="569"/>
      <c r="Y230" s="569"/>
      <c r="Z230" s="569"/>
      <c r="AA230" s="569"/>
      <c r="AB230" s="569"/>
      <c r="AC230" s="569"/>
      <c r="AD230" s="569"/>
      <c r="AE230" s="569"/>
      <c r="AF230" s="569"/>
      <c r="AG230" s="569"/>
      <c r="AH230" s="569"/>
      <c r="AI230" s="569"/>
      <c r="AJ230" s="569"/>
      <c r="AK230" s="569"/>
      <c r="AL230" s="569"/>
      <c r="AM230" s="569"/>
      <c r="AN230" s="569"/>
      <c r="AO230" s="569"/>
      <c r="AP230" s="569"/>
      <c r="AQ230" s="569"/>
      <c r="AR230" s="569"/>
      <c r="AS230" s="569"/>
      <c r="AT230" s="569"/>
      <c r="AU230" s="569"/>
      <c r="AV230" s="569"/>
      <c r="AW230" s="569"/>
      <c r="AX230" s="569"/>
      <c r="AY230" s="569"/>
      <c r="AZ230" s="569"/>
      <c r="BA230" s="569"/>
      <c r="BB230" s="569"/>
      <c r="BC230" s="569"/>
      <c r="BD230" s="569"/>
      <c r="BE230" s="569"/>
      <c r="BF230" s="569"/>
      <c r="BG230" s="569"/>
      <c r="BH230" s="569"/>
      <c r="BI230" s="569"/>
      <c r="BJ230" s="569"/>
      <c r="BK230" s="569"/>
      <c r="BL230" s="569"/>
      <c r="BM230" s="569"/>
      <c r="BN230" s="569"/>
      <c r="BO230" s="569"/>
      <c r="BP230" s="569"/>
      <c r="BQ230" s="569"/>
      <c r="BR230" s="569"/>
      <c r="BS230" s="569"/>
      <c r="BT230" s="569"/>
      <c r="BU230" s="569"/>
      <c r="BV230" s="569"/>
      <c r="BW230" s="569"/>
      <c r="BX230" s="569"/>
      <c r="BY230" s="569"/>
      <c r="BZ230" s="569"/>
      <c r="CA230" s="569"/>
      <c r="CB230" s="569"/>
      <c r="CC230" s="569"/>
      <c r="CD230" s="569"/>
    </row>
    <row r="231" spans="21:82" ht="39" customHeight="1" x14ac:dyDescent="0.25">
      <c r="U231" s="569"/>
      <c r="V231" s="569"/>
      <c r="W231" s="569"/>
      <c r="X231" s="569"/>
      <c r="Y231" s="569"/>
      <c r="Z231" s="569"/>
      <c r="AA231" s="569"/>
      <c r="AB231" s="569"/>
      <c r="AC231" s="569"/>
      <c r="AD231" s="569"/>
      <c r="AE231" s="569"/>
      <c r="AF231" s="569"/>
      <c r="AG231" s="569"/>
      <c r="AH231" s="569"/>
      <c r="AI231" s="569"/>
      <c r="AJ231" s="569"/>
      <c r="AK231" s="569"/>
      <c r="AL231" s="569"/>
      <c r="AM231" s="569"/>
      <c r="AN231" s="569"/>
      <c r="AO231" s="569"/>
      <c r="AP231" s="569"/>
      <c r="AQ231" s="569"/>
      <c r="AR231" s="569"/>
      <c r="AS231" s="569"/>
      <c r="AT231" s="569"/>
      <c r="AU231" s="569"/>
      <c r="AV231" s="569"/>
      <c r="AW231" s="569"/>
      <c r="AX231" s="569"/>
      <c r="AY231" s="569"/>
      <c r="AZ231" s="569"/>
      <c r="BA231" s="569"/>
      <c r="BB231" s="569"/>
      <c r="BC231" s="569"/>
      <c r="BD231" s="569"/>
      <c r="BE231" s="569"/>
      <c r="BF231" s="569"/>
      <c r="BG231" s="569"/>
      <c r="BH231" s="569"/>
      <c r="BI231" s="569"/>
      <c r="BJ231" s="569"/>
      <c r="BK231" s="569"/>
      <c r="BL231" s="569"/>
      <c r="BM231" s="569"/>
      <c r="BN231" s="569"/>
      <c r="BO231" s="569"/>
      <c r="BP231" s="569"/>
      <c r="BQ231" s="569"/>
      <c r="BR231" s="569"/>
      <c r="BS231" s="569"/>
      <c r="BT231" s="569"/>
      <c r="BU231" s="569"/>
      <c r="BV231" s="569"/>
      <c r="BW231" s="569"/>
      <c r="BX231" s="569"/>
      <c r="BY231" s="569"/>
      <c r="BZ231" s="569"/>
      <c r="CA231" s="569"/>
      <c r="CB231" s="569"/>
      <c r="CC231" s="569"/>
      <c r="CD231" s="569"/>
    </row>
    <row r="232" spans="21:82" ht="39" customHeight="1" x14ac:dyDescent="0.25">
      <c r="U232" s="569"/>
      <c r="V232" s="569"/>
      <c r="W232" s="569"/>
      <c r="X232" s="569"/>
      <c r="Y232" s="569"/>
      <c r="Z232" s="569"/>
      <c r="AA232" s="569"/>
      <c r="AB232" s="569"/>
      <c r="AC232" s="569"/>
      <c r="AD232" s="569"/>
      <c r="AE232" s="569"/>
      <c r="AF232" s="569"/>
      <c r="AG232" s="569"/>
      <c r="AH232" s="569"/>
      <c r="AI232" s="569"/>
      <c r="AJ232" s="569"/>
      <c r="AK232" s="569"/>
      <c r="AL232" s="569"/>
      <c r="AM232" s="569"/>
      <c r="AN232" s="569"/>
      <c r="AO232" s="569"/>
      <c r="AP232" s="569"/>
      <c r="AQ232" s="569"/>
      <c r="AR232" s="569"/>
      <c r="AS232" s="569"/>
      <c r="AT232" s="569"/>
      <c r="AU232" s="569"/>
      <c r="AV232" s="569"/>
      <c r="AW232" s="569"/>
      <c r="AX232" s="569"/>
      <c r="AY232" s="569"/>
      <c r="AZ232" s="569"/>
      <c r="BA232" s="569"/>
      <c r="BB232" s="569"/>
      <c r="BC232" s="569"/>
      <c r="BD232" s="569"/>
      <c r="BE232" s="569"/>
      <c r="BF232" s="569"/>
      <c r="BG232" s="569"/>
      <c r="BH232" s="569"/>
      <c r="BI232" s="569"/>
      <c r="BJ232" s="569"/>
      <c r="BK232" s="569"/>
      <c r="BL232" s="569"/>
      <c r="BM232" s="569"/>
      <c r="BN232" s="569"/>
      <c r="BO232" s="569"/>
      <c r="BP232" s="569"/>
      <c r="BQ232" s="569"/>
      <c r="BR232" s="569"/>
      <c r="BS232" s="569"/>
      <c r="BT232" s="569"/>
      <c r="BU232" s="569"/>
      <c r="BV232" s="569"/>
      <c r="BW232" s="569"/>
      <c r="BX232" s="569"/>
      <c r="BY232" s="569"/>
      <c r="BZ232" s="569"/>
      <c r="CA232" s="569"/>
      <c r="CB232" s="569"/>
      <c r="CC232" s="569"/>
      <c r="CD232" s="569"/>
    </row>
    <row r="233" spans="21:82" ht="39" customHeight="1" x14ac:dyDescent="0.25">
      <c r="U233" s="569"/>
      <c r="V233" s="569"/>
      <c r="W233" s="569"/>
      <c r="X233" s="569"/>
      <c r="Y233" s="569"/>
      <c r="Z233" s="569"/>
      <c r="AA233" s="569"/>
      <c r="AB233" s="569"/>
      <c r="AC233" s="569"/>
      <c r="AD233" s="569"/>
      <c r="AE233" s="569"/>
      <c r="AF233" s="569"/>
      <c r="AG233" s="569"/>
      <c r="AH233" s="569"/>
      <c r="AI233" s="569"/>
      <c r="AJ233" s="569"/>
      <c r="AK233" s="569"/>
      <c r="AL233" s="569"/>
      <c r="AM233" s="569"/>
      <c r="AN233" s="569"/>
      <c r="AO233" s="569"/>
      <c r="AP233" s="569"/>
      <c r="AQ233" s="569"/>
      <c r="AR233" s="569"/>
      <c r="AS233" s="569"/>
      <c r="AT233" s="569"/>
      <c r="AU233" s="569"/>
      <c r="AV233" s="569"/>
      <c r="AW233" s="569"/>
      <c r="AX233" s="569"/>
      <c r="AY233" s="569"/>
      <c r="AZ233" s="569"/>
      <c r="BA233" s="569"/>
      <c r="BB233" s="569"/>
      <c r="BC233" s="569"/>
      <c r="BD233" s="569"/>
      <c r="BE233" s="569"/>
      <c r="BF233" s="569"/>
      <c r="BG233" s="569"/>
      <c r="BH233" s="569"/>
      <c r="BI233" s="569"/>
      <c r="BJ233" s="569"/>
      <c r="BK233" s="569"/>
      <c r="BL233" s="569"/>
      <c r="BM233" s="569"/>
      <c r="BN233" s="569"/>
      <c r="BO233" s="569"/>
      <c r="BP233" s="569"/>
      <c r="BQ233" s="569"/>
      <c r="BR233" s="569"/>
      <c r="BS233" s="569"/>
      <c r="BT233" s="569"/>
      <c r="BU233" s="569"/>
      <c r="BV233" s="569"/>
      <c r="BW233" s="569"/>
      <c r="BX233" s="569"/>
      <c r="BY233" s="569"/>
      <c r="BZ233" s="569"/>
      <c r="CA233" s="569"/>
      <c r="CB233" s="569"/>
      <c r="CC233" s="569"/>
      <c r="CD233" s="569"/>
    </row>
    <row r="234" spans="21:82" ht="39" customHeight="1" x14ac:dyDescent="0.25">
      <c r="U234" s="569"/>
      <c r="V234" s="569"/>
      <c r="W234" s="569"/>
      <c r="X234" s="569"/>
      <c r="Y234" s="569"/>
      <c r="Z234" s="569"/>
      <c r="AA234" s="569"/>
      <c r="AB234" s="569"/>
      <c r="AC234" s="569"/>
      <c r="AD234" s="569"/>
      <c r="AE234" s="569"/>
      <c r="AF234" s="569"/>
      <c r="AG234" s="569"/>
      <c r="AH234" s="569"/>
      <c r="AI234" s="569"/>
      <c r="AJ234" s="569"/>
      <c r="AK234" s="569"/>
      <c r="AL234" s="569"/>
      <c r="AM234" s="569"/>
      <c r="AN234" s="569"/>
      <c r="AO234" s="569"/>
      <c r="AP234" s="569"/>
      <c r="AQ234" s="569"/>
      <c r="AR234" s="569"/>
      <c r="AS234" s="569"/>
      <c r="AT234" s="569"/>
      <c r="AU234" s="569"/>
      <c r="AV234" s="569"/>
      <c r="AW234" s="569"/>
      <c r="AX234" s="569"/>
      <c r="AY234" s="569"/>
      <c r="AZ234" s="569"/>
      <c r="BA234" s="569"/>
      <c r="BB234" s="569"/>
      <c r="BC234" s="569"/>
      <c r="BD234" s="569"/>
      <c r="BE234" s="569"/>
      <c r="BF234" s="569"/>
      <c r="BG234" s="569"/>
      <c r="BH234" s="569"/>
      <c r="BI234" s="569"/>
      <c r="BJ234" s="569"/>
      <c r="BK234" s="569"/>
      <c r="BL234" s="569"/>
      <c r="BM234" s="569"/>
      <c r="BN234" s="569"/>
      <c r="BO234" s="569"/>
      <c r="BP234" s="569"/>
      <c r="BQ234" s="569"/>
      <c r="BR234" s="569"/>
      <c r="BS234" s="569"/>
      <c r="BT234" s="569"/>
      <c r="BU234" s="569"/>
      <c r="BV234" s="569"/>
      <c r="BW234" s="569"/>
      <c r="BX234" s="569"/>
      <c r="BY234" s="569"/>
      <c r="BZ234" s="569"/>
      <c r="CA234" s="569"/>
      <c r="CB234" s="569"/>
      <c r="CC234" s="569"/>
      <c r="CD234" s="569"/>
    </row>
    <row r="235" spans="21:82" ht="39" customHeight="1" x14ac:dyDescent="0.25">
      <c r="U235" s="569"/>
      <c r="V235" s="569"/>
      <c r="W235" s="569"/>
      <c r="X235" s="569"/>
      <c r="Y235" s="569"/>
      <c r="Z235" s="569"/>
      <c r="AA235" s="569"/>
      <c r="AB235" s="569"/>
      <c r="AC235" s="569"/>
      <c r="AD235" s="569"/>
      <c r="AE235" s="569"/>
      <c r="AF235" s="569"/>
      <c r="AG235" s="569"/>
      <c r="AH235" s="569"/>
      <c r="AI235" s="569"/>
      <c r="AJ235" s="569"/>
      <c r="AK235" s="569"/>
      <c r="AL235" s="569"/>
      <c r="AM235" s="569"/>
      <c r="AN235" s="569"/>
      <c r="AO235" s="569"/>
      <c r="AP235" s="569"/>
      <c r="AQ235" s="569"/>
      <c r="AR235" s="569"/>
      <c r="AS235" s="569"/>
      <c r="AT235" s="569"/>
      <c r="AU235" s="569"/>
      <c r="AV235" s="569"/>
      <c r="AW235" s="569"/>
      <c r="AX235" s="569"/>
      <c r="AY235" s="569"/>
      <c r="AZ235" s="569"/>
      <c r="BA235" s="569"/>
      <c r="BB235" s="569"/>
      <c r="BC235" s="569"/>
      <c r="BD235" s="569"/>
      <c r="BE235" s="569"/>
      <c r="BF235" s="569"/>
      <c r="BG235" s="569"/>
      <c r="BH235" s="569"/>
      <c r="BI235" s="569"/>
      <c r="BJ235" s="569"/>
      <c r="BK235" s="569"/>
      <c r="BL235" s="569"/>
      <c r="BM235" s="569"/>
      <c r="BN235" s="569"/>
      <c r="BO235" s="569"/>
      <c r="BP235" s="569"/>
      <c r="BQ235" s="569"/>
      <c r="BR235" s="569"/>
      <c r="BS235" s="569"/>
      <c r="BT235" s="569"/>
      <c r="BU235" s="569"/>
      <c r="BV235" s="569"/>
      <c r="BW235" s="569"/>
      <c r="BX235" s="569"/>
      <c r="BY235" s="569"/>
      <c r="BZ235" s="569"/>
      <c r="CA235" s="569"/>
      <c r="CB235" s="569"/>
      <c r="CC235" s="569"/>
      <c r="CD235" s="569"/>
    </row>
    <row r="236" spans="21:82" ht="39" customHeight="1" x14ac:dyDescent="0.25">
      <c r="U236" s="569"/>
      <c r="V236" s="569"/>
      <c r="W236" s="569"/>
      <c r="X236" s="569"/>
      <c r="Y236" s="569"/>
      <c r="Z236" s="569"/>
      <c r="AA236" s="569"/>
      <c r="AB236" s="569"/>
      <c r="AC236" s="569"/>
      <c r="AD236" s="569"/>
      <c r="AE236" s="569"/>
      <c r="AF236" s="569"/>
      <c r="AG236" s="569"/>
      <c r="AH236" s="569"/>
      <c r="AI236" s="569"/>
      <c r="AJ236" s="569"/>
      <c r="AK236" s="569"/>
      <c r="AL236" s="569"/>
      <c r="AM236" s="569"/>
      <c r="AN236" s="569"/>
      <c r="AO236" s="569"/>
      <c r="AP236" s="569"/>
      <c r="AQ236" s="569"/>
      <c r="AR236" s="569"/>
      <c r="AS236" s="569"/>
      <c r="AT236" s="569"/>
      <c r="AU236" s="569"/>
      <c r="AV236" s="569"/>
      <c r="AW236" s="569"/>
      <c r="AX236" s="569"/>
      <c r="AY236" s="569"/>
      <c r="AZ236" s="569"/>
      <c r="BA236" s="569"/>
      <c r="BB236" s="569"/>
      <c r="BC236" s="569"/>
      <c r="BD236" s="569"/>
      <c r="BE236" s="569"/>
      <c r="BF236" s="569"/>
      <c r="BG236" s="569"/>
      <c r="BH236" s="569"/>
      <c r="BI236" s="569"/>
      <c r="BJ236" s="569"/>
      <c r="BK236" s="569"/>
      <c r="BL236" s="569"/>
      <c r="BM236" s="569"/>
      <c r="BN236" s="569"/>
      <c r="BO236" s="569"/>
      <c r="BP236" s="569"/>
      <c r="BQ236" s="569"/>
      <c r="BR236" s="569"/>
      <c r="BS236" s="569"/>
      <c r="BT236" s="569"/>
      <c r="BU236" s="569"/>
      <c r="BV236" s="569"/>
      <c r="BW236" s="569"/>
      <c r="BX236" s="569"/>
      <c r="BY236" s="569"/>
      <c r="BZ236" s="569"/>
      <c r="CA236" s="569"/>
      <c r="CB236" s="569"/>
      <c r="CC236" s="569"/>
      <c r="CD236" s="569"/>
    </row>
    <row r="237" spans="21:82" ht="39" customHeight="1" x14ac:dyDescent="0.25">
      <c r="U237" s="569"/>
      <c r="V237" s="569"/>
      <c r="W237" s="569"/>
      <c r="X237" s="569"/>
      <c r="Y237" s="569"/>
      <c r="Z237" s="569"/>
      <c r="AA237" s="569"/>
      <c r="AB237" s="569"/>
      <c r="AC237" s="569"/>
      <c r="AD237" s="569"/>
      <c r="AE237" s="569"/>
      <c r="AF237" s="569"/>
      <c r="AG237" s="569"/>
      <c r="AH237" s="569"/>
      <c r="AI237" s="569"/>
      <c r="AJ237" s="569"/>
      <c r="AK237" s="569"/>
      <c r="AL237" s="569"/>
      <c r="AM237" s="569"/>
      <c r="AN237" s="569"/>
      <c r="AO237" s="569"/>
      <c r="AP237" s="569"/>
      <c r="AQ237" s="569"/>
      <c r="AR237" s="569"/>
      <c r="AS237" s="569"/>
      <c r="AT237" s="569"/>
      <c r="AU237" s="569"/>
      <c r="AV237" s="569"/>
      <c r="AW237" s="569"/>
      <c r="AX237" s="569"/>
      <c r="AY237" s="569"/>
      <c r="AZ237" s="569"/>
      <c r="BA237" s="569"/>
      <c r="BB237" s="569"/>
      <c r="BC237" s="569"/>
      <c r="BD237" s="569"/>
      <c r="BE237" s="569"/>
      <c r="BF237" s="569"/>
      <c r="BG237" s="569"/>
      <c r="BH237" s="569"/>
      <c r="BI237" s="569"/>
      <c r="BJ237" s="569"/>
      <c r="BK237" s="569"/>
      <c r="BL237" s="569"/>
      <c r="BM237" s="569"/>
      <c r="BN237" s="569"/>
      <c r="BO237" s="569"/>
      <c r="BP237" s="569"/>
      <c r="BQ237" s="569"/>
      <c r="BR237" s="569"/>
      <c r="BS237" s="569"/>
      <c r="BT237" s="569"/>
      <c r="BU237" s="569"/>
      <c r="BV237" s="569"/>
      <c r="BW237" s="569"/>
      <c r="BX237" s="569"/>
      <c r="BY237" s="569"/>
      <c r="BZ237" s="569"/>
      <c r="CA237" s="569"/>
      <c r="CB237" s="569"/>
      <c r="CC237" s="569"/>
      <c r="CD237" s="569"/>
    </row>
    <row r="238" spans="21:82" ht="39" customHeight="1" x14ac:dyDescent="0.25">
      <c r="U238" s="569"/>
      <c r="V238" s="569"/>
      <c r="W238" s="569"/>
      <c r="X238" s="569"/>
      <c r="Y238" s="569"/>
      <c r="Z238" s="569"/>
      <c r="AA238" s="569"/>
      <c r="AB238" s="569"/>
      <c r="AC238" s="569"/>
      <c r="AD238" s="569"/>
      <c r="AE238" s="569"/>
      <c r="AF238" s="569"/>
      <c r="AG238" s="569"/>
      <c r="AH238" s="569"/>
      <c r="AI238" s="569"/>
      <c r="AJ238" s="569"/>
      <c r="AK238" s="569"/>
      <c r="AL238" s="569"/>
      <c r="AM238" s="569"/>
      <c r="AN238" s="569"/>
      <c r="AO238" s="569"/>
      <c r="AP238" s="569"/>
      <c r="AQ238" s="569"/>
      <c r="AR238" s="569"/>
      <c r="AS238" s="569"/>
      <c r="AT238" s="569"/>
      <c r="AU238" s="569"/>
      <c r="AV238" s="569"/>
      <c r="AW238" s="569"/>
      <c r="AX238" s="569"/>
      <c r="AY238" s="569"/>
      <c r="AZ238" s="569"/>
      <c r="BA238" s="569"/>
      <c r="BB238" s="569"/>
      <c r="BC238" s="569"/>
      <c r="BD238" s="569"/>
      <c r="BE238" s="569"/>
      <c r="BF238" s="569"/>
      <c r="BG238" s="569"/>
      <c r="BH238" s="569"/>
      <c r="BI238" s="569"/>
      <c r="BJ238" s="569"/>
      <c r="BK238" s="569"/>
      <c r="BL238" s="569"/>
      <c r="BM238" s="569"/>
      <c r="BN238" s="569"/>
      <c r="BO238" s="569"/>
      <c r="BP238" s="569"/>
      <c r="BQ238" s="569"/>
      <c r="BR238" s="569"/>
      <c r="BS238" s="569"/>
      <c r="BT238" s="569"/>
      <c r="BU238" s="569"/>
      <c r="BV238" s="569"/>
      <c r="BW238" s="569"/>
      <c r="BX238" s="569"/>
      <c r="BY238" s="569"/>
      <c r="BZ238" s="569"/>
      <c r="CA238" s="569"/>
      <c r="CB238" s="569"/>
      <c r="CC238" s="569"/>
      <c r="CD238" s="569"/>
    </row>
    <row r="239" spans="21:82" ht="39" customHeight="1" x14ac:dyDescent="0.25">
      <c r="U239" s="569"/>
      <c r="V239" s="569"/>
      <c r="W239" s="569"/>
      <c r="X239" s="569"/>
      <c r="Y239" s="569"/>
      <c r="Z239" s="569"/>
      <c r="AA239" s="569"/>
      <c r="AB239" s="569"/>
      <c r="AC239" s="569"/>
      <c r="AD239" s="569"/>
      <c r="AE239" s="569"/>
      <c r="AF239" s="569"/>
      <c r="AG239" s="569"/>
      <c r="AH239" s="569"/>
      <c r="AI239" s="569"/>
      <c r="AJ239" s="569"/>
      <c r="AK239" s="569"/>
      <c r="AL239" s="569"/>
      <c r="AM239" s="569"/>
      <c r="AN239" s="569"/>
      <c r="AO239" s="569"/>
      <c r="AP239" s="569"/>
      <c r="AQ239" s="569"/>
      <c r="AR239" s="569"/>
      <c r="AS239" s="569"/>
      <c r="AT239" s="569"/>
      <c r="AU239" s="569"/>
      <c r="AV239" s="569"/>
      <c r="AW239" s="569"/>
      <c r="AX239" s="569"/>
      <c r="AY239" s="569"/>
      <c r="AZ239" s="569"/>
      <c r="BA239" s="569"/>
      <c r="BB239" s="569"/>
      <c r="BC239" s="569"/>
      <c r="BD239" s="569"/>
      <c r="BE239" s="569"/>
      <c r="BF239" s="569"/>
      <c r="BG239" s="569"/>
      <c r="BH239" s="569"/>
      <c r="BI239" s="569"/>
      <c r="BJ239" s="569"/>
      <c r="BK239" s="569"/>
      <c r="BL239" s="569"/>
      <c r="BM239" s="569"/>
      <c r="BN239" s="569"/>
      <c r="BO239" s="569"/>
      <c r="BP239" s="569"/>
      <c r="BQ239" s="569"/>
      <c r="BR239" s="569"/>
      <c r="BS239" s="569"/>
      <c r="BT239" s="569"/>
      <c r="BU239" s="569"/>
      <c r="BV239" s="569"/>
      <c r="BW239" s="569"/>
      <c r="BX239" s="569"/>
      <c r="BY239" s="569"/>
      <c r="BZ239" s="569"/>
      <c r="CA239" s="569"/>
      <c r="CB239" s="569"/>
      <c r="CC239" s="569"/>
      <c r="CD239" s="569"/>
    </row>
    <row r="240" spans="21:82" ht="39" customHeight="1" x14ac:dyDescent="0.25">
      <c r="U240" s="569"/>
      <c r="V240" s="569"/>
      <c r="W240" s="569"/>
      <c r="X240" s="569"/>
      <c r="Y240" s="569"/>
      <c r="Z240" s="569"/>
      <c r="AA240" s="569"/>
      <c r="AB240" s="569"/>
      <c r="AC240" s="569"/>
      <c r="AD240" s="569"/>
      <c r="AE240" s="569"/>
      <c r="AF240" s="569"/>
      <c r="AG240" s="569"/>
      <c r="AH240" s="569"/>
      <c r="AI240" s="569"/>
      <c r="AJ240" s="569"/>
      <c r="AK240" s="569"/>
      <c r="AL240" s="569"/>
      <c r="AM240" s="569"/>
      <c r="AN240" s="569"/>
      <c r="AO240" s="569"/>
      <c r="AP240" s="569"/>
      <c r="AQ240" s="569"/>
      <c r="AR240" s="569"/>
      <c r="AS240" s="569"/>
      <c r="AT240" s="569"/>
      <c r="AU240" s="569"/>
      <c r="AV240" s="569"/>
      <c r="AW240" s="569"/>
      <c r="AX240" s="569"/>
      <c r="AY240" s="569"/>
      <c r="AZ240" s="569"/>
      <c r="BA240" s="569"/>
      <c r="BB240" s="569"/>
      <c r="BC240" s="569"/>
      <c r="BD240" s="569"/>
      <c r="BE240" s="569"/>
      <c r="BF240" s="569"/>
      <c r="BG240" s="569"/>
      <c r="BH240" s="569"/>
      <c r="BI240" s="569"/>
      <c r="BJ240" s="569"/>
      <c r="BK240" s="569"/>
      <c r="BL240" s="569"/>
      <c r="BM240" s="569"/>
      <c r="BN240" s="569"/>
      <c r="BO240" s="569"/>
      <c r="BP240" s="569"/>
      <c r="BQ240" s="569"/>
      <c r="BR240" s="569"/>
      <c r="BS240" s="569"/>
      <c r="BT240" s="569"/>
      <c r="BU240" s="569"/>
      <c r="BV240" s="569"/>
      <c r="BW240" s="569"/>
      <c r="BX240" s="569"/>
      <c r="BY240" s="569"/>
      <c r="BZ240" s="569"/>
      <c r="CA240" s="569"/>
      <c r="CB240" s="569"/>
      <c r="CC240" s="569"/>
      <c r="CD240" s="569"/>
    </row>
    <row r="241" spans="21:82" ht="39" customHeight="1" x14ac:dyDescent="0.25">
      <c r="U241" s="569"/>
      <c r="V241" s="569"/>
      <c r="W241" s="569"/>
      <c r="X241" s="569"/>
      <c r="Y241" s="569"/>
      <c r="Z241" s="569"/>
      <c r="AA241" s="569"/>
      <c r="AB241" s="569"/>
      <c r="AC241" s="569"/>
      <c r="AD241" s="569"/>
      <c r="AE241" s="569"/>
      <c r="AF241" s="569"/>
      <c r="AG241" s="569"/>
      <c r="AH241" s="569"/>
      <c r="AI241" s="569"/>
      <c r="AJ241" s="569"/>
      <c r="AK241" s="569"/>
      <c r="AL241" s="569"/>
      <c r="AM241" s="569"/>
      <c r="AN241" s="569"/>
      <c r="AO241" s="569"/>
      <c r="AP241" s="569"/>
      <c r="AQ241" s="569"/>
      <c r="AR241" s="569"/>
      <c r="AS241" s="569"/>
      <c r="AT241" s="569"/>
      <c r="AU241" s="569"/>
      <c r="AV241" s="569"/>
      <c r="AW241" s="569"/>
      <c r="AX241" s="569"/>
      <c r="AY241" s="569"/>
      <c r="AZ241" s="569"/>
      <c r="BA241" s="569"/>
      <c r="BB241" s="569"/>
      <c r="BC241" s="569"/>
      <c r="BD241" s="569"/>
      <c r="BE241" s="569"/>
      <c r="BF241" s="569"/>
      <c r="BG241" s="569"/>
      <c r="BH241" s="569"/>
      <c r="BI241" s="569"/>
      <c r="BJ241" s="569"/>
      <c r="BK241" s="569"/>
      <c r="BL241" s="569"/>
      <c r="BM241" s="569"/>
      <c r="BN241" s="569"/>
      <c r="BO241" s="569"/>
      <c r="BP241" s="569"/>
      <c r="BQ241" s="569"/>
      <c r="BR241" s="569"/>
      <c r="BS241" s="569"/>
      <c r="BT241" s="569"/>
      <c r="BU241" s="569"/>
      <c r="BV241" s="569"/>
      <c r="BW241" s="569"/>
      <c r="BX241" s="569"/>
      <c r="BY241" s="569"/>
      <c r="BZ241" s="569"/>
      <c r="CA241" s="569"/>
      <c r="CB241" s="569"/>
      <c r="CC241" s="569"/>
      <c r="CD241" s="569"/>
    </row>
    <row r="242" spans="21:82" ht="39" customHeight="1" x14ac:dyDescent="0.25">
      <c r="U242" s="569"/>
      <c r="V242" s="569"/>
      <c r="W242" s="569"/>
      <c r="X242" s="569"/>
      <c r="Y242" s="569"/>
      <c r="Z242" s="569"/>
      <c r="AA242" s="569"/>
      <c r="AB242" s="569"/>
      <c r="AC242" s="569"/>
      <c r="AD242" s="569"/>
      <c r="AE242" s="569"/>
      <c r="AF242" s="569"/>
      <c r="AG242" s="569"/>
      <c r="AH242" s="569"/>
      <c r="AI242" s="569"/>
      <c r="AJ242" s="569"/>
      <c r="AK242" s="569"/>
      <c r="AL242" s="569"/>
      <c r="AM242" s="569"/>
      <c r="AN242" s="569"/>
      <c r="AO242" s="569"/>
      <c r="AP242" s="569"/>
      <c r="AQ242" s="569"/>
      <c r="AR242" s="569"/>
      <c r="AS242" s="569"/>
      <c r="AT242" s="569"/>
      <c r="AU242" s="569"/>
      <c r="AV242" s="569"/>
      <c r="AW242" s="569"/>
      <c r="AX242" s="569"/>
      <c r="AY242" s="569"/>
      <c r="AZ242" s="569"/>
      <c r="BA242" s="569"/>
      <c r="BB242" s="569"/>
      <c r="BC242" s="569"/>
      <c r="BD242" s="569"/>
      <c r="BE242" s="569"/>
      <c r="BF242" s="569"/>
      <c r="BG242" s="569"/>
      <c r="BH242" s="569"/>
      <c r="BI242" s="569"/>
      <c r="BJ242" s="569"/>
      <c r="BK242" s="569"/>
      <c r="BL242" s="569"/>
      <c r="BM242" s="569"/>
      <c r="BN242" s="569"/>
      <c r="BO242" s="569"/>
      <c r="BP242" s="569"/>
      <c r="BQ242" s="569"/>
      <c r="BR242" s="569"/>
      <c r="BS242" s="569"/>
      <c r="BT242" s="569"/>
      <c r="BU242" s="569"/>
      <c r="BV242" s="569"/>
      <c r="BW242" s="569"/>
      <c r="BX242" s="569"/>
      <c r="BY242" s="569"/>
      <c r="BZ242" s="569"/>
      <c r="CA242" s="569"/>
      <c r="CB242" s="569"/>
      <c r="CC242" s="569"/>
      <c r="CD242" s="569"/>
    </row>
    <row r="243" spans="21:82" ht="39" customHeight="1" x14ac:dyDescent="0.25">
      <c r="U243" s="569"/>
      <c r="V243" s="569"/>
      <c r="W243" s="569"/>
      <c r="X243" s="569"/>
      <c r="Y243" s="569"/>
      <c r="Z243" s="569"/>
      <c r="AA243" s="569"/>
      <c r="AB243" s="569"/>
      <c r="AC243" s="569"/>
      <c r="AD243" s="569"/>
      <c r="AE243" s="569"/>
      <c r="AF243" s="569"/>
      <c r="AG243" s="569"/>
      <c r="AH243" s="569"/>
      <c r="AI243" s="569"/>
      <c r="AJ243" s="569"/>
      <c r="AK243" s="569"/>
      <c r="AL243" s="569"/>
      <c r="AM243" s="569"/>
      <c r="AN243" s="569"/>
      <c r="AO243" s="569"/>
      <c r="AP243" s="569"/>
      <c r="AQ243" s="569"/>
      <c r="AR243" s="569"/>
      <c r="AS243" s="569"/>
      <c r="AT243" s="569"/>
      <c r="AU243" s="569"/>
      <c r="AV243" s="569"/>
      <c r="AW243" s="569"/>
      <c r="AX243" s="569"/>
      <c r="AY243" s="569"/>
      <c r="AZ243" s="569"/>
      <c r="BA243" s="569"/>
      <c r="BB243" s="569"/>
      <c r="BC243" s="569"/>
      <c r="BD243" s="569"/>
      <c r="BE243" s="569"/>
      <c r="BF243" s="569"/>
      <c r="BG243" s="569"/>
      <c r="BH243" s="569"/>
      <c r="BI243" s="569"/>
      <c r="BJ243" s="569"/>
      <c r="BK243" s="569"/>
      <c r="BL243" s="569"/>
      <c r="BM243" s="569"/>
      <c r="BN243" s="569"/>
      <c r="BO243" s="569"/>
      <c r="BP243" s="569"/>
      <c r="BQ243" s="569"/>
      <c r="BR243" s="569"/>
      <c r="BS243" s="569"/>
      <c r="BT243" s="569"/>
      <c r="BU243" s="569"/>
      <c r="BV243" s="569"/>
      <c r="BW243" s="569"/>
      <c r="BX243" s="569"/>
      <c r="BY243" s="569"/>
      <c r="BZ243" s="569"/>
      <c r="CA243" s="569"/>
      <c r="CB243" s="569"/>
      <c r="CC243" s="569"/>
      <c r="CD243" s="569"/>
    </row>
    <row r="244" spans="21:82" ht="39" customHeight="1" x14ac:dyDescent="0.25">
      <c r="U244" s="569"/>
      <c r="V244" s="569"/>
      <c r="W244" s="569"/>
      <c r="X244" s="569"/>
      <c r="Y244" s="569"/>
      <c r="Z244" s="569"/>
      <c r="AA244" s="569"/>
      <c r="AB244" s="569"/>
      <c r="AC244" s="569"/>
      <c r="AD244" s="569"/>
      <c r="AE244" s="569"/>
      <c r="AF244" s="569"/>
      <c r="AG244" s="569"/>
      <c r="AH244" s="569"/>
      <c r="AI244" s="569"/>
      <c r="AJ244" s="569"/>
      <c r="AK244" s="569"/>
      <c r="AL244" s="569"/>
      <c r="AM244" s="569"/>
      <c r="AN244" s="569"/>
      <c r="AO244" s="569"/>
      <c r="AP244" s="569"/>
      <c r="AQ244" s="569"/>
      <c r="AR244" s="569"/>
      <c r="AS244" s="569"/>
      <c r="AT244" s="569"/>
      <c r="AU244" s="569"/>
      <c r="AV244" s="569"/>
      <c r="AW244" s="569"/>
      <c r="AX244" s="569"/>
      <c r="AY244" s="569"/>
      <c r="AZ244" s="569"/>
      <c r="BA244" s="569"/>
      <c r="BB244" s="569"/>
      <c r="BC244" s="569"/>
      <c r="BD244" s="569"/>
      <c r="BE244" s="569"/>
      <c r="BF244" s="569"/>
      <c r="BG244" s="569"/>
      <c r="BH244" s="569"/>
      <c r="BI244" s="569"/>
      <c r="BJ244" s="569"/>
      <c r="BK244" s="569"/>
      <c r="BL244" s="569"/>
      <c r="BM244" s="569"/>
      <c r="BN244" s="569"/>
      <c r="BO244" s="569"/>
      <c r="BP244" s="569"/>
      <c r="BQ244" s="569"/>
      <c r="BR244" s="569"/>
      <c r="BS244" s="569"/>
      <c r="BT244" s="569"/>
      <c r="BU244" s="569"/>
      <c r="BV244" s="569"/>
      <c r="BW244" s="569"/>
      <c r="BX244" s="569"/>
      <c r="BY244" s="569"/>
      <c r="BZ244" s="569"/>
      <c r="CA244" s="569"/>
      <c r="CB244" s="569"/>
      <c r="CC244" s="569"/>
      <c r="CD244" s="569"/>
    </row>
    <row r="245" spans="21:82" ht="39" customHeight="1" x14ac:dyDescent="0.25">
      <c r="U245" s="569"/>
      <c r="V245" s="569"/>
      <c r="W245" s="569"/>
      <c r="X245" s="569"/>
      <c r="Y245" s="569"/>
      <c r="Z245" s="569"/>
      <c r="AA245" s="569"/>
      <c r="AB245" s="569"/>
      <c r="AC245" s="569"/>
      <c r="AD245" s="569"/>
      <c r="AE245" s="569"/>
      <c r="AF245" s="569"/>
      <c r="AG245" s="569"/>
      <c r="AH245" s="569"/>
      <c r="AI245" s="569"/>
      <c r="AJ245" s="569"/>
      <c r="AK245" s="569"/>
      <c r="AL245" s="569"/>
      <c r="AM245" s="569"/>
      <c r="AN245" s="569"/>
      <c r="AO245" s="569"/>
      <c r="AP245" s="569"/>
      <c r="AQ245" s="569"/>
      <c r="AR245" s="569"/>
      <c r="AS245" s="569"/>
      <c r="AT245" s="569"/>
      <c r="AU245" s="569"/>
      <c r="AV245" s="569"/>
      <c r="AW245" s="569"/>
      <c r="AX245" s="569"/>
      <c r="AY245" s="569"/>
      <c r="AZ245" s="569"/>
      <c r="BA245" s="569"/>
      <c r="BB245" s="569"/>
      <c r="BC245" s="569"/>
      <c r="BD245" s="569"/>
      <c r="BE245" s="569"/>
      <c r="BF245" s="569"/>
      <c r="BG245" s="569"/>
      <c r="BH245" s="569"/>
      <c r="BI245" s="569"/>
      <c r="BJ245" s="569"/>
      <c r="BK245" s="569"/>
      <c r="BL245" s="569"/>
      <c r="BM245" s="569"/>
      <c r="BN245" s="569"/>
      <c r="BO245" s="569"/>
      <c r="BP245" s="569"/>
      <c r="BQ245" s="569"/>
      <c r="BR245" s="569"/>
      <c r="BS245" s="569"/>
      <c r="BT245" s="569"/>
      <c r="BU245" s="569"/>
      <c r="BV245" s="569"/>
      <c r="BW245" s="569"/>
      <c r="BX245" s="569"/>
      <c r="BY245" s="569"/>
      <c r="BZ245" s="569"/>
      <c r="CA245" s="569"/>
      <c r="CB245" s="569"/>
      <c r="CC245" s="569"/>
      <c r="CD245" s="569"/>
    </row>
    <row r="246" spans="21:82" ht="39" customHeight="1" x14ac:dyDescent="0.25">
      <c r="U246" s="569"/>
      <c r="V246" s="569"/>
      <c r="W246" s="569"/>
      <c r="X246" s="569"/>
      <c r="Y246" s="569"/>
      <c r="Z246" s="569"/>
      <c r="AA246" s="569"/>
      <c r="AB246" s="569"/>
      <c r="AC246" s="569"/>
      <c r="AD246" s="569"/>
      <c r="AE246" s="569"/>
      <c r="AF246" s="569"/>
      <c r="AG246" s="569"/>
      <c r="AH246" s="569"/>
      <c r="AI246" s="569"/>
      <c r="AJ246" s="569"/>
      <c r="AK246" s="569"/>
      <c r="AL246" s="569"/>
      <c r="AM246" s="569"/>
      <c r="AN246" s="569"/>
      <c r="AO246" s="569"/>
      <c r="AP246" s="569"/>
      <c r="AQ246" s="569"/>
      <c r="AR246" s="569"/>
      <c r="AS246" s="569"/>
      <c r="AT246" s="569"/>
      <c r="AU246" s="569"/>
      <c r="AV246" s="569"/>
      <c r="AW246" s="569"/>
      <c r="AX246" s="569"/>
      <c r="AY246" s="569"/>
      <c r="AZ246" s="569"/>
      <c r="BA246" s="569"/>
      <c r="BB246" s="569"/>
      <c r="BC246" s="569"/>
      <c r="BD246" s="569"/>
      <c r="BE246" s="569"/>
      <c r="BF246" s="569"/>
      <c r="BG246" s="569"/>
      <c r="BH246" s="569"/>
      <c r="BI246" s="569"/>
      <c r="BJ246" s="569"/>
      <c r="BK246" s="569"/>
      <c r="BL246" s="569"/>
      <c r="BM246" s="569"/>
      <c r="BN246" s="569"/>
      <c r="BO246" s="569"/>
      <c r="BP246" s="569"/>
      <c r="BQ246" s="569"/>
      <c r="BR246" s="569"/>
      <c r="BS246" s="569"/>
      <c r="BT246" s="569"/>
      <c r="BU246" s="569"/>
      <c r="BV246" s="569"/>
      <c r="BW246" s="569"/>
      <c r="BX246" s="569"/>
      <c r="BY246" s="569"/>
      <c r="BZ246" s="569"/>
      <c r="CA246" s="569"/>
      <c r="CB246" s="569"/>
      <c r="CC246" s="569"/>
      <c r="CD246" s="569"/>
    </row>
    <row r="247" spans="21:82" ht="39" customHeight="1" x14ac:dyDescent="0.25">
      <c r="U247" s="569"/>
      <c r="V247" s="569"/>
      <c r="W247" s="569"/>
      <c r="X247" s="569"/>
      <c r="Y247" s="569"/>
      <c r="Z247" s="569"/>
      <c r="AA247" s="569"/>
      <c r="AB247" s="569"/>
      <c r="AC247" s="569"/>
      <c r="AD247" s="569"/>
      <c r="AE247" s="569"/>
      <c r="AF247" s="569"/>
      <c r="AG247" s="569"/>
      <c r="AH247" s="569"/>
      <c r="AI247" s="569"/>
      <c r="AJ247" s="569"/>
      <c r="AK247" s="569"/>
      <c r="AL247" s="569"/>
      <c r="AM247" s="569"/>
      <c r="AN247" s="569"/>
      <c r="AO247" s="569"/>
      <c r="AP247" s="569"/>
      <c r="AQ247" s="569"/>
      <c r="AR247" s="569"/>
      <c r="AS247" s="569"/>
      <c r="AT247" s="569"/>
      <c r="AU247" s="569"/>
      <c r="AV247" s="569"/>
      <c r="AW247" s="569"/>
      <c r="AX247" s="569"/>
      <c r="AY247" s="569"/>
      <c r="AZ247" s="569"/>
      <c r="BA247" s="569"/>
      <c r="BB247" s="569"/>
      <c r="BC247" s="569"/>
      <c r="BD247" s="569"/>
      <c r="BE247" s="569"/>
      <c r="BF247" s="569"/>
      <c r="BG247" s="569"/>
      <c r="BH247" s="569"/>
      <c r="BI247" s="569"/>
      <c r="BJ247" s="569"/>
      <c r="BK247" s="569"/>
      <c r="BL247" s="569"/>
      <c r="BM247" s="569"/>
      <c r="BN247" s="569"/>
      <c r="BO247" s="569"/>
      <c r="BP247" s="569"/>
      <c r="BQ247" s="569"/>
      <c r="BR247" s="569"/>
      <c r="BS247" s="569"/>
      <c r="BT247" s="569"/>
      <c r="BU247" s="569"/>
      <c r="BV247" s="569"/>
      <c r="BW247" s="569"/>
      <c r="BX247" s="569"/>
      <c r="BY247" s="569"/>
      <c r="BZ247" s="569"/>
      <c r="CA247" s="569"/>
      <c r="CB247" s="569"/>
      <c r="CC247" s="569"/>
      <c r="CD247" s="569"/>
    </row>
    <row r="248" spans="21:82" ht="39" customHeight="1" x14ac:dyDescent="0.25">
      <c r="U248" s="569"/>
      <c r="V248" s="569"/>
      <c r="W248" s="569"/>
      <c r="X248" s="569"/>
      <c r="Y248" s="569"/>
      <c r="Z248" s="569"/>
      <c r="AA248" s="569"/>
      <c r="AB248" s="569"/>
      <c r="AC248" s="569"/>
      <c r="AD248" s="569"/>
      <c r="AE248" s="569"/>
      <c r="AF248" s="569"/>
      <c r="AG248" s="569"/>
      <c r="AH248" s="569"/>
      <c r="AI248" s="569"/>
      <c r="AJ248" s="569"/>
      <c r="AK248" s="569"/>
      <c r="AL248" s="569"/>
      <c r="AM248" s="569"/>
      <c r="AN248" s="569"/>
      <c r="AO248" s="569"/>
      <c r="AP248" s="569"/>
      <c r="AQ248" s="569"/>
      <c r="AR248" s="569"/>
      <c r="AS248" s="569"/>
      <c r="AT248" s="569"/>
      <c r="AU248" s="569"/>
      <c r="AV248" s="569"/>
      <c r="AW248" s="569"/>
      <c r="AX248" s="569"/>
      <c r="AY248" s="569"/>
      <c r="AZ248" s="569"/>
      <c r="BA248" s="569"/>
      <c r="BB248" s="569"/>
      <c r="BC248" s="569"/>
      <c r="BD248" s="569"/>
      <c r="BE248" s="569"/>
      <c r="BF248" s="569"/>
      <c r="BG248" s="569"/>
      <c r="BH248" s="569"/>
      <c r="BI248" s="569"/>
      <c r="BJ248" s="569"/>
      <c r="BK248" s="569"/>
      <c r="BL248" s="569"/>
      <c r="BM248" s="569"/>
      <c r="BN248" s="569"/>
      <c r="BO248" s="569"/>
      <c r="BP248" s="569"/>
      <c r="BQ248" s="569"/>
      <c r="BR248" s="569"/>
      <c r="BS248" s="569"/>
      <c r="BT248" s="569"/>
      <c r="BU248" s="569"/>
      <c r="BV248" s="569"/>
      <c r="BW248" s="569"/>
      <c r="BX248" s="569"/>
      <c r="BY248" s="569"/>
      <c r="BZ248" s="569"/>
      <c r="CA248" s="569"/>
      <c r="CB248" s="569"/>
      <c r="CC248" s="569"/>
      <c r="CD248" s="569"/>
    </row>
    <row r="249" spans="21:82" ht="39" customHeight="1" x14ac:dyDescent="0.25">
      <c r="U249" s="569"/>
      <c r="V249" s="569"/>
      <c r="W249" s="569"/>
      <c r="X249" s="569"/>
      <c r="Y249" s="569"/>
      <c r="Z249" s="569"/>
      <c r="AA249" s="569"/>
      <c r="AB249" s="569"/>
      <c r="AC249" s="569"/>
      <c r="AD249" s="569"/>
      <c r="AE249" s="569"/>
      <c r="AF249" s="569"/>
      <c r="AG249" s="569"/>
      <c r="AH249" s="569"/>
      <c r="AI249" s="569"/>
      <c r="AJ249" s="569"/>
      <c r="AK249" s="569"/>
      <c r="AL249" s="569"/>
      <c r="AM249" s="569"/>
      <c r="AN249" s="569"/>
      <c r="AO249" s="569"/>
      <c r="AP249" s="569"/>
      <c r="AQ249" s="569"/>
      <c r="AR249" s="569"/>
      <c r="AS249" s="569"/>
      <c r="AT249" s="569"/>
      <c r="AU249" s="569"/>
      <c r="AV249" s="569"/>
      <c r="AW249" s="569"/>
      <c r="AX249" s="569"/>
      <c r="AY249" s="569"/>
      <c r="AZ249" s="569"/>
      <c r="BA249" s="569"/>
      <c r="BB249" s="569"/>
      <c r="BC249" s="569"/>
      <c r="BD249" s="569"/>
      <c r="BE249" s="569"/>
      <c r="BF249" s="569"/>
      <c r="BG249" s="569"/>
      <c r="BH249" s="569"/>
      <c r="BI249" s="569"/>
      <c r="BJ249" s="569"/>
      <c r="BK249" s="569"/>
      <c r="BL249" s="569"/>
      <c r="BM249" s="569"/>
      <c r="BN249" s="569"/>
      <c r="BO249" s="569"/>
      <c r="BP249" s="569"/>
      <c r="BQ249" s="569"/>
      <c r="BR249" s="569"/>
      <c r="BS249" s="569"/>
      <c r="BT249" s="569"/>
      <c r="BU249" s="569"/>
      <c r="BV249" s="569"/>
      <c r="BW249" s="569"/>
      <c r="BX249" s="569"/>
      <c r="BY249" s="569"/>
      <c r="BZ249" s="569"/>
      <c r="CA249" s="569"/>
      <c r="CB249" s="569"/>
      <c r="CC249" s="569"/>
      <c r="CD249" s="569"/>
    </row>
    <row r="250" spans="21:82" ht="39" customHeight="1" x14ac:dyDescent="0.25">
      <c r="U250" s="569"/>
      <c r="V250" s="569"/>
      <c r="W250" s="569"/>
      <c r="X250" s="569"/>
      <c r="Y250" s="569"/>
      <c r="Z250" s="569"/>
      <c r="AA250" s="569"/>
      <c r="AB250" s="569"/>
      <c r="AC250" s="569"/>
      <c r="AD250" s="569"/>
      <c r="AE250" s="569"/>
      <c r="AF250" s="569"/>
      <c r="AG250" s="569"/>
      <c r="AH250" s="569"/>
      <c r="AI250" s="569"/>
      <c r="AJ250" s="569"/>
      <c r="AK250" s="569"/>
      <c r="AL250" s="569"/>
      <c r="AM250" s="569"/>
      <c r="AN250" s="569"/>
      <c r="AO250" s="569"/>
      <c r="AP250" s="569"/>
      <c r="AQ250" s="569"/>
      <c r="AR250" s="569"/>
      <c r="AS250" s="569"/>
      <c r="AT250" s="569"/>
      <c r="AU250" s="569"/>
      <c r="AV250" s="569"/>
      <c r="AW250" s="569"/>
      <c r="AX250" s="569"/>
      <c r="AY250" s="569"/>
      <c r="AZ250" s="569"/>
      <c r="BA250" s="569"/>
      <c r="BB250" s="569"/>
      <c r="BC250" s="569"/>
      <c r="BD250" s="569"/>
      <c r="BE250" s="569"/>
      <c r="BF250" s="569"/>
      <c r="BG250" s="569"/>
      <c r="BH250" s="569"/>
      <c r="BI250" s="569"/>
      <c r="BJ250" s="569"/>
      <c r="BK250" s="569"/>
      <c r="BL250" s="569"/>
      <c r="BM250" s="569"/>
      <c r="BN250" s="569"/>
      <c r="BO250" s="569"/>
      <c r="BP250" s="569"/>
      <c r="BQ250" s="569"/>
      <c r="BR250" s="569"/>
      <c r="BS250" s="569"/>
      <c r="BT250" s="569"/>
      <c r="BU250" s="569"/>
      <c r="BV250" s="569"/>
      <c r="BW250" s="569"/>
      <c r="BX250" s="569"/>
      <c r="BY250" s="569"/>
      <c r="BZ250" s="569"/>
      <c r="CA250" s="569"/>
      <c r="CB250" s="569"/>
      <c r="CC250" s="569"/>
      <c r="CD250" s="569"/>
    </row>
    <row r="251" spans="21:82" ht="39" customHeight="1" x14ac:dyDescent="0.25">
      <c r="U251" s="569"/>
      <c r="V251" s="569"/>
      <c r="W251" s="569"/>
      <c r="X251" s="569"/>
      <c r="Y251" s="569"/>
      <c r="Z251" s="569"/>
      <c r="AA251" s="569"/>
      <c r="AB251" s="569"/>
      <c r="AC251" s="569"/>
      <c r="AD251" s="569"/>
      <c r="AE251" s="569"/>
      <c r="AF251" s="569"/>
      <c r="AG251" s="569"/>
      <c r="AH251" s="569"/>
      <c r="AI251" s="569"/>
      <c r="AJ251" s="569"/>
      <c r="AK251" s="569"/>
      <c r="AL251" s="569"/>
      <c r="AM251" s="569"/>
      <c r="AN251" s="569"/>
      <c r="AO251" s="569"/>
      <c r="AP251" s="569"/>
      <c r="AQ251" s="569"/>
      <c r="AR251" s="569"/>
      <c r="AS251" s="569"/>
      <c r="AT251" s="569"/>
      <c r="AU251" s="569"/>
      <c r="AV251" s="569"/>
      <c r="AW251" s="569"/>
      <c r="AX251" s="569"/>
      <c r="AY251" s="569"/>
      <c r="AZ251" s="569"/>
      <c r="BA251" s="569"/>
      <c r="BB251" s="569"/>
      <c r="BC251" s="569"/>
      <c r="BD251" s="569"/>
      <c r="BE251" s="569"/>
      <c r="BF251" s="569"/>
      <c r="BG251" s="569"/>
      <c r="BH251" s="569"/>
      <c r="BI251" s="569"/>
      <c r="BJ251" s="569"/>
      <c r="BK251" s="569"/>
      <c r="BL251" s="569"/>
      <c r="BM251" s="569"/>
      <c r="BN251" s="569"/>
      <c r="BO251" s="569"/>
      <c r="BP251" s="569"/>
      <c r="BQ251" s="569"/>
      <c r="BR251" s="569"/>
      <c r="BS251" s="569"/>
      <c r="BT251" s="569"/>
      <c r="BU251" s="569"/>
      <c r="BV251" s="569"/>
      <c r="BW251" s="569"/>
      <c r="BX251" s="569"/>
      <c r="BY251" s="569"/>
      <c r="BZ251" s="569"/>
      <c r="CA251" s="569"/>
      <c r="CB251" s="569"/>
      <c r="CC251" s="569"/>
      <c r="CD251" s="569"/>
    </row>
    <row r="252" spans="21:82" ht="39" customHeight="1" x14ac:dyDescent="0.25">
      <c r="U252" s="569"/>
      <c r="V252" s="569"/>
      <c r="W252" s="569"/>
      <c r="X252" s="569"/>
      <c r="Y252" s="569"/>
      <c r="Z252" s="569"/>
      <c r="AA252" s="569"/>
      <c r="AB252" s="569"/>
      <c r="AC252" s="569"/>
      <c r="AD252" s="569"/>
      <c r="AE252" s="569"/>
      <c r="AF252" s="569"/>
      <c r="AG252" s="569"/>
      <c r="AH252" s="569"/>
      <c r="AI252" s="569"/>
      <c r="AJ252" s="569"/>
      <c r="AK252" s="569"/>
      <c r="AL252" s="569"/>
      <c r="AM252" s="569"/>
      <c r="AN252" s="569"/>
      <c r="AO252" s="569"/>
      <c r="AP252" s="569"/>
      <c r="AQ252" s="569"/>
      <c r="AR252" s="569"/>
      <c r="AS252" s="569"/>
      <c r="AT252" s="569"/>
      <c r="AU252" s="569"/>
      <c r="AV252" s="569"/>
      <c r="AW252" s="569"/>
      <c r="AX252" s="569"/>
      <c r="AY252" s="569"/>
      <c r="AZ252" s="569"/>
      <c r="BA252" s="569"/>
      <c r="BB252" s="569"/>
      <c r="BC252" s="569"/>
      <c r="BD252" s="569"/>
      <c r="BE252" s="569"/>
      <c r="BF252" s="569"/>
      <c r="BG252" s="569"/>
      <c r="BH252" s="569"/>
      <c r="BI252" s="569"/>
      <c r="BJ252" s="569"/>
      <c r="BK252" s="569"/>
      <c r="BL252" s="569"/>
      <c r="BM252" s="569"/>
      <c r="BN252" s="569"/>
      <c r="BO252" s="569"/>
      <c r="BP252" s="569"/>
      <c r="BQ252" s="569"/>
      <c r="BR252" s="569"/>
      <c r="BS252" s="569"/>
      <c r="BT252" s="569"/>
      <c r="BU252" s="569"/>
      <c r="BV252" s="569"/>
      <c r="BW252" s="569"/>
      <c r="BX252" s="569"/>
      <c r="BY252" s="569"/>
      <c r="BZ252" s="569"/>
      <c r="CA252" s="569"/>
      <c r="CB252" s="569"/>
      <c r="CC252" s="569"/>
      <c r="CD252" s="569"/>
    </row>
    <row r="253" spans="21:82" ht="39" customHeight="1" x14ac:dyDescent="0.25">
      <c r="U253" s="569"/>
      <c r="V253" s="569"/>
      <c r="W253" s="569"/>
      <c r="X253" s="569"/>
      <c r="Y253" s="569"/>
      <c r="Z253" s="569"/>
      <c r="AA253" s="569"/>
      <c r="AB253" s="569"/>
      <c r="AC253" s="569"/>
      <c r="AD253" s="569"/>
      <c r="AE253" s="569"/>
      <c r="AF253" s="569"/>
      <c r="AG253" s="569"/>
      <c r="AH253" s="569"/>
      <c r="AI253" s="569"/>
      <c r="AJ253" s="569"/>
      <c r="AK253" s="569"/>
      <c r="AL253" s="569"/>
      <c r="AM253" s="569"/>
      <c r="AN253" s="569"/>
      <c r="AO253" s="569"/>
      <c r="AP253" s="569"/>
      <c r="AQ253" s="569"/>
      <c r="AR253" s="569"/>
      <c r="AS253" s="569"/>
      <c r="AT253" s="569"/>
      <c r="AU253" s="569"/>
      <c r="AV253" s="569"/>
      <c r="AW253" s="569"/>
      <c r="AX253" s="569"/>
      <c r="AY253" s="569"/>
      <c r="AZ253" s="569"/>
      <c r="BA253" s="569"/>
      <c r="BB253" s="569"/>
      <c r="BC253" s="569"/>
      <c r="BD253" s="569"/>
      <c r="BE253" s="569"/>
      <c r="BF253" s="569"/>
      <c r="BG253" s="569"/>
      <c r="BH253" s="569"/>
      <c r="BI253" s="569"/>
      <c r="BJ253" s="569"/>
      <c r="BK253" s="569"/>
      <c r="BL253" s="569"/>
      <c r="BM253" s="569"/>
      <c r="BN253" s="569"/>
      <c r="BO253" s="569"/>
      <c r="BP253" s="569"/>
      <c r="BQ253" s="569"/>
      <c r="BR253" s="569"/>
      <c r="BS253" s="569"/>
      <c r="BT253" s="569"/>
      <c r="BU253" s="569"/>
      <c r="BV253" s="569"/>
      <c r="BW253" s="569"/>
      <c r="BX253" s="569"/>
      <c r="BY253" s="569"/>
      <c r="BZ253" s="569"/>
      <c r="CA253" s="569"/>
      <c r="CB253" s="569"/>
      <c r="CC253" s="569"/>
      <c r="CD253" s="569"/>
    </row>
    <row r="254" spans="21:82" ht="39" customHeight="1" x14ac:dyDescent="0.25">
      <c r="U254" s="569"/>
      <c r="V254" s="569"/>
      <c r="W254" s="569"/>
      <c r="X254" s="569"/>
      <c r="Y254" s="569"/>
      <c r="Z254" s="569"/>
      <c r="AA254" s="569"/>
      <c r="AB254" s="569"/>
      <c r="AC254" s="569"/>
      <c r="AD254" s="569"/>
      <c r="AE254" s="569"/>
      <c r="AF254" s="569"/>
      <c r="AG254" s="569"/>
      <c r="AH254" s="569"/>
      <c r="AI254" s="569"/>
      <c r="AJ254" s="569"/>
      <c r="AK254" s="569"/>
      <c r="AL254" s="569"/>
      <c r="AM254" s="569"/>
      <c r="AN254" s="569"/>
      <c r="AO254" s="569"/>
      <c r="AP254" s="569"/>
      <c r="AQ254" s="569"/>
      <c r="AR254" s="569"/>
      <c r="AS254" s="569"/>
      <c r="AT254" s="569"/>
      <c r="AU254" s="569"/>
      <c r="AV254" s="569"/>
      <c r="AW254" s="569"/>
      <c r="AX254" s="569"/>
      <c r="AY254" s="569"/>
      <c r="AZ254" s="569"/>
      <c r="BA254" s="569"/>
      <c r="BB254" s="569"/>
      <c r="BC254" s="569"/>
      <c r="BD254" s="569"/>
      <c r="BE254" s="569"/>
      <c r="BF254" s="569"/>
      <c r="BG254" s="569"/>
      <c r="BH254" s="569"/>
      <c r="BI254" s="569"/>
      <c r="BJ254" s="569"/>
      <c r="BK254" s="569"/>
      <c r="BL254" s="569"/>
      <c r="BM254" s="569"/>
      <c r="BN254" s="569"/>
      <c r="BO254" s="569"/>
      <c r="BP254" s="569"/>
      <c r="BQ254" s="569"/>
      <c r="BR254" s="569"/>
      <c r="BS254" s="569"/>
      <c r="BT254" s="569"/>
      <c r="BU254" s="569"/>
      <c r="BV254" s="569"/>
      <c r="BW254" s="569"/>
      <c r="BX254" s="569"/>
      <c r="BY254" s="569"/>
      <c r="BZ254" s="569"/>
      <c r="CA254" s="569"/>
      <c r="CB254" s="569"/>
      <c r="CC254" s="569"/>
      <c r="CD254" s="569"/>
    </row>
    <row r="255" spans="21:82" ht="39" customHeight="1" x14ac:dyDescent="0.25">
      <c r="U255" s="569"/>
      <c r="V255" s="569"/>
      <c r="W255" s="569"/>
      <c r="X255" s="569"/>
      <c r="Y255" s="569"/>
      <c r="Z255" s="569"/>
      <c r="AA255" s="569"/>
      <c r="AB255" s="569"/>
      <c r="AC255" s="569"/>
      <c r="AD255" s="569"/>
      <c r="AE255" s="569"/>
      <c r="AF255" s="569"/>
      <c r="AG255" s="569"/>
      <c r="AH255" s="569"/>
      <c r="AI255" s="569"/>
      <c r="AJ255" s="569"/>
      <c r="AK255" s="569"/>
      <c r="AL255" s="569"/>
      <c r="AM255" s="569"/>
      <c r="AN255" s="569"/>
      <c r="AO255" s="569"/>
      <c r="AP255" s="569"/>
      <c r="AQ255" s="569"/>
      <c r="AR255" s="569"/>
      <c r="AS255" s="569"/>
      <c r="AT255" s="569"/>
      <c r="AU255" s="569"/>
      <c r="AV255" s="569"/>
      <c r="AW255" s="569"/>
      <c r="AX255" s="569"/>
      <c r="AY255" s="569"/>
      <c r="AZ255" s="569"/>
      <c r="BA255" s="569"/>
      <c r="BB255" s="569"/>
      <c r="BC255" s="569"/>
      <c r="BD255" s="569"/>
      <c r="BE255" s="569"/>
      <c r="BF255" s="569"/>
      <c r="BG255" s="569"/>
      <c r="BH255" s="569"/>
      <c r="BI255" s="569"/>
      <c r="BJ255" s="569"/>
      <c r="BK255" s="569"/>
      <c r="BL255" s="569"/>
      <c r="BM255" s="569"/>
      <c r="BN255" s="569"/>
      <c r="BO255" s="569"/>
      <c r="BP255" s="569"/>
      <c r="BQ255" s="569"/>
      <c r="BR255" s="569"/>
      <c r="BS255" s="569"/>
      <c r="BT255" s="569"/>
      <c r="BU255" s="569"/>
      <c r="BV255" s="569"/>
      <c r="BW255" s="569"/>
      <c r="BX255" s="569"/>
      <c r="BY255" s="569"/>
      <c r="BZ255" s="569"/>
      <c r="CA255" s="569"/>
      <c r="CB255" s="569"/>
      <c r="CC255" s="569"/>
      <c r="CD255" s="569"/>
    </row>
    <row r="256" spans="21:82" ht="39" customHeight="1" x14ac:dyDescent="0.25">
      <c r="U256" s="569"/>
      <c r="V256" s="569"/>
      <c r="W256" s="569"/>
      <c r="X256" s="569"/>
      <c r="Y256" s="569"/>
      <c r="Z256" s="569"/>
      <c r="AA256" s="569"/>
      <c r="AB256" s="569"/>
      <c r="AC256" s="569"/>
      <c r="AD256" s="569"/>
      <c r="AE256" s="569"/>
      <c r="AF256" s="569"/>
      <c r="AG256" s="569"/>
      <c r="AH256" s="569"/>
      <c r="AI256" s="569"/>
      <c r="AJ256" s="569"/>
      <c r="AK256" s="569"/>
      <c r="AL256" s="569"/>
      <c r="AM256" s="569"/>
      <c r="AN256" s="569"/>
      <c r="AO256" s="569"/>
      <c r="AP256" s="569"/>
      <c r="AQ256" s="569"/>
      <c r="AR256" s="569"/>
      <c r="AS256" s="569"/>
      <c r="AT256" s="569"/>
      <c r="AU256" s="569"/>
      <c r="AV256" s="569"/>
      <c r="AW256" s="569"/>
      <c r="AX256" s="569"/>
      <c r="AY256" s="569"/>
      <c r="AZ256" s="569"/>
      <c r="BA256" s="569"/>
      <c r="BB256" s="569"/>
      <c r="BC256" s="569"/>
      <c r="BD256" s="569"/>
      <c r="BE256" s="569"/>
      <c r="BF256" s="569"/>
      <c r="BG256" s="569"/>
      <c r="BH256" s="569"/>
      <c r="BI256" s="569"/>
      <c r="BJ256" s="569"/>
      <c r="BK256" s="569"/>
      <c r="BL256" s="569"/>
      <c r="BM256" s="569"/>
      <c r="BN256" s="569"/>
      <c r="BO256" s="569"/>
      <c r="BP256" s="569"/>
      <c r="BQ256" s="569"/>
      <c r="BR256" s="569"/>
      <c r="BS256" s="569"/>
      <c r="BT256" s="569"/>
      <c r="BU256" s="569"/>
      <c r="BV256" s="569"/>
      <c r="BW256" s="569"/>
      <c r="BX256" s="569"/>
      <c r="BY256" s="569"/>
      <c r="BZ256" s="569"/>
      <c r="CA256" s="569"/>
      <c r="CB256" s="569"/>
      <c r="CC256" s="569"/>
      <c r="CD256" s="569"/>
    </row>
    <row r="257" spans="21:82" ht="39" customHeight="1" x14ac:dyDescent="0.25">
      <c r="U257" s="569"/>
      <c r="V257" s="569"/>
      <c r="W257" s="569"/>
      <c r="X257" s="569"/>
      <c r="Y257" s="569"/>
      <c r="Z257" s="569"/>
      <c r="AA257" s="569"/>
      <c r="AB257" s="569"/>
      <c r="AC257" s="569"/>
      <c r="AD257" s="569"/>
      <c r="AE257" s="569"/>
      <c r="AF257" s="569"/>
      <c r="AG257" s="569"/>
      <c r="AH257" s="569"/>
      <c r="AI257" s="569"/>
      <c r="AJ257" s="569"/>
      <c r="AK257" s="569"/>
      <c r="AL257" s="569"/>
      <c r="AM257" s="569"/>
      <c r="AN257" s="569"/>
      <c r="AO257" s="569"/>
      <c r="AP257" s="569"/>
      <c r="AQ257" s="569"/>
      <c r="AR257" s="569"/>
      <c r="AS257" s="569"/>
      <c r="AT257" s="569"/>
      <c r="AU257" s="569"/>
      <c r="AV257" s="569"/>
      <c r="AW257" s="569"/>
      <c r="AX257" s="569"/>
      <c r="AY257" s="569"/>
      <c r="AZ257" s="569"/>
      <c r="BA257" s="569"/>
      <c r="BB257" s="569"/>
      <c r="BC257" s="569"/>
      <c r="BD257" s="569"/>
      <c r="BE257" s="569"/>
      <c r="BF257" s="569"/>
      <c r="BG257" s="569"/>
      <c r="BH257" s="569"/>
      <c r="BI257" s="569"/>
      <c r="BJ257" s="569"/>
      <c r="BK257" s="569"/>
      <c r="BL257" s="569"/>
      <c r="BM257" s="569"/>
      <c r="BN257" s="569"/>
      <c r="BO257" s="569"/>
      <c r="BP257" s="569"/>
      <c r="BQ257" s="569"/>
      <c r="BR257" s="569"/>
      <c r="BS257" s="569"/>
      <c r="BT257" s="569"/>
      <c r="BU257" s="569"/>
      <c r="BV257" s="569"/>
      <c r="BW257" s="569"/>
      <c r="BX257" s="569"/>
      <c r="BY257" s="569"/>
      <c r="BZ257" s="569"/>
      <c r="CA257" s="569"/>
      <c r="CB257" s="569"/>
      <c r="CC257" s="569"/>
      <c r="CD257" s="569"/>
    </row>
    <row r="258" spans="21:82" ht="39" customHeight="1" x14ac:dyDescent="0.25">
      <c r="U258" s="569"/>
      <c r="V258" s="569"/>
      <c r="W258" s="569"/>
      <c r="X258" s="569"/>
      <c r="Y258" s="569"/>
      <c r="Z258" s="569"/>
      <c r="AA258" s="569"/>
      <c r="AB258" s="569"/>
      <c r="AC258" s="569"/>
      <c r="AD258" s="569"/>
      <c r="AE258" s="569"/>
      <c r="AF258" s="569"/>
      <c r="AG258" s="569"/>
      <c r="AH258" s="569"/>
      <c r="AI258" s="569"/>
      <c r="AJ258" s="569"/>
      <c r="AK258" s="569"/>
      <c r="AL258" s="569"/>
      <c r="AM258" s="569"/>
      <c r="AN258" s="569"/>
      <c r="AO258" s="569"/>
      <c r="AP258" s="569"/>
      <c r="AQ258" s="569"/>
      <c r="AR258" s="569"/>
      <c r="AS258" s="569"/>
      <c r="AT258" s="569"/>
      <c r="AU258" s="569"/>
      <c r="AV258" s="569"/>
      <c r="AW258" s="569"/>
      <c r="AX258" s="569"/>
      <c r="AY258" s="569"/>
      <c r="AZ258" s="569"/>
      <c r="BA258" s="569"/>
      <c r="BB258" s="569"/>
      <c r="BC258" s="569"/>
      <c r="BD258" s="569"/>
      <c r="BE258" s="569"/>
      <c r="BF258" s="569"/>
      <c r="BG258" s="569"/>
      <c r="BH258" s="569"/>
      <c r="BI258" s="569"/>
      <c r="BJ258" s="569"/>
      <c r="BK258" s="569"/>
      <c r="BL258" s="569"/>
      <c r="BM258" s="569"/>
      <c r="BN258" s="569"/>
      <c r="BO258" s="569"/>
      <c r="BP258" s="569"/>
      <c r="BQ258" s="569"/>
      <c r="BR258" s="569"/>
      <c r="BS258" s="569"/>
      <c r="BT258" s="569"/>
      <c r="BU258" s="569"/>
      <c r="BV258" s="569"/>
      <c r="BW258" s="569"/>
      <c r="BX258" s="569"/>
      <c r="BY258" s="569"/>
      <c r="BZ258" s="569"/>
      <c r="CA258" s="569"/>
      <c r="CB258" s="569"/>
      <c r="CC258" s="569"/>
      <c r="CD258" s="569"/>
    </row>
    <row r="259" spans="21:82" ht="39" customHeight="1" x14ac:dyDescent="0.25">
      <c r="U259" s="569"/>
      <c r="V259" s="569"/>
      <c r="W259" s="569"/>
      <c r="X259" s="569"/>
      <c r="Y259" s="569"/>
      <c r="Z259" s="569"/>
      <c r="AA259" s="569"/>
      <c r="AB259" s="569"/>
      <c r="AC259" s="569"/>
      <c r="AD259" s="569"/>
      <c r="AE259" s="569"/>
      <c r="AF259" s="569"/>
      <c r="AG259" s="569"/>
      <c r="AH259" s="569"/>
      <c r="AI259" s="569"/>
      <c r="AJ259" s="569"/>
      <c r="AK259" s="569"/>
      <c r="AL259" s="569"/>
      <c r="AM259" s="569"/>
      <c r="AN259" s="569"/>
      <c r="AO259" s="569"/>
      <c r="AP259" s="569"/>
      <c r="AQ259" s="569"/>
      <c r="AR259" s="569"/>
      <c r="AS259" s="569"/>
      <c r="AT259" s="569"/>
      <c r="AU259" s="569"/>
      <c r="AV259" s="569"/>
      <c r="AW259" s="569"/>
      <c r="AX259" s="569"/>
      <c r="AY259" s="569"/>
      <c r="AZ259" s="569"/>
      <c r="BA259" s="569"/>
      <c r="BB259" s="569"/>
      <c r="BC259" s="569"/>
      <c r="BD259" s="569"/>
      <c r="BE259" s="569"/>
      <c r="BF259" s="569"/>
      <c r="BG259" s="569"/>
      <c r="BH259" s="569"/>
      <c r="BI259" s="569"/>
      <c r="BJ259" s="569"/>
      <c r="BK259" s="569"/>
      <c r="BL259" s="569"/>
      <c r="BM259" s="569"/>
      <c r="BN259" s="569"/>
      <c r="BO259" s="569"/>
      <c r="BP259" s="569"/>
      <c r="BQ259" s="569"/>
      <c r="BR259" s="569"/>
      <c r="BS259" s="569"/>
      <c r="BT259" s="569"/>
      <c r="BU259" s="569"/>
      <c r="BV259" s="569"/>
      <c r="BW259" s="569"/>
      <c r="BX259" s="569"/>
      <c r="BY259" s="569"/>
      <c r="BZ259" s="569"/>
      <c r="CA259" s="569"/>
      <c r="CB259" s="569"/>
      <c r="CC259" s="569"/>
      <c r="CD259" s="569"/>
    </row>
    <row r="260" spans="21:82" ht="39" customHeight="1" x14ac:dyDescent="0.25">
      <c r="U260" s="569"/>
      <c r="V260" s="569"/>
      <c r="W260" s="569"/>
      <c r="X260" s="569"/>
      <c r="Y260" s="569"/>
      <c r="Z260" s="569"/>
      <c r="AA260" s="569"/>
      <c r="AB260" s="569"/>
      <c r="AC260" s="569"/>
      <c r="AD260" s="569"/>
      <c r="AE260" s="569"/>
      <c r="AF260" s="569"/>
      <c r="AG260" s="569"/>
      <c r="AH260" s="569"/>
      <c r="AI260" s="569"/>
      <c r="AJ260" s="569"/>
      <c r="AK260" s="569"/>
      <c r="AL260" s="569"/>
      <c r="AM260" s="569"/>
      <c r="AN260" s="569"/>
      <c r="AO260" s="569"/>
      <c r="AP260" s="569"/>
      <c r="AQ260" s="569"/>
      <c r="AR260" s="569"/>
      <c r="AS260" s="569"/>
      <c r="AT260" s="569"/>
      <c r="AU260" s="569"/>
      <c r="AV260" s="569"/>
      <c r="AW260" s="569"/>
      <c r="AX260" s="569"/>
      <c r="AY260" s="569"/>
      <c r="AZ260" s="569"/>
      <c r="BA260" s="569"/>
      <c r="BB260" s="569"/>
      <c r="BC260" s="569"/>
      <c r="BD260" s="569"/>
      <c r="BE260" s="569"/>
      <c r="BF260" s="569"/>
      <c r="BG260" s="569"/>
      <c r="BH260" s="569"/>
      <c r="BI260" s="569"/>
      <c r="BJ260" s="569"/>
      <c r="BK260" s="569"/>
      <c r="BL260" s="569"/>
      <c r="BM260" s="569"/>
      <c r="BN260" s="569"/>
      <c r="BO260" s="569"/>
      <c r="BP260" s="569"/>
      <c r="BQ260" s="569"/>
      <c r="BR260" s="569"/>
      <c r="BS260" s="569"/>
      <c r="BT260" s="569"/>
      <c r="BU260" s="569"/>
      <c r="BV260" s="569"/>
      <c r="BW260" s="569"/>
      <c r="BX260" s="569"/>
      <c r="BY260" s="569"/>
      <c r="BZ260" s="569"/>
      <c r="CA260" s="569"/>
      <c r="CB260" s="569"/>
      <c r="CC260" s="569"/>
      <c r="CD260" s="569"/>
    </row>
    <row r="261" spans="21:82" ht="39" customHeight="1" x14ac:dyDescent="0.25">
      <c r="U261" s="569"/>
      <c r="V261" s="569"/>
      <c r="W261" s="569"/>
      <c r="X261" s="569"/>
      <c r="Y261" s="569"/>
      <c r="Z261" s="569"/>
      <c r="AA261" s="569"/>
      <c r="AB261" s="569"/>
      <c r="AC261" s="569"/>
      <c r="AD261" s="569"/>
      <c r="AE261" s="569"/>
      <c r="AF261" s="569"/>
      <c r="AG261" s="569"/>
      <c r="AH261" s="569"/>
      <c r="AI261" s="569"/>
      <c r="AJ261" s="569"/>
      <c r="AK261" s="569"/>
      <c r="AL261" s="569"/>
      <c r="AM261" s="569"/>
      <c r="AN261" s="569"/>
      <c r="AO261" s="569"/>
      <c r="AP261" s="569"/>
      <c r="AQ261" s="569"/>
      <c r="AR261" s="569"/>
      <c r="AS261" s="569"/>
      <c r="AT261" s="569"/>
      <c r="AU261" s="569"/>
      <c r="AV261" s="569"/>
      <c r="AW261" s="569"/>
      <c r="AX261" s="569"/>
      <c r="AY261" s="569"/>
      <c r="AZ261" s="569"/>
      <c r="BA261" s="569"/>
      <c r="BB261" s="569"/>
      <c r="BC261" s="569"/>
      <c r="BD261" s="569"/>
      <c r="BE261" s="569"/>
      <c r="BF261" s="569"/>
      <c r="BG261" s="569"/>
      <c r="BH261" s="569"/>
      <c r="BI261" s="569"/>
      <c r="BJ261" s="569"/>
      <c r="BK261" s="569"/>
      <c r="BL261" s="569"/>
      <c r="BM261" s="569"/>
      <c r="BN261" s="569"/>
      <c r="BO261" s="569"/>
      <c r="BP261" s="569"/>
      <c r="BQ261" s="569"/>
      <c r="BR261" s="569"/>
      <c r="BS261" s="569"/>
      <c r="BT261" s="569"/>
      <c r="BU261" s="569"/>
      <c r="BV261" s="569"/>
      <c r="BW261" s="569"/>
      <c r="BX261" s="569"/>
      <c r="BY261" s="569"/>
      <c r="BZ261" s="569"/>
      <c r="CA261" s="569"/>
      <c r="CB261" s="569"/>
      <c r="CC261" s="569"/>
      <c r="CD261" s="569"/>
    </row>
    <row r="262" spans="21:82" ht="39" customHeight="1" x14ac:dyDescent="0.25">
      <c r="U262" s="569"/>
      <c r="V262" s="569"/>
      <c r="W262" s="569"/>
      <c r="X262" s="569"/>
      <c r="Y262" s="569"/>
      <c r="Z262" s="569"/>
      <c r="AA262" s="569"/>
      <c r="AB262" s="569"/>
      <c r="AC262" s="569"/>
      <c r="AD262" s="569"/>
      <c r="AE262" s="569"/>
      <c r="AF262" s="569"/>
      <c r="AG262" s="569"/>
      <c r="AH262" s="569"/>
      <c r="AI262" s="569"/>
      <c r="AJ262" s="569"/>
      <c r="AK262" s="569"/>
      <c r="AL262" s="569"/>
      <c r="AM262" s="569"/>
      <c r="AN262" s="569"/>
      <c r="AO262" s="569"/>
      <c r="AP262" s="569"/>
      <c r="AQ262" s="569"/>
      <c r="AR262" s="569"/>
      <c r="AS262" s="569"/>
      <c r="AT262" s="569"/>
      <c r="AU262" s="569"/>
      <c r="AV262" s="569"/>
      <c r="AW262" s="569"/>
      <c r="AX262" s="569"/>
      <c r="AY262" s="569"/>
      <c r="AZ262" s="569"/>
      <c r="BA262" s="569"/>
      <c r="BB262" s="569"/>
      <c r="BC262" s="569"/>
      <c r="BD262" s="569"/>
      <c r="BE262" s="569"/>
      <c r="BF262" s="569"/>
      <c r="BG262" s="569"/>
      <c r="BH262" s="569"/>
      <c r="BI262" s="569"/>
      <c r="BJ262" s="569"/>
      <c r="BK262" s="569"/>
      <c r="BL262" s="569"/>
      <c r="BM262" s="569"/>
      <c r="BN262" s="569"/>
      <c r="BO262" s="569"/>
      <c r="BP262" s="569"/>
      <c r="BQ262" s="569"/>
      <c r="BR262" s="569"/>
      <c r="BS262" s="569"/>
      <c r="BT262" s="569"/>
      <c r="BU262" s="569"/>
      <c r="BV262" s="569"/>
      <c r="BW262" s="569"/>
      <c r="BX262" s="569"/>
      <c r="BY262" s="569"/>
      <c r="BZ262" s="569"/>
      <c r="CA262" s="569"/>
      <c r="CB262" s="569"/>
      <c r="CC262" s="569"/>
      <c r="CD262" s="569"/>
    </row>
    <row r="263" spans="21:82" ht="39" customHeight="1" x14ac:dyDescent="0.25">
      <c r="U263" s="569"/>
      <c r="V263" s="569"/>
      <c r="W263" s="569"/>
      <c r="X263" s="569"/>
      <c r="Y263" s="569"/>
      <c r="Z263" s="569"/>
      <c r="AA263" s="569"/>
      <c r="AB263" s="569"/>
      <c r="AC263" s="569"/>
      <c r="AD263" s="569"/>
      <c r="AE263" s="569"/>
      <c r="AF263" s="569"/>
      <c r="AG263" s="569"/>
      <c r="AH263" s="569"/>
      <c r="AI263" s="569"/>
      <c r="AJ263" s="569"/>
      <c r="AK263" s="569"/>
      <c r="AL263" s="569"/>
      <c r="AM263" s="569"/>
      <c r="AN263" s="569"/>
      <c r="AO263" s="569"/>
      <c r="AP263" s="569"/>
      <c r="AQ263" s="569"/>
      <c r="AR263" s="569"/>
      <c r="AS263" s="569"/>
      <c r="AT263" s="569"/>
      <c r="AU263" s="569"/>
      <c r="AV263" s="569"/>
      <c r="AW263" s="569"/>
      <c r="AX263" s="569"/>
      <c r="AY263" s="569"/>
      <c r="AZ263" s="569"/>
      <c r="BA263" s="569"/>
      <c r="BB263" s="569"/>
      <c r="BC263" s="569"/>
      <c r="BD263" s="569"/>
      <c r="BE263" s="569"/>
      <c r="BF263" s="569"/>
      <c r="BG263" s="569"/>
      <c r="BH263" s="569"/>
      <c r="BI263" s="569"/>
      <c r="BJ263" s="569"/>
      <c r="BK263" s="569"/>
      <c r="BL263" s="569"/>
      <c r="BM263" s="569"/>
      <c r="BN263" s="569"/>
      <c r="BO263" s="569"/>
      <c r="BP263" s="569"/>
      <c r="BQ263" s="569"/>
      <c r="BR263" s="569"/>
      <c r="BS263" s="569"/>
      <c r="BT263" s="569"/>
      <c r="BU263" s="569"/>
      <c r="BV263" s="569"/>
      <c r="BW263" s="569"/>
      <c r="BX263" s="569"/>
      <c r="BY263" s="569"/>
      <c r="BZ263" s="569"/>
      <c r="CA263" s="569"/>
      <c r="CB263" s="569"/>
      <c r="CC263" s="569"/>
      <c r="CD263" s="569"/>
    </row>
    <row r="264" spans="21:82" ht="39" customHeight="1" x14ac:dyDescent="0.25">
      <c r="U264" s="569"/>
      <c r="V264" s="569"/>
      <c r="W264" s="569"/>
      <c r="X264" s="569"/>
      <c r="Y264" s="569"/>
      <c r="Z264" s="569"/>
      <c r="AA264" s="569"/>
      <c r="AB264" s="569"/>
      <c r="AC264" s="569"/>
      <c r="AD264" s="569"/>
      <c r="AE264" s="569"/>
      <c r="AF264" s="569"/>
      <c r="AG264" s="569"/>
      <c r="AH264" s="569"/>
      <c r="AI264" s="569"/>
      <c r="AJ264" s="569"/>
      <c r="AK264" s="569"/>
      <c r="AL264" s="569"/>
      <c r="AM264" s="569"/>
      <c r="AN264" s="569"/>
      <c r="AO264" s="569"/>
      <c r="AP264" s="569"/>
      <c r="AQ264" s="569"/>
      <c r="AR264" s="569"/>
      <c r="AS264" s="569"/>
      <c r="AT264" s="569"/>
      <c r="AU264" s="569"/>
      <c r="AV264" s="569"/>
      <c r="AW264" s="569"/>
      <c r="AX264" s="569"/>
      <c r="AY264" s="569"/>
      <c r="AZ264" s="569"/>
      <c r="BA264" s="569"/>
      <c r="BB264" s="569"/>
      <c r="BC264" s="569"/>
      <c r="BD264" s="569"/>
      <c r="BE264" s="569"/>
      <c r="BF264" s="569"/>
      <c r="BG264" s="569"/>
      <c r="BH264" s="569"/>
      <c r="BI264" s="569"/>
      <c r="BJ264" s="569"/>
      <c r="BK264" s="569"/>
      <c r="BL264" s="569"/>
      <c r="BM264" s="569"/>
      <c r="BN264" s="569"/>
      <c r="BO264" s="569"/>
      <c r="BP264" s="569"/>
      <c r="BQ264" s="569"/>
      <c r="BR264" s="569"/>
      <c r="BS264" s="569"/>
      <c r="BT264" s="569"/>
      <c r="BU264" s="569"/>
      <c r="BV264" s="569"/>
      <c r="BW264" s="569"/>
      <c r="BX264" s="569"/>
      <c r="BY264" s="569"/>
      <c r="BZ264" s="569"/>
      <c r="CA264" s="569"/>
      <c r="CB264" s="569"/>
      <c r="CC264" s="569"/>
      <c r="CD264" s="569"/>
    </row>
    <row r="265" spans="21:82" ht="39" customHeight="1" x14ac:dyDescent="0.25">
      <c r="U265" s="569"/>
      <c r="V265" s="569"/>
      <c r="W265" s="569"/>
      <c r="X265" s="569"/>
      <c r="Y265" s="569"/>
      <c r="Z265" s="569"/>
      <c r="AA265" s="569"/>
      <c r="AB265" s="569"/>
      <c r="AC265" s="569"/>
      <c r="AD265" s="569"/>
      <c r="AE265" s="569"/>
      <c r="AF265" s="569"/>
      <c r="AG265" s="569"/>
      <c r="AH265" s="569"/>
      <c r="AI265" s="569"/>
      <c r="AJ265" s="569"/>
      <c r="AK265" s="569"/>
      <c r="AL265" s="569"/>
      <c r="AM265" s="569"/>
      <c r="AN265" s="569"/>
      <c r="AO265" s="569"/>
      <c r="AP265" s="569"/>
      <c r="AQ265" s="569"/>
      <c r="AR265" s="569"/>
      <c r="AS265" s="569"/>
      <c r="AT265" s="569"/>
      <c r="AU265" s="569"/>
      <c r="AV265" s="569"/>
      <c r="AW265" s="569"/>
      <c r="AX265" s="569"/>
      <c r="AY265" s="569"/>
      <c r="AZ265" s="569"/>
      <c r="BA265" s="569"/>
      <c r="BB265" s="569"/>
      <c r="BC265" s="569"/>
      <c r="BD265" s="569"/>
      <c r="BE265" s="569"/>
      <c r="BF265" s="569"/>
      <c r="BG265" s="569"/>
      <c r="BH265" s="569"/>
      <c r="BI265" s="569"/>
      <c r="BJ265" s="569"/>
      <c r="BK265" s="569"/>
      <c r="BL265" s="569"/>
      <c r="BM265" s="569"/>
      <c r="BN265" s="569"/>
      <c r="BO265" s="569"/>
      <c r="BP265" s="569"/>
      <c r="BQ265" s="569"/>
      <c r="BR265" s="569"/>
      <c r="BS265" s="569"/>
      <c r="BT265" s="569"/>
      <c r="BU265" s="569"/>
      <c r="BV265" s="569"/>
      <c r="BW265" s="569"/>
      <c r="BX265" s="569"/>
      <c r="BY265" s="569"/>
      <c r="BZ265" s="569"/>
      <c r="CA265" s="569"/>
      <c r="CB265" s="569"/>
      <c r="CC265" s="569"/>
      <c r="CD265" s="569"/>
    </row>
    <row r="266" spans="21:82" ht="39" customHeight="1" x14ac:dyDescent="0.25">
      <c r="U266" s="569"/>
      <c r="V266" s="569"/>
      <c r="W266" s="569"/>
      <c r="X266" s="569"/>
      <c r="Y266" s="569"/>
      <c r="Z266" s="569"/>
      <c r="AA266" s="569"/>
      <c r="AB266" s="569"/>
      <c r="AC266" s="569"/>
      <c r="AD266" s="569"/>
      <c r="AE266" s="569"/>
      <c r="AF266" s="569"/>
      <c r="AG266" s="569"/>
      <c r="AH266" s="569"/>
      <c r="AI266" s="569"/>
      <c r="AJ266" s="569"/>
      <c r="AK266" s="569"/>
      <c r="AL266" s="569"/>
      <c r="AM266" s="569"/>
      <c r="AN266" s="569"/>
      <c r="AO266" s="569"/>
      <c r="AP266" s="569"/>
      <c r="AQ266" s="569"/>
      <c r="AR266" s="569"/>
      <c r="AS266" s="569"/>
      <c r="AT266" s="569"/>
      <c r="AU266" s="569"/>
      <c r="AV266" s="569"/>
      <c r="AW266" s="569"/>
      <c r="AX266" s="569"/>
      <c r="AY266" s="569"/>
      <c r="AZ266" s="569"/>
      <c r="BA266" s="569"/>
      <c r="BB266" s="569"/>
      <c r="BC266" s="569"/>
      <c r="BD266" s="569"/>
      <c r="BE266" s="569"/>
      <c r="BF266" s="569"/>
      <c r="BG266" s="569"/>
      <c r="BH266" s="569"/>
      <c r="BI266" s="569"/>
      <c r="BJ266" s="569"/>
      <c r="BK266" s="569"/>
      <c r="BL266" s="569"/>
      <c r="BM266" s="569"/>
      <c r="BN266" s="569"/>
      <c r="BO266" s="569"/>
      <c r="BP266" s="569"/>
      <c r="BQ266" s="569"/>
      <c r="BR266" s="569"/>
      <c r="BS266" s="569"/>
      <c r="BT266" s="569"/>
      <c r="BU266" s="569"/>
      <c r="BV266" s="569"/>
      <c r="BW266" s="569"/>
      <c r="BX266" s="569"/>
      <c r="BY266" s="569"/>
      <c r="BZ266" s="569"/>
      <c r="CA266" s="569"/>
      <c r="CB266" s="569"/>
      <c r="CC266" s="569"/>
      <c r="CD266" s="569"/>
    </row>
    <row r="267" spans="21:82" ht="39" customHeight="1" x14ac:dyDescent="0.25">
      <c r="U267" s="569"/>
      <c r="V267" s="569"/>
      <c r="W267" s="569"/>
      <c r="X267" s="569"/>
      <c r="Y267" s="569"/>
      <c r="Z267" s="569"/>
      <c r="AA267" s="569"/>
      <c r="AB267" s="569"/>
      <c r="AC267" s="569"/>
      <c r="AD267" s="569"/>
      <c r="AE267" s="569"/>
      <c r="AF267" s="569"/>
      <c r="AG267" s="569"/>
      <c r="AH267" s="569"/>
      <c r="AI267" s="569"/>
      <c r="AJ267" s="569"/>
      <c r="AK267" s="569"/>
      <c r="AL267" s="569"/>
      <c r="AM267" s="569"/>
      <c r="AN267" s="569"/>
      <c r="AO267" s="569"/>
      <c r="AP267" s="569"/>
      <c r="AQ267" s="569"/>
      <c r="AR267" s="569"/>
      <c r="AS267" s="569"/>
      <c r="AT267" s="569"/>
      <c r="AU267" s="569"/>
      <c r="AV267" s="569"/>
      <c r="AW267" s="569"/>
      <c r="AX267" s="569"/>
      <c r="AY267" s="569"/>
      <c r="AZ267" s="569"/>
      <c r="BA267" s="569"/>
      <c r="BB267" s="569"/>
      <c r="BC267" s="569"/>
      <c r="BD267" s="569"/>
      <c r="BE267" s="569"/>
      <c r="BF267" s="569"/>
      <c r="BG267" s="569"/>
      <c r="BH267" s="569"/>
      <c r="BI267" s="569"/>
      <c r="BJ267" s="569"/>
      <c r="BK267" s="569"/>
      <c r="BL267" s="569"/>
      <c r="BM267" s="569"/>
      <c r="BN267" s="569"/>
      <c r="BO267" s="569"/>
      <c r="BP267" s="569"/>
      <c r="BQ267" s="569"/>
      <c r="BR267" s="569"/>
      <c r="BS267" s="569"/>
      <c r="BT267" s="569"/>
      <c r="BU267" s="569"/>
      <c r="BV267" s="569"/>
      <c r="BW267" s="569"/>
      <c r="BX267" s="569"/>
      <c r="BY267" s="569"/>
      <c r="BZ267" s="569"/>
      <c r="CA267" s="569"/>
      <c r="CB267" s="569"/>
      <c r="CC267" s="569"/>
      <c r="CD267" s="569"/>
    </row>
    <row r="268" spans="21:82" ht="39" customHeight="1" x14ac:dyDescent="0.25">
      <c r="U268" s="569"/>
      <c r="V268" s="569"/>
      <c r="W268" s="569"/>
      <c r="X268" s="569"/>
      <c r="Y268" s="569"/>
      <c r="Z268" s="569"/>
      <c r="AA268" s="569"/>
      <c r="AB268" s="569"/>
      <c r="AC268" s="569"/>
      <c r="AD268" s="569"/>
      <c r="AE268" s="569"/>
      <c r="AF268" s="569"/>
      <c r="AG268" s="569"/>
      <c r="AH268" s="569"/>
      <c r="AI268" s="569"/>
      <c r="AJ268" s="569"/>
      <c r="AK268" s="569"/>
      <c r="AL268" s="569"/>
      <c r="AM268" s="569"/>
      <c r="AN268" s="569"/>
      <c r="AO268" s="569"/>
      <c r="AP268" s="569"/>
      <c r="AQ268" s="569"/>
      <c r="AR268" s="569"/>
      <c r="AS268" s="569"/>
      <c r="AT268" s="569"/>
      <c r="AU268" s="569"/>
      <c r="AV268" s="569"/>
      <c r="AW268" s="569"/>
      <c r="AX268" s="569"/>
      <c r="AY268" s="569"/>
      <c r="AZ268" s="569"/>
      <c r="BA268" s="569"/>
      <c r="BB268" s="569"/>
      <c r="BC268" s="569"/>
      <c r="BD268" s="569"/>
      <c r="BE268" s="569"/>
      <c r="BF268" s="569"/>
      <c r="BG268" s="569"/>
      <c r="BH268" s="569"/>
      <c r="BI268" s="569"/>
      <c r="BJ268" s="569"/>
      <c r="BK268" s="569"/>
      <c r="BL268" s="569"/>
      <c r="BM268" s="569"/>
      <c r="BN268" s="569"/>
      <c r="BO268" s="569"/>
      <c r="BP268" s="569"/>
      <c r="BQ268" s="569"/>
      <c r="BR268" s="569"/>
      <c r="BS268" s="569"/>
      <c r="BT268" s="569"/>
      <c r="BU268" s="569"/>
      <c r="BV268" s="569"/>
      <c r="BW268" s="569"/>
      <c r="BX268" s="569"/>
      <c r="BY268" s="569"/>
      <c r="BZ268" s="569"/>
      <c r="CA268" s="569"/>
      <c r="CB268" s="569"/>
      <c r="CC268" s="569"/>
      <c r="CD268" s="569"/>
    </row>
    <row r="269" spans="21:82" ht="39" customHeight="1" x14ac:dyDescent="0.25">
      <c r="U269" s="569"/>
      <c r="V269" s="569"/>
      <c r="W269" s="569"/>
      <c r="X269" s="569"/>
      <c r="Y269" s="569"/>
      <c r="Z269" s="569"/>
      <c r="AA269" s="569"/>
      <c r="AB269" s="569"/>
      <c r="AC269" s="569"/>
      <c r="AD269" s="569"/>
      <c r="AE269" s="569"/>
      <c r="AF269" s="569"/>
      <c r="AG269" s="569"/>
      <c r="AH269" s="569"/>
      <c r="AI269" s="569"/>
      <c r="AJ269" s="569"/>
      <c r="AK269" s="569"/>
      <c r="AL269" s="569"/>
      <c r="AM269" s="569"/>
      <c r="AN269" s="569"/>
      <c r="AO269" s="569"/>
      <c r="AP269" s="569"/>
      <c r="AQ269" s="569"/>
      <c r="AR269" s="569"/>
      <c r="AS269" s="569"/>
      <c r="AT269" s="569"/>
      <c r="AU269" s="569"/>
      <c r="AV269" s="569"/>
      <c r="AW269" s="569"/>
      <c r="AX269" s="569"/>
      <c r="AY269" s="569"/>
      <c r="AZ269" s="569"/>
      <c r="BA269" s="569"/>
      <c r="BB269" s="569"/>
      <c r="BC269" s="569"/>
      <c r="BD269" s="569"/>
      <c r="BE269" s="569"/>
      <c r="BF269" s="569"/>
      <c r="BG269" s="569"/>
      <c r="BH269" s="569"/>
      <c r="BI269" s="569"/>
      <c r="BJ269" s="569"/>
      <c r="BK269" s="569"/>
      <c r="BL269" s="569"/>
      <c r="BM269" s="569"/>
      <c r="BN269" s="569"/>
      <c r="BO269" s="569"/>
      <c r="BP269" s="569"/>
      <c r="BQ269" s="569"/>
      <c r="BR269" s="569"/>
      <c r="BS269" s="569"/>
      <c r="BT269" s="569"/>
      <c r="BU269" s="569"/>
      <c r="BV269" s="569"/>
      <c r="BW269" s="569"/>
      <c r="BX269" s="569"/>
      <c r="BY269" s="569"/>
      <c r="BZ269" s="569"/>
      <c r="CA269" s="569"/>
      <c r="CB269" s="569"/>
      <c r="CC269" s="569"/>
      <c r="CD269" s="569"/>
    </row>
    <row r="270" spans="21:82" ht="39" customHeight="1" x14ac:dyDescent="0.25">
      <c r="U270" s="569"/>
      <c r="V270" s="569"/>
      <c r="W270" s="569"/>
      <c r="X270" s="569"/>
      <c r="Y270" s="569"/>
      <c r="Z270" s="569"/>
      <c r="AA270" s="569"/>
      <c r="AB270" s="569"/>
      <c r="AC270" s="569"/>
      <c r="AD270" s="569"/>
      <c r="AE270" s="569"/>
      <c r="AF270" s="569"/>
      <c r="AG270" s="569"/>
      <c r="AH270" s="569"/>
      <c r="AI270" s="569"/>
      <c r="AJ270" s="569"/>
      <c r="AK270" s="569"/>
      <c r="AL270" s="569"/>
      <c r="AM270" s="569"/>
      <c r="AN270" s="569"/>
      <c r="AO270" s="569"/>
      <c r="AP270" s="569"/>
      <c r="AQ270" s="569"/>
      <c r="AR270" s="569"/>
      <c r="AS270" s="569"/>
      <c r="AT270" s="569"/>
      <c r="AU270" s="569"/>
      <c r="AV270" s="569"/>
      <c r="AW270" s="569"/>
      <c r="AX270" s="569"/>
      <c r="AY270" s="569"/>
      <c r="AZ270" s="569"/>
      <c r="BA270" s="569"/>
      <c r="BB270" s="569"/>
      <c r="BC270" s="569"/>
      <c r="BD270" s="569"/>
      <c r="BE270" s="569"/>
      <c r="BF270" s="569"/>
      <c r="BG270" s="569"/>
      <c r="BH270" s="569"/>
      <c r="BI270" s="569"/>
      <c r="BJ270" s="569"/>
      <c r="BK270" s="569"/>
      <c r="BL270" s="569"/>
      <c r="BM270" s="569"/>
      <c r="BN270" s="569"/>
      <c r="BO270" s="569"/>
      <c r="BP270" s="569"/>
      <c r="BQ270" s="569"/>
      <c r="BR270" s="569"/>
      <c r="BS270" s="569"/>
      <c r="BT270" s="569"/>
      <c r="BU270" s="569"/>
      <c r="BV270" s="569"/>
      <c r="BW270" s="569"/>
      <c r="BX270" s="569"/>
      <c r="BY270" s="569"/>
      <c r="BZ270" s="569"/>
      <c r="CA270" s="569"/>
      <c r="CB270" s="569"/>
      <c r="CC270" s="569"/>
      <c r="CD270" s="569"/>
    </row>
    <row r="271" spans="21:82" ht="39" customHeight="1" x14ac:dyDescent="0.25">
      <c r="U271" s="569"/>
      <c r="V271" s="569"/>
      <c r="W271" s="569"/>
      <c r="X271" s="569"/>
      <c r="Y271" s="569"/>
      <c r="Z271" s="569"/>
      <c r="AA271" s="569"/>
      <c r="AB271" s="569"/>
      <c r="AC271" s="569"/>
      <c r="AD271" s="569"/>
      <c r="AE271" s="569"/>
      <c r="AF271" s="569"/>
      <c r="AG271" s="569"/>
      <c r="AH271" s="569"/>
      <c r="AI271" s="569"/>
      <c r="AJ271" s="569"/>
      <c r="AK271" s="569"/>
      <c r="AL271" s="569"/>
      <c r="AM271" s="569"/>
      <c r="AN271" s="569"/>
      <c r="AO271" s="569"/>
      <c r="AP271" s="569"/>
      <c r="AQ271" s="569"/>
      <c r="AR271" s="569"/>
      <c r="AS271" s="569"/>
      <c r="AT271" s="569"/>
      <c r="AU271" s="569"/>
      <c r="AV271" s="569"/>
      <c r="AW271" s="569"/>
      <c r="AX271" s="569"/>
      <c r="AY271" s="569"/>
      <c r="AZ271" s="569"/>
      <c r="BA271" s="569"/>
      <c r="BB271" s="569"/>
      <c r="BC271" s="569"/>
      <c r="BD271" s="569"/>
      <c r="BE271" s="569"/>
      <c r="BF271" s="569"/>
      <c r="BG271" s="569"/>
      <c r="BH271" s="569"/>
      <c r="BI271" s="569"/>
      <c r="BJ271" s="569"/>
      <c r="BK271" s="569"/>
      <c r="BL271" s="569"/>
      <c r="BM271" s="569"/>
      <c r="BN271" s="569"/>
      <c r="BO271" s="569"/>
      <c r="BP271" s="569"/>
      <c r="BQ271" s="569"/>
      <c r="BR271" s="569"/>
      <c r="BS271" s="569"/>
      <c r="BT271" s="569"/>
      <c r="BU271" s="569"/>
      <c r="BV271" s="569"/>
      <c r="BW271" s="569"/>
      <c r="BX271" s="569"/>
      <c r="BY271" s="569"/>
      <c r="BZ271" s="569"/>
      <c r="CA271" s="569"/>
      <c r="CB271" s="569"/>
      <c r="CC271" s="569"/>
      <c r="CD271" s="569"/>
    </row>
    <row r="272" spans="21:82" ht="39" customHeight="1" x14ac:dyDescent="0.25">
      <c r="U272" s="569"/>
      <c r="V272" s="569"/>
      <c r="W272" s="569"/>
      <c r="X272" s="569"/>
      <c r="Y272" s="569"/>
      <c r="Z272" s="569"/>
      <c r="AA272" s="569"/>
      <c r="AB272" s="569"/>
      <c r="AC272" s="569"/>
      <c r="AD272" s="569"/>
      <c r="AE272" s="569"/>
      <c r="AF272" s="569"/>
      <c r="AG272" s="569"/>
      <c r="AH272" s="569"/>
      <c r="AI272" s="569"/>
      <c r="AJ272" s="569"/>
      <c r="AK272" s="569"/>
      <c r="AL272" s="569"/>
      <c r="AM272" s="569"/>
      <c r="AN272" s="569"/>
      <c r="AO272" s="569"/>
      <c r="AP272" s="569"/>
      <c r="AQ272" s="569"/>
      <c r="AR272" s="569"/>
      <c r="AS272" s="569"/>
      <c r="AT272" s="569"/>
      <c r="AU272" s="569"/>
      <c r="AV272" s="569"/>
      <c r="AW272" s="569"/>
      <c r="AX272" s="569"/>
      <c r="AY272" s="569"/>
      <c r="AZ272" s="569"/>
      <c r="BA272" s="569"/>
      <c r="BB272" s="569"/>
      <c r="BC272" s="569"/>
      <c r="BD272" s="569"/>
      <c r="BE272" s="569"/>
      <c r="BF272" s="569"/>
      <c r="BG272" s="569"/>
      <c r="BH272" s="569"/>
      <c r="BI272" s="569"/>
      <c r="BJ272" s="569"/>
      <c r="BK272" s="569"/>
      <c r="BL272" s="569"/>
      <c r="BM272" s="569"/>
      <c r="BN272" s="569"/>
      <c r="BO272" s="569"/>
      <c r="BP272" s="569"/>
      <c r="BQ272" s="569"/>
      <c r="BR272" s="569"/>
      <c r="BS272" s="569"/>
      <c r="BT272" s="569"/>
      <c r="BU272" s="569"/>
      <c r="BV272" s="569"/>
      <c r="BW272" s="569"/>
      <c r="BX272" s="569"/>
      <c r="BY272" s="569"/>
      <c r="BZ272" s="569"/>
      <c r="CA272" s="569"/>
      <c r="CB272" s="569"/>
      <c r="CC272" s="569"/>
      <c r="CD272" s="569"/>
    </row>
    <row r="273" spans="21:82" ht="39" customHeight="1" x14ac:dyDescent="0.25">
      <c r="U273" s="569"/>
      <c r="V273" s="569"/>
      <c r="W273" s="569"/>
      <c r="X273" s="569"/>
      <c r="Y273" s="569"/>
      <c r="Z273" s="569"/>
      <c r="AA273" s="569"/>
      <c r="AB273" s="569"/>
      <c r="AC273" s="569"/>
      <c r="AD273" s="569"/>
      <c r="AE273" s="569"/>
      <c r="AF273" s="569"/>
      <c r="AG273" s="569"/>
      <c r="AH273" s="569"/>
      <c r="AI273" s="569"/>
      <c r="AJ273" s="569"/>
      <c r="AK273" s="569"/>
      <c r="AL273" s="569"/>
      <c r="AM273" s="569"/>
      <c r="AN273" s="569"/>
      <c r="AO273" s="569"/>
      <c r="AP273" s="569"/>
      <c r="AQ273" s="569"/>
      <c r="AR273" s="569"/>
      <c r="AS273" s="569"/>
      <c r="AT273" s="569"/>
      <c r="AU273" s="569"/>
      <c r="AV273" s="569"/>
      <c r="AW273" s="569"/>
      <c r="AX273" s="569"/>
      <c r="AY273" s="569"/>
      <c r="AZ273" s="569"/>
      <c r="BA273" s="569"/>
      <c r="BB273" s="569"/>
      <c r="BC273" s="569"/>
      <c r="BD273" s="569"/>
      <c r="BE273" s="569"/>
      <c r="BF273" s="569"/>
      <c r="BG273" s="569"/>
      <c r="BH273" s="569"/>
      <c r="BI273" s="569"/>
      <c r="BJ273" s="569"/>
      <c r="BK273" s="569"/>
      <c r="BL273" s="569"/>
      <c r="BM273" s="569"/>
      <c r="BN273" s="569"/>
      <c r="BO273" s="569"/>
      <c r="BP273" s="569"/>
      <c r="BQ273" s="569"/>
      <c r="BR273" s="569"/>
      <c r="BS273" s="569"/>
      <c r="BT273" s="569"/>
      <c r="BU273" s="569"/>
      <c r="BV273" s="569"/>
      <c r="BW273" s="569"/>
      <c r="BX273" s="569"/>
      <c r="BY273" s="569"/>
      <c r="BZ273" s="569"/>
      <c r="CA273" s="569"/>
      <c r="CB273" s="569"/>
      <c r="CC273" s="569"/>
      <c r="CD273" s="569"/>
    </row>
    <row r="274" spans="21:82" ht="39" customHeight="1" x14ac:dyDescent="0.25">
      <c r="U274" s="569"/>
      <c r="V274" s="569"/>
      <c r="W274" s="569"/>
      <c r="X274" s="569"/>
      <c r="Y274" s="569"/>
      <c r="Z274" s="569"/>
      <c r="AA274" s="569"/>
      <c r="AB274" s="569"/>
      <c r="AC274" s="569"/>
      <c r="AD274" s="569"/>
      <c r="AE274" s="569"/>
      <c r="AF274" s="569"/>
      <c r="AG274" s="569"/>
      <c r="AH274" s="569"/>
      <c r="AI274" s="569"/>
      <c r="AJ274" s="569"/>
      <c r="AK274" s="569"/>
      <c r="AL274" s="569"/>
      <c r="AM274" s="569"/>
      <c r="AN274" s="569"/>
      <c r="AO274" s="569"/>
      <c r="AP274" s="569"/>
      <c r="AQ274" s="569"/>
      <c r="AR274" s="569"/>
      <c r="AS274" s="569"/>
      <c r="AT274" s="569"/>
      <c r="AU274" s="569"/>
      <c r="AV274" s="569"/>
      <c r="AW274" s="569"/>
      <c r="AX274" s="569"/>
      <c r="AY274" s="569"/>
      <c r="AZ274" s="569"/>
      <c r="BA274" s="569"/>
      <c r="BB274" s="569"/>
      <c r="BC274" s="569"/>
      <c r="BD274" s="569"/>
      <c r="BE274" s="569"/>
      <c r="BF274" s="569"/>
      <c r="BG274" s="569"/>
      <c r="BH274" s="569"/>
      <c r="BI274" s="569"/>
      <c r="BJ274" s="569"/>
      <c r="BK274" s="569"/>
      <c r="BL274" s="569"/>
      <c r="BM274" s="569"/>
      <c r="BN274" s="569"/>
      <c r="BO274" s="569"/>
      <c r="BP274" s="569"/>
      <c r="BQ274" s="569"/>
      <c r="BR274" s="569"/>
      <c r="BS274" s="569"/>
      <c r="BT274" s="569"/>
      <c r="BU274" s="569"/>
      <c r="BV274" s="569"/>
      <c r="BW274" s="569"/>
      <c r="BX274" s="569"/>
      <c r="BY274" s="569"/>
      <c r="BZ274" s="569"/>
      <c r="CA274" s="569"/>
      <c r="CB274" s="569"/>
      <c r="CC274" s="569"/>
      <c r="CD274" s="569"/>
    </row>
    <row r="275" spans="21:82" ht="39" customHeight="1" x14ac:dyDescent="0.25">
      <c r="U275" s="569"/>
      <c r="V275" s="569"/>
      <c r="W275" s="569"/>
      <c r="X275" s="569"/>
      <c r="Y275" s="569"/>
      <c r="Z275" s="569"/>
      <c r="AA275" s="569"/>
      <c r="AB275" s="569"/>
      <c r="AC275" s="569"/>
      <c r="AD275" s="569"/>
      <c r="AE275" s="569"/>
      <c r="AF275" s="569"/>
      <c r="AG275" s="569"/>
      <c r="AH275" s="569"/>
      <c r="AI275" s="569"/>
      <c r="AJ275" s="569"/>
      <c r="AK275" s="569"/>
      <c r="AL275" s="569"/>
      <c r="AM275" s="569"/>
      <c r="AN275" s="569"/>
      <c r="AO275" s="569"/>
      <c r="AP275" s="569"/>
      <c r="AQ275" s="569"/>
      <c r="AR275" s="569"/>
      <c r="AS275" s="569"/>
      <c r="AT275" s="569"/>
      <c r="AU275" s="569"/>
      <c r="AV275" s="569"/>
      <c r="AW275" s="569"/>
      <c r="AX275" s="569"/>
      <c r="AY275" s="569"/>
      <c r="AZ275" s="569"/>
      <c r="BA275" s="569"/>
      <c r="BB275" s="569"/>
      <c r="BC275" s="569"/>
      <c r="BD275" s="569"/>
      <c r="BE275" s="569"/>
      <c r="BF275" s="569"/>
      <c r="BG275" s="569"/>
      <c r="BH275" s="569"/>
      <c r="BI275" s="569"/>
      <c r="BJ275" s="569"/>
      <c r="BK275" s="569"/>
      <c r="BL275" s="569"/>
      <c r="BM275" s="569"/>
      <c r="BN275" s="569"/>
      <c r="BO275" s="569"/>
      <c r="BP275" s="569"/>
      <c r="BQ275" s="569"/>
      <c r="BR275" s="569"/>
      <c r="BS275" s="569"/>
      <c r="BT275" s="569"/>
      <c r="BU275" s="569"/>
      <c r="BV275" s="569"/>
      <c r="BW275" s="569"/>
      <c r="BX275" s="569"/>
      <c r="BY275" s="569"/>
      <c r="BZ275" s="569"/>
      <c r="CA275" s="569"/>
      <c r="CB275" s="569"/>
      <c r="CC275" s="569"/>
      <c r="CD275" s="569"/>
    </row>
    <row r="276" spans="21:82" ht="39" customHeight="1" x14ac:dyDescent="0.25">
      <c r="U276" s="569"/>
      <c r="V276" s="569"/>
      <c r="W276" s="569"/>
      <c r="X276" s="569"/>
      <c r="Y276" s="569"/>
      <c r="Z276" s="569"/>
      <c r="AA276" s="569"/>
      <c r="AB276" s="569"/>
      <c r="AC276" s="569"/>
      <c r="AD276" s="569"/>
      <c r="AE276" s="569"/>
      <c r="AF276" s="569"/>
      <c r="AG276" s="569"/>
      <c r="AH276" s="569"/>
      <c r="AI276" s="569"/>
      <c r="AJ276" s="569"/>
      <c r="AK276" s="569"/>
      <c r="AL276" s="569"/>
      <c r="AM276" s="569"/>
      <c r="AN276" s="569"/>
      <c r="AO276" s="569"/>
      <c r="AP276" s="569"/>
      <c r="AQ276" s="569"/>
      <c r="AR276" s="569"/>
      <c r="AS276" s="569"/>
      <c r="AT276" s="569"/>
      <c r="AU276" s="569"/>
      <c r="AV276" s="569"/>
      <c r="AW276" s="569"/>
      <c r="AX276" s="569"/>
      <c r="AY276" s="569"/>
      <c r="AZ276" s="569"/>
      <c r="BA276" s="569"/>
      <c r="BB276" s="569"/>
      <c r="BC276" s="569"/>
      <c r="BD276" s="569"/>
      <c r="BE276" s="569"/>
      <c r="BF276" s="569"/>
      <c r="BG276" s="569"/>
      <c r="BH276" s="569"/>
      <c r="BI276" s="569"/>
      <c r="BJ276" s="569"/>
      <c r="BK276" s="569"/>
      <c r="BL276" s="569"/>
      <c r="BM276" s="569"/>
      <c r="BN276" s="569"/>
      <c r="BO276" s="569"/>
      <c r="BP276" s="569"/>
      <c r="BQ276" s="569"/>
      <c r="BR276" s="569"/>
      <c r="BS276" s="569"/>
      <c r="BT276" s="569"/>
      <c r="BU276" s="569"/>
      <c r="BV276" s="569"/>
      <c r="BW276" s="569"/>
      <c r="BX276" s="569"/>
      <c r="BY276" s="569"/>
      <c r="BZ276" s="569"/>
      <c r="CA276" s="569"/>
      <c r="CB276" s="569"/>
      <c r="CC276" s="569"/>
      <c r="CD276" s="569"/>
    </row>
    <row r="277" spans="21:82" ht="39" customHeight="1" x14ac:dyDescent="0.25">
      <c r="U277" s="569"/>
      <c r="V277" s="569"/>
      <c r="W277" s="569"/>
      <c r="X277" s="569"/>
      <c r="Y277" s="569"/>
      <c r="Z277" s="569"/>
      <c r="AA277" s="569"/>
      <c r="AB277" s="569"/>
      <c r="AC277" s="569"/>
      <c r="AD277" s="569"/>
      <c r="AE277" s="569"/>
      <c r="AF277" s="569"/>
      <c r="AG277" s="569"/>
      <c r="AH277" s="569"/>
      <c r="AI277" s="569"/>
      <c r="AJ277" s="569"/>
      <c r="AK277" s="569"/>
      <c r="AL277" s="569"/>
      <c r="AM277" s="569"/>
      <c r="AN277" s="569"/>
      <c r="AO277" s="569"/>
      <c r="AP277" s="569"/>
      <c r="AQ277" s="569"/>
      <c r="AR277" s="569"/>
      <c r="AS277" s="569"/>
      <c r="AT277" s="569"/>
      <c r="AU277" s="569"/>
      <c r="AV277" s="569"/>
      <c r="AW277" s="569"/>
      <c r="AX277" s="569"/>
      <c r="AY277" s="569"/>
      <c r="AZ277" s="569"/>
      <c r="BA277" s="569"/>
      <c r="BB277" s="569"/>
      <c r="BC277" s="569"/>
      <c r="BD277" s="569"/>
      <c r="BE277" s="569"/>
      <c r="BF277" s="569"/>
      <c r="BG277" s="569"/>
      <c r="BH277" s="569"/>
      <c r="BI277" s="569"/>
      <c r="BJ277" s="569"/>
      <c r="BK277" s="569"/>
      <c r="BL277" s="569"/>
      <c r="BM277" s="569"/>
      <c r="BN277" s="569"/>
      <c r="BO277" s="569"/>
      <c r="BP277" s="569"/>
      <c r="BQ277" s="569"/>
      <c r="BR277" s="569"/>
      <c r="BS277" s="569"/>
      <c r="BT277" s="569"/>
      <c r="BU277" s="569"/>
      <c r="BV277" s="569"/>
      <c r="BW277" s="569"/>
      <c r="BX277" s="569"/>
      <c r="BY277" s="569"/>
      <c r="BZ277" s="569"/>
      <c r="CA277" s="569"/>
      <c r="CB277" s="569"/>
      <c r="CC277" s="569"/>
      <c r="CD277" s="569"/>
    </row>
    <row r="278" spans="21:82" ht="39" customHeight="1" x14ac:dyDescent="0.25">
      <c r="U278" s="569"/>
      <c r="V278" s="569"/>
      <c r="W278" s="569"/>
      <c r="X278" s="569"/>
      <c r="Y278" s="569"/>
      <c r="Z278" s="569"/>
      <c r="AA278" s="569"/>
      <c r="AB278" s="569"/>
      <c r="AC278" s="569"/>
      <c r="AD278" s="569"/>
      <c r="AE278" s="569"/>
      <c r="AF278" s="569"/>
      <c r="AG278" s="569"/>
      <c r="AH278" s="569"/>
      <c r="AI278" s="569"/>
      <c r="AJ278" s="569"/>
      <c r="AK278" s="569"/>
      <c r="AL278" s="569"/>
      <c r="AM278" s="569"/>
      <c r="AN278" s="569"/>
      <c r="AO278" s="569"/>
      <c r="AP278" s="569"/>
      <c r="AQ278" s="569"/>
      <c r="AR278" s="569"/>
      <c r="AS278" s="569"/>
      <c r="AT278" s="569"/>
      <c r="AU278" s="569"/>
      <c r="AV278" s="569"/>
      <c r="AW278" s="569"/>
      <c r="AX278" s="569"/>
      <c r="AY278" s="569"/>
      <c r="AZ278" s="569"/>
      <c r="BA278" s="569"/>
      <c r="BB278" s="569"/>
      <c r="BC278" s="569"/>
      <c r="BD278" s="569"/>
      <c r="BE278" s="569"/>
      <c r="BF278" s="569"/>
      <c r="BG278" s="569"/>
      <c r="BH278" s="569"/>
      <c r="BI278" s="569"/>
      <c r="BJ278" s="569"/>
      <c r="BK278" s="569"/>
      <c r="BL278" s="569"/>
      <c r="BM278" s="569"/>
      <c r="BN278" s="569"/>
      <c r="BO278" s="569"/>
      <c r="BP278" s="569"/>
      <c r="BQ278" s="569"/>
      <c r="BR278" s="569"/>
      <c r="BS278" s="569"/>
      <c r="BT278" s="569"/>
      <c r="BU278" s="569"/>
      <c r="BV278" s="569"/>
      <c r="BW278" s="569"/>
      <c r="BX278" s="569"/>
      <c r="BY278" s="569"/>
      <c r="BZ278" s="569"/>
      <c r="CA278" s="569"/>
      <c r="CB278" s="569"/>
      <c r="CC278" s="569"/>
      <c r="CD278" s="569"/>
    </row>
    <row r="279" spans="21:82" ht="39" customHeight="1" x14ac:dyDescent="0.25">
      <c r="U279" s="569"/>
      <c r="V279" s="569"/>
      <c r="W279" s="569"/>
      <c r="X279" s="569"/>
      <c r="Y279" s="569"/>
      <c r="Z279" s="569"/>
      <c r="AA279" s="569"/>
      <c r="AB279" s="569"/>
      <c r="AC279" s="569"/>
      <c r="AD279" s="569"/>
      <c r="AE279" s="569"/>
      <c r="AF279" s="569"/>
      <c r="AG279" s="569"/>
      <c r="AH279" s="569"/>
      <c r="AI279" s="569"/>
      <c r="AJ279" s="569"/>
      <c r="AK279" s="569"/>
      <c r="AL279" s="569"/>
      <c r="AM279" s="569"/>
      <c r="AN279" s="569"/>
      <c r="AO279" s="569"/>
      <c r="AP279" s="569"/>
      <c r="AQ279" s="569"/>
      <c r="AR279" s="569"/>
      <c r="AS279" s="569"/>
      <c r="AT279" s="569"/>
      <c r="AU279" s="569"/>
      <c r="AV279" s="569"/>
      <c r="AW279" s="569"/>
      <c r="AX279" s="569"/>
      <c r="AY279" s="569"/>
      <c r="AZ279" s="569"/>
      <c r="BA279" s="569"/>
      <c r="BB279" s="569"/>
      <c r="BC279" s="569"/>
      <c r="BD279" s="569"/>
      <c r="BE279" s="569"/>
      <c r="BF279" s="569"/>
      <c r="BG279" s="569"/>
      <c r="BH279" s="569"/>
      <c r="BI279" s="569"/>
      <c r="BJ279" s="569"/>
      <c r="BK279" s="569"/>
      <c r="BL279" s="569"/>
      <c r="BM279" s="569"/>
      <c r="BN279" s="569"/>
      <c r="BO279" s="569"/>
      <c r="BP279" s="569"/>
      <c r="BQ279" s="569"/>
      <c r="BR279" s="569"/>
      <c r="BS279" s="569"/>
      <c r="BT279" s="569"/>
      <c r="BU279" s="569"/>
      <c r="BV279" s="569"/>
      <c r="BW279" s="569"/>
      <c r="BX279" s="569"/>
      <c r="BY279" s="569"/>
      <c r="BZ279" s="569"/>
      <c r="CA279" s="569"/>
      <c r="CB279" s="569"/>
      <c r="CC279" s="569"/>
      <c r="CD279" s="569"/>
    </row>
    <row r="280" spans="21:82" ht="39" customHeight="1" x14ac:dyDescent="0.25">
      <c r="U280" s="569"/>
      <c r="V280" s="569"/>
      <c r="W280" s="569"/>
      <c r="X280" s="569"/>
      <c r="Y280" s="569"/>
      <c r="Z280" s="569"/>
      <c r="AA280" s="569"/>
      <c r="AB280" s="569"/>
      <c r="AC280" s="569"/>
      <c r="AD280" s="569"/>
      <c r="AE280" s="569"/>
      <c r="AF280" s="569"/>
      <c r="AG280" s="569"/>
      <c r="AH280" s="569"/>
      <c r="AI280" s="569"/>
      <c r="AJ280" s="569"/>
      <c r="AK280" s="569"/>
      <c r="AL280" s="569"/>
      <c r="AM280" s="569"/>
      <c r="AN280" s="569"/>
      <c r="AO280" s="569"/>
      <c r="AP280" s="569"/>
      <c r="AQ280" s="569"/>
      <c r="AR280" s="569"/>
      <c r="AS280" s="569"/>
      <c r="AT280" s="569"/>
      <c r="AU280" s="569"/>
      <c r="AV280" s="569"/>
      <c r="AW280" s="569"/>
      <c r="AX280" s="569"/>
      <c r="AY280" s="569"/>
      <c r="AZ280" s="569"/>
      <c r="BA280" s="569"/>
      <c r="BB280" s="569"/>
      <c r="BC280" s="569"/>
      <c r="BD280" s="569"/>
      <c r="BE280" s="569"/>
      <c r="BF280" s="569"/>
      <c r="BG280" s="569"/>
      <c r="BH280" s="569"/>
      <c r="BI280" s="569"/>
      <c r="BJ280" s="569"/>
      <c r="BK280" s="569"/>
      <c r="BL280" s="569"/>
      <c r="BM280" s="569"/>
      <c r="BN280" s="569"/>
      <c r="BO280" s="569"/>
      <c r="BP280" s="569"/>
      <c r="BQ280" s="569"/>
      <c r="BR280" s="569"/>
      <c r="BS280" s="569"/>
      <c r="BT280" s="569"/>
      <c r="BU280" s="569"/>
      <c r="BV280" s="569"/>
      <c r="BW280" s="569"/>
      <c r="BX280" s="569"/>
      <c r="BY280" s="569"/>
      <c r="BZ280" s="569"/>
      <c r="CA280" s="569"/>
      <c r="CB280" s="569"/>
      <c r="CC280" s="569"/>
      <c r="CD280" s="569"/>
    </row>
    <row r="281" spans="21:82" ht="39" customHeight="1" x14ac:dyDescent="0.25">
      <c r="U281" s="569"/>
      <c r="V281" s="569"/>
      <c r="W281" s="569"/>
      <c r="X281" s="569"/>
      <c r="Y281" s="569"/>
      <c r="Z281" s="569"/>
      <c r="AA281" s="569"/>
      <c r="AB281" s="569"/>
      <c r="AC281" s="569"/>
      <c r="AD281" s="569"/>
      <c r="AE281" s="569"/>
      <c r="AF281" s="569"/>
      <c r="AG281" s="569"/>
      <c r="AH281" s="569"/>
      <c r="AI281" s="569"/>
      <c r="AJ281" s="569"/>
      <c r="AK281" s="569"/>
      <c r="AL281" s="569"/>
      <c r="AM281" s="569"/>
      <c r="AN281" s="569"/>
      <c r="AO281" s="569"/>
      <c r="AP281" s="569"/>
      <c r="AQ281" s="569"/>
      <c r="AR281" s="569"/>
      <c r="AS281" s="569"/>
      <c r="AT281" s="569"/>
      <c r="AU281" s="569"/>
      <c r="AV281" s="569"/>
      <c r="AW281" s="569"/>
      <c r="AX281" s="569"/>
      <c r="AY281" s="569"/>
      <c r="AZ281" s="569"/>
      <c r="BA281" s="569"/>
      <c r="BB281" s="569"/>
      <c r="BC281" s="569"/>
      <c r="BD281" s="569"/>
      <c r="BE281" s="569"/>
      <c r="BF281" s="569"/>
      <c r="BG281" s="569"/>
      <c r="BH281" s="569"/>
      <c r="BI281" s="569"/>
      <c r="BJ281" s="569"/>
      <c r="BK281" s="569"/>
      <c r="BL281" s="569"/>
      <c r="BM281" s="569"/>
      <c r="BN281" s="569"/>
      <c r="BO281" s="569"/>
      <c r="BP281" s="569"/>
      <c r="BQ281" s="569"/>
      <c r="BR281" s="569"/>
      <c r="BS281" s="569"/>
      <c r="BT281" s="569"/>
      <c r="BU281" s="569"/>
      <c r="BV281" s="569"/>
      <c r="BW281" s="569"/>
      <c r="BX281" s="569"/>
      <c r="BY281" s="569"/>
      <c r="BZ281" s="569"/>
      <c r="CA281" s="569"/>
      <c r="CB281" s="569"/>
      <c r="CC281" s="569"/>
      <c r="CD281" s="569"/>
    </row>
    <row r="282" spans="21:82" ht="39" customHeight="1" x14ac:dyDescent="0.25">
      <c r="U282" s="569"/>
      <c r="V282" s="569"/>
      <c r="W282" s="569"/>
      <c r="X282" s="569"/>
      <c r="Y282" s="569"/>
      <c r="Z282" s="569"/>
      <c r="AA282" s="569"/>
      <c r="AB282" s="569"/>
      <c r="AC282" s="569"/>
      <c r="AD282" s="569"/>
      <c r="AE282" s="569"/>
      <c r="AF282" s="569"/>
      <c r="AG282" s="569"/>
      <c r="AH282" s="569"/>
      <c r="AI282" s="569"/>
      <c r="AJ282" s="569"/>
      <c r="AK282" s="569"/>
      <c r="AL282" s="569"/>
      <c r="AM282" s="569"/>
      <c r="AN282" s="569"/>
      <c r="AO282" s="569"/>
      <c r="AP282" s="569"/>
      <c r="AQ282" s="569"/>
      <c r="AR282" s="569"/>
      <c r="AS282" s="569"/>
      <c r="AT282" s="569"/>
      <c r="AU282" s="569"/>
      <c r="AV282" s="569"/>
      <c r="AW282" s="569"/>
      <c r="AX282" s="569"/>
      <c r="AY282" s="569"/>
      <c r="AZ282" s="569"/>
      <c r="BA282" s="569"/>
      <c r="BB282" s="569"/>
      <c r="BC282" s="569"/>
      <c r="BD282" s="569"/>
      <c r="BE282" s="569"/>
      <c r="BF282" s="569"/>
      <c r="BG282" s="569"/>
      <c r="BH282" s="569"/>
      <c r="BI282" s="569"/>
      <c r="BJ282" s="569"/>
      <c r="BK282" s="569"/>
      <c r="BL282" s="569"/>
      <c r="BM282" s="569"/>
      <c r="BN282" s="569"/>
      <c r="BO282" s="569"/>
      <c r="BP282" s="569"/>
      <c r="BQ282" s="569"/>
      <c r="BR282" s="569"/>
      <c r="BS282" s="569"/>
      <c r="BT282" s="569"/>
      <c r="BU282" s="569"/>
      <c r="BV282" s="569"/>
      <c r="BW282" s="569"/>
      <c r="BX282" s="569"/>
      <c r="BY282" s="569"/>
      <c r="BZ282" s="569"/>
      <c r="CA282" s="569"/>
      <c r="CB282" s="569"/>
      <c r="CC282" s="569"/>
      <c r="CD282" s="569"/>
    </row>
    <row r="283" spans="21:82" ht="39" customHeight="1" x14ac:dyDescent="0.25">
      <c r="U283" s="569"/>
      <c r="V283" s="569"/>
      <c r="W283" s="569"/>
      <c r="X283" s="569"/>
      <c r="Y283" s="569"/>
      <c r="Z283" s="569"/>
      <c r="AA283" s="569"/>
      <c r="AB283" s="569"/>
      <c r="AC283" s="569"/>
      <c r="AD283" s="569"/>
      <c r="AE283" s="569"/>
      <c r="AF283" s="569"/>
      <c r="AG283" s="569"/>
      <c r="AH283" s="569"/>
      <c r="AI283" s="569"/>
      <c r="AJ283" s="569"/>
      <c r="AK283" s="569"/>
      <c r="AL283" s="569"/>
      <c r="AM283" s="569"/>
      <c r="AN283" s="569"/>
      <c r="AO283" s="569"/>
      <c r="AP283" s="569"/>
      <c r="AQ283" s="569"/>
      <c r="AR283" s="569"/>
      <c r="AS283" s="569"/>
      <c r="AT283" s="569"/>
      <c r="AU283" s="569"/>
      <c r="AV283" s="569"/>
      <c r="AW283" s="569"/>
      <c r="AX283" s="569"/>
      <c r="AY283" s="569"/>
      <c r="AZ283" s="569"/>
      <c r="BA283" s="569"/>
      <c r="BB283" s="569"/>
      <c r="BC283" s="569"/>
      <c r="BD283" s="569"/>
      <c r="BE283" s="569"/>
      <c r="BF283" s="569"/>
      <c r="BG283" s="569"/>
      <c r="BH283" s="569"/>
      <c r="BI283" s="569"/>
      <c r="BJ283" s="569"/>
      <c r="BK283" s="569"/>
      <c r="BL283" s="569"/>
      <c r="BM283" s="569"/>
      <c r="BN283" s="569"/>
      <c r="BO283" s="569"/>
      <c r="BP283" s="569"/>
      <c r="BQ283" s="569"/>
      <c r="BR283" s="569"/>
      <c r="BS283" s="569"/>
      <c r="BT283" s="569"/>
      <c r="BU283" s="569"/>
      <c r="BV283" s="569"/>
      <c r="BW283" s="569"/>
      <c r="BX283" s="569"/>
      <c r="BY283" s="569"/>
      <c r="BZ283" s="569"/>
      <c r="CA283" s="569"/>
      <c r="CB283" s="569"/>
      <c r="CC283" s="569"/>
      <c r="CD283" s="569"/>
    </row>
    <row r="284" spans="21:82" ht="39" customHeight="1" x14ac:dyDescent="0.25">
      <c r="U284" s="569"/>
      <c r="V284" s="569"/>
      <c r="W284" s="569"/>
      <c r="X284" s="569"/>
      <c r="Y284" s="569"/>
      <c r="Z284" s="569"/>
      <c r="AA284" s="569"/>
      <c r="AB284" s="569"/>
      <c r="AC284" s="569"/>
      <c r="AD284" s="569"/>
      <c r="AE284" s="569"/>
      <c r="AF284" s="569"/>
      <c r="AG284" s="569"/>
      <c r="AH284" s="569"/>
      <c r="AI284" s="569"/>
      <c r="AJ284" s="569"/>
      <c r="AK284" s="569"/>
      <c r="AL284" s="569"/>
      <c r="AM284" s="569"/>
      <c r="AN284" s="569"/>
      <c r="AO284" s="569"/>
      <c r="AP284" s="569"/>
      <c r="AQ284" s="569"/>
      <c r="AR284" s="569"/>
      <c r="AS284" s="569"/>
      <c r="AT284" s="569"/>
      <c r="AU284" s="569"/>
      <c r="AV284" s="569"/>
      <c r="AW284" s="569"/>
      <c r="AX284" s="569"/>
      <c r="AY284" s="569"/>
      <c r="AZ284" s="569"/>
      <c r="BA284" s="569"/>
      <c r="BB284" s="569"/>
      <c r="BC284" s="569"/>
      <c r="BD284" s="569"/>
      <c r="BE284" s="569"/>
      <c r="BF284" s="569"/>
      <c r="BG284" s="569"/>
      <c r="BH284" s="569"/>
      <c r="BI284" s="569"/>
      <c r="BJ284" s="569"/>
      <c r="BK284" s="569"/>
      <c r="BL284" s="569"/>
      <c r="BM284" s="569"/>
      <c r="BN284" s="569"/>
      <c r="BO284" s="569"/>
      <c r="BP284" s="569"/>
      <c r="BQ284" s="569"/>
      <c r="BR284" s="569"/>
      <c r="BS284" s="569"/>
      <c r="BT284" s="569"/>
      <c r="BU284" s="569"/>
      <c r="BV284" s="569"/>
      <c r="BW284" s="569"/>
      <c r="BX284" s="569"/>
      <c r="BY284" s="569"/>
      <c r="BZ284" s="569"/>
      <c r="CA284" s="569"/>
      <c r="CB284" s="569"/>
      <c r="CC284" s="569"/>
      <c r="CD284" s="569"/>
    </row>
    <row r="285" spans="21:82" ht="39" customHeight="1" x14ac:dyDescent="0.25">
      <c r="U285" s="569"/>
      <c r="V285" s="569"/>
      <c r="W285" s="569"/>
      <c r="X285" s="569"/>
      <c r="Y285" s="569"/>
      <c r="Z285" s="569"/>
      <c r="AA285" s="569"/>
      <c r="AB285" s="569"/>
      <c r="AC285" s="569"/>
      <c r="AD285" s="569"/>
      <c r="AE285" s="569"/>
      <c r="AF285" s="569"/>
      <c r="AG285" s="569"/>
      <c r="AH285" s="569"/>
      <c r="AI285" s="569"/>
      <c r="AJ285" s="569"/>
      <c r="AK285" s="569"/>
      <c r="AL285" s="569"/>
      <c r="AM285" s="569"/>
      <c r="AN285" s="569"/>
      <c r="AO285" s="569"/>
      <c r="AP285" s="569"/>
      <c r="AQ285" s="569"/>
      <c r="AR285" s="569"/>
      <c r="AS285" s="569"/>
      <c r="AT285" s="569"/>
      <c r="AU285" s="569"/>
      <c r="AV285" s="569"/>
      <c r="AW285" s="569"/>
      <c r="AX285" s="569"/>
      <c r="AY285" s="569"/>
      <c r="AZ285" s="569"/>
      <c r="BA285" s="569"/>
      <c r="BB285" s="569"/>
      <c r="BC285" s="569"/>
      <c r="BD285" s="569"/>
      <c r="BE285" s="569"/>
      <c r="BF285" s="569"/>
      <c r="BG285" s="569"/>
      <c r="BH285" s="569"/>
      <c r="BI285" s="569"/>
      <c r="BJ285" s="569"/>
      <c r="BK285" s="569"/>
      <c r="BL285" s="569"/>
      <c r="BM285" s="569"/>
      <c r="BN285" s="569"/>
      <c r="BO285" s="569"/>
      <c r="BP285" s="569"/>
      <c r="BQ285" s="569"/>
      <c r="BR285" s="569"/>
      <c r="BS285" s="569"/>
      <c r="BT285" s="569"/>
      <c r="BU285" s="569"/>
      <c r="BV285" s="569"/>
      <c r="BW285" s="569"/>
      <c r="BX285" s="569"/>
      <c r="BY285" s="569"/>
      <c r="BZ285" s="569"/>
      <c r="CA285" s="569"/>
      <c r="CB285" s="569"/>
      <c r="CC285" s="569"/>
      <c r="CD285" s="569"/>
    </row>
    <row r="286" spans="21:82" ht="39" customHeight="1" x14ac:dyDescent="0.25">
      <c r="U286" s="569"/>
      <c r="V286" s="569"/>
      <c r="W286" s="569"/>
      <c r="X286" s="569"/>
      <c r="Y286" s="569"/>
      <c r="Z286" s="569"/>
      <c r="AA286" s="569"/>
      <c r="AB286" s="569"/>
      <c r="AC286" s="569"/>
      <c r="AD286" s="569"/>
      <c r="AE286" s="569"/>
      <c r="AF286" s="569"/>
      <c r="AG286" s="569"/>
      <c r="AH286" s="569"/>
      <c r="AI286" s="569"/>
      <c r="AJ286" s="569"/>
      <c r="AK286" s="569"/>
      <c r="AL286" s="569"/>
      <c r="AM286" s="569"/>
      <c r="AN286" s="569"/>
      <c r="AO286" s="569"/>
      <c r="AP286" s="569"/>
      <c r="AQ286" s="569"/>
      <c r="AR286" s="569"/>
      <c r="AS286" s="569"/>
      <c r="AT286" s="569"/>
      <c r="AU286" s="569"/>
      <c r="AV286" s="569"/>
      <c r="AW286" s="569"/>
      <c r="AX286" s="569"/>
      <c r="AY286" s="569"/>
      <c r="AZ286" s="569"/>
      <c r="BA286" s="569"/>
      <c r="BB286" s="569"/>
      <c r="BC286" s="569"/>
      <c r="BD286" s="569"/>
      <c r="BE286" s="569"/>
      <c r="BF286" s="569"/>
      <c r="BG286" s="569"/>
      <c r="BH286" s="569"/>
      <c r="BI286" s="569"/>
      <c r="BJ286" s="569"/>
      <c r="BK286" s="569"/>
      <c r="BL286" s="569"/>
      <c r="BM286" s="569"/>
      <c r="BN286" s="569"/>
      <c r="BO286" s="569"/>
      <c r="BP286" s="569"/>
      <c r="BQ286" s="569"/>
      <c r="BR286" s="569"/>
      <c r="BS286" s="569"/>
      <c r="BT286" s="569"/>
      <c r="BU286" s="569"/>
      <c r="BV286" s="569"/>
      <c r="BW286" s="569"/>
      <c r="BX286" s="569"/>
      <c r="BY286" s="569"/>
      <c r="BZ286" s="569"/>
      <c r="CA286" s="569"/>
      <c r="CB286" s="569"/>
      <c r="CC286" s="569"/>
      <c r="CD286" s="569"/>
    </row>
    <row r="287" spans="21:82" ht="39" customHeight="1" x14ac:dyDescent="0.25">
      <c r="U287" s="569"/>
      <c r="V287" s="569"/>
      <c r="W287" s="569"/>
      <c r="X287" s="569"/>
      <c r="Y287" s="569"/>
      <c r="Z287" s="569"/>
      <c r="AA287" s="569"/>
      <c r="AB287" s="569"/>
      <c r="AC287" s="569"/>
      <c r="AD287" s="569"/>
      <c r="AE287" s="569"/>
      <c r="AF287" s="569"/>
      <c r="AG287" s="569"/>
      <c r="AH287" s="569"/>
      <c r="AI287" s="569"/>
      <c r="AJ287" s="569"/>
      <c r="AK287" s="569"/>
      <c r="AL287" s="569"/>
      <c r="AM287" s="569"/>
      <c r="AN287" s="569"/>
      <c r="AO287" s="569"/>
      <c r="AP287" s="569"/>
      <c r="AQ287" s="569"/>
      <c r="AR287" s="569"/>
      <c r="AS287" s="569"/>
      <c r="AT287" s="569"/>
      <c r="AU287" s="569"/>
      <c r="AV287" s="569"/>
      <c r="AW287" s="569"/>
      <c r="AX287" s="569"/>
      <c r="AY287" s="569"/>
      <c r="AZ287" s="569"/>
      <c r="BA287" s="569"/>
      <c r="BB287" s="569"/>
      <c r="BC287" s="569"/>
      <c r="BD287" s="569"/>
      <c r="BE287" s="569"/>
      <c r="BF287" s="569"/>
      <c r="BG287" s="569"/>
      <c r="BH287" s="569"/>
      <c r="BI287" s="569"/>
      <c r="BJ287" s="569"/>
      <c r="BK287" s="569"/>
      <c r="BL287" s="569"/>
      <c r="BM287" s="569"/>
      <c r="BN287" s="569"/>
      <c r="BO287" s="569"/>
      <c r="BP287" s="569"/>
      <c r="BQ287" s="569"/>
      <c r="BR287" s="569"/>
      <c r="BS287" s="569"/>
      <c r="BT287" s="569"/>
      <c r="BU287" s="569"/>
      <c r="BV287" s="569"/>
      <c r="BW287" s="569"/>
      <c r="BX287" s="569"/>
      <c r="BY287" s="569"/>
      <c r="BZ287" s="569"/>
      <c r="CA287" s="569"/>
      <c r="CB287" s="569"/>
      <c r="CC287" s="569"/>
      <c r="CD287" s="569"/>
    </row>
    <row r="288" spans="21:82" ht="39" customHeight="1" x14ac:dyDescent="0.25">
      <c r="U288" s="569"/>
      <c r="V288" s="569"/>
      <c r="W288" s="569"/>
      <c r="X288" s="569"/>
      <c r="Y288" s="569"/>
      <c r="Z288" s="569"/>
      <c r="AA288" s="569"/>
      <c r="AB288" s="569"/>
      <c r="AC288" s="569"/>
      <c r="AD288" s="569"/>
      <c r="AE288" s="569"/>
      <c r="AF288" s="569"/>
      <c r="AG288" s="569"/>
      <c r="AH288" s="569"/>
      <c r="AI288" s="569"/>
      <c r="AJ288" s="569"/>
      <c r="AK288" s="569"/>
      <c r="AL288" s="569"/>
      <c r="AM288" s="569"/>
      <c r="AN288" s="569"/>
      <c r="AO288" s="569"/>
      <c r="AP288" s="569"/>
      <c r="AQ288" s="569"/>
      <c r="AR288" s="569"/>
      <c r="AS288" s="569"/>
      <c r="AT288" s="569"/>
      <c r="AU288" s="569"/>
      <c r="AV288" s="569"/>
      <c r="AW288" s="569"/>
      <c r="AX288" s="569"/>
      <c r="AY288" s="569"/>
      <c r="AZ288" s="569"/>
      <c r="BA288" s="569"/>
      <c r="BB288" s="569"/>
      <c r="BC288" s="569"/>
      <c r="BD288" s="569"/>
      <c r="BE288" s="569"/>
      <c r="BF288" s="569"/>
      <c r="BG288" s="569"/>
      <c r="BH288" s="569"/>
      <c r="BI288" s="569"/>
      <c r="BJ288" s="569"/>
      <c r="BK288" s="569"/>
      <c r="BL288" s="569"/>
      <c r="BM288" s="569"/>
      <c r="BN288" s="569"/>
      <c r="BO288" s="569"/>
      <c r="BP288" s="569"/>
      <c r="BQ288" s="569"/>
      <c r="BR288" s="569"/>
      <c r="BS288" s="569"/>
      <c r="BT288" s="569"/>
      <c r="BU288" s="569"/>
      <c r="BV288" s="569"/>
      <c r="BW288" s="569"/>
      <c r="BX288" s="569"/>
      <c r="BY288" s="569"/>
      <c r="BZ288" s="569"/>
      <c r="CA288" s="569"/>
      <c r="CB288" s="569"/>
      <c r="CC288" s="569"/>
      <c r="CD288" s="569"/>
    </row>
    <row r="289" spans="21:82" ht="39" customHeight="1" x14ac:dyDescent="0.25">
      <c r="U289" s="569"/>
      <c r="V289" s="569"/>
      <c r="W289" s="569"/>
      <c r="X289" s="569"/>
      <c r="Y289" s="569"/>
      <c r="Z289" s="569"/>
      <c r="AA289" s="569"/>
      <c r="AB289" s="569"/>
      <c r="AC289" s="569"/>
      <c r="AD289" s="569"/>
      <c r="AE289" s="569"/>
      <c r="AF289" s="569"/>
      <c r="AG289" s="569"/>
      <c r="AH289" s="569"/>
      <c r="AI289" s="569"/>
      <c r="AJ289" s="569"/>
      <c r="AK289" s="569"/>
      <c r="AL289" s="569"/>
      <c r="AM289" s="569"/>
      <c r="AN289" s="569"/>
      <c r="AO289" s="569"/>
      <c r="AP289" s="569"/>
      <c r="AQ289" s="569"/>
      <c r="AR289" s="569"/>
      <c r="AS289" s="569"/>
      <c r="AT289" s="569"/>
      <c r="AU289" s="569"/>
      <c r="AV289" s="569"/>
      <c r="AW289" s="569"/>
      <c r="AX289" s="569"/>
      <c r="AY289" s="569"/>
      <c r="AZ289" s="569"/>
      <c r="BA289" s="569"/>
      <c r="BB289" s="569"/>
      <c r="BC289" s="569"/>
      <c r="BD289" s="569"/>
      <c r="BE289" s="569"/>
      <c r="BF289" s="569"/>
      <c r="BG289" s="569"/>
      <c r="BH289" s="569"/>
      <c r="BI289" s="569"/>
      <c r="BJ289" s="569"/>
      <c r="BK289" s="569"/>
      <c r="BL289" s="569"/>
      <c r="BM289" s="569"/>
      <c r="BN289" s="569"/>
      <c r="BO289" s="569"/>
      <c r="BP289" s="569"/>
      <c r="BQ289" s="569"/>
      <c r="BR289" s="569"/>
      <c r="BS289" s="569"/>
      <c r="BT289" s="569"/>
      <c r="BU289" s="569"/>
      <c r="BV289" s="569"/>
      <c r="BW289" s="569"/>
      <c r="BX289" s="569"/>
      <c r="BY289" s="569"/>
      <c r="BZ289" s="569"/>
      <c r="CA289" s="569"/>
      <c r="CB289" s="569"/>
      <c r="CC289" s="569"/>
      <c r="CD289" s="569"/>
    </row>
    <row r="290" spans="21:82" ht="39" customHeight="1" x14ac:dyDescent="0.25">
      <c r="U290" s="569"/>
      <c r="V290" s="569"/>
      <c r="W290" s="569"/>
      <c r="X290" s="569"/>
      <c r="Y290" s="569"/>
      <c r="Z290" s="569"/>
      <c r="AA290" s="569"/>
      <c r="AB290" s="569"/>
      <c r="AC290" s="569"/>
      <c r="AD290" s="569"/>
      <c r="AE290" s="569"/>
      <c r="AF290" s="569"/>
      <c r="AG290" s="569"/>
      <c r="AH290" s="569"/>
      <c r="AI290" s="569"/>
      <c r="AJ290" s="569"/>
      <c r="AK290" s="569"/>
      <c r="AL290" s="569"/>
      <c r="AM290" s="569"/>
      <c r="AN290" s="569"/>
      <c r="AO290" s="569"/>
      <c r="AP290" s="569"/>
      <c r="AQ290" s="569"/>
      <c r="AR290" s="569"/>
      <c r="AS290" s="569"/>
      <c r="AT290" s="569"/>
      <c r="AU290" s="569"/>
      <c r="AV290" s="569"/>
      <c r="AW290" s="569"/>
      <c r="AX290" s="569"/>
      <c r="AY290" s="569"/>
      <c r="AZ290" s="569"/>
      <c r="BA290" s="569"/>
      <c r="BB290" s="569"/>
      <c r="BC290" s="569"/>
      <c r="BD290" s="569"/>
      <c r="BE290" s="569"/>
      <c r="BF290" s="569"/>
      <c r="BG290" s="569"/>
      <c r="BH290" s="569"/>
      <c r="BI290" s="569"/>
      <c r="BJ290" s="569"/>
      <c r="BK290" s="569"/>
      <c r="BL290" s="569"/>
      <c r="BM290" s="569"/>
      <c r="BN290" s="569"/>
      <c r="BO290" s="569"/>
      <c r="BP290" s="569"/>
      <c r="BQ290" s="569"/>
      <c r="BR290" s="569"/>
      <c r="BS290" s="569"/>
      <c r="BT290" s="569"/>
      <c r="BU290" s="569"/>
      <c r="BV290" s="569"/>
      <c r="BW290" s="569"/>
      <c r="BX290" s="569"/>
      <c r="BY290" s="569"/>
      <c r="BZ290" s="569"/>
      <c r="CA290" s="569"/>
      <c r="CB290" s="569"/>
      <c r="CC290" s="569"/>
      <c r="CD290" s="569"/>
    </row>
    <row r="291" spans="21:82" ht="39" customHeight="1" x14ac:dyDescent="0.25">
      <c r="U291" s="569"/>
      <c r="V291" s="569"/>
      <c r="W291" s="569"/>
      <c r="X291" s="569"/>
      <c r="Y291" s="569"/>
      <c r="Z291" s="569"/>
      <c r="AA291" s="569"/>
      <c r="AB291" s="569"/>
      <c r="AC291" s="569"/>
      <c r="AD291" s="569"/>
      <c r="AE291" s="569"/>
      <c r="AF291" s="569"/>
      <c r="AG291" s="569"/>
      <c r="AH291" s="569"/>
      <c r="AI291" s="569"/>
      <c r="AJ291" s="569"/>
      <c r="AK291" s="569"/>
      <c r="AL291" s="569"/>
      <c r="AM291" s="569"/>
      <c r="AN291" s="569"/>
      <c r="AO291" s="569"/>
      <c r="AP291" s="569"/>
      <c r="AQ291" s="569"/>
      <c r="AR291" s="569"/>
      <c r="AS291" s="569"/>
      <c r="AT291" s="569"/>
      <c r="AU291" s="569"/>
      <c r="AV291" s="569"/>
      <c r="AW291" s="569"/>
      <c r="AX291" s="569"/>
      <c r="AY291" s="569"/>
      <c r="AZ291" s="569"/>
      <c r="BA291" s="569"/>
      <c r="BB291" s="569"/>
      <c r="BC291" s="569"/>
      <c r="BD291" s="569"/>
      <c r="BE291" s="569"/>
      <c r="BF291" s="569"/>
      <c r="BG291" s="569"/>
      <c r="BH291" s="569"/>
      <c r="BI291" s="569"/>
      <c r="BJ291" s="569"/>
      <c r="BK291" s="569"/>
      <c r="BL291" s="569"/>
      <c r="BM291" s="569"/>
      <c r="BN291" s="569"/>
      <c r="BO291" s="569"/>
      <c r="BP291" s="569"/>
      <c r="BQ291" s="569"/>
      <c r="BR291" s="569"/>
      <c r="BS291" s="569"/>
      <c r="BT291" s="569"/>
      <c r="BU291" s="569"/>
      <c r="BV291" s="569"/>
      <c r="BW291" s="569"/>
      <c r="BX291" s="569"/>
      <c r="BY291" s="569"/>
      <c r="BZ291" s="569"/>
      <c r="CA291" s="569"/>
      <c r="CB291" s="569"/>
      <c r="CC291" s="569"/>
      <c r="CD291" s="569"/>
    </row>
    <row r="292" spans="21:82" ht="39" customHeight="1" x14ac:dyDescent="0.25">
      <c r="U292" s="569"/>
      <c r="V292" s="569"/>
      <c r="W292" s="569"/>
      <c r="X292" s="569"/>
      <c r="Y292" s="569"/>
      <c r="Z292" s="569"/>
      <c r="AA292" s="569"/>
      <c r="AB292" s="569"/>
      <c r="AC292" s="569"/>
      <c r="AD292" s="569"/>
      <c r="AE292" s="569"/>
      <c r="AF292" s="569"/>
      <c r="AG292" s="569"/>
      <c r="AH292" s="569"/>
      <c r="AI292" s="569"/>
      <c r="AJ292" s="569"/>
      <c r="AK292" s="569"/>
      <c r="AL292" s="569"/>
      <c r="AM292" s="569"/>
      <c r="AN292" s="569"/>
      <c r="AO292" s="569"/>
      <c r="AP292" s="569"/>
      <c r="AQ292" s="569"/>
      <c r="AR292" s="569"/>
      <c r="AS292" s="569"/>
      <c r="AT292" s="569"/>
      <c r="AU292" s="569"/>
      <c r="AV292" s="569"/>
      <c r="AW292" s="569"/>
      <c r="AX292" s="569"/>
      <c r="AY292" s="569"/>
      <c r="AZ292" s="569"/>
      <c r="BA292" s="569"/>
      <c r="BB292" s="569"/>
      <c r="BC292" s="569"/>
      <c r="BD292" s="569"/>
      <c r="BE292" s="569"/>
      <c r="BF292" s="569"/>
      <c r="BG292" s="569"/>
      <c r="BH292" s="569"/>
      <c r="BI292" s="569"/>
      <c r="BJ292" s="569"/>
      <c r="BK292" s="569"/>
      <c r="BL292" s="569"/>
      <c r="BM292" s="569"/>
      <c r="BN292" s="569"/>
      <c r="BO292" s="569"/>
      <c r="BP292" s="569"/>
      <c r="BQ292" s="569"/>
      <c r="BR292" s="569"/>
      <c r="BS292" s="569"/>
      <c r="BT292" s="569"/>
      <c r="BU292" s="569"/>
      <c r="BV292" s="569"/>
      <c r="BW292" s="569"/>
      <c r="BX292" s="569"/>
      <c r="BY292" s="569"/>
      <c r="BZ292" s="569"/>
      <c r="CA292" s="569"/>
      <c r="CB292" s="569"/>
      <c r="CC292" s="569"/>
      <c r="CD292" s="569"/>
    </row>
    <row r="293" spans="21:82" ht="39" customHeight="1" x14ac:dyDescent="0.25">
      <c r="U293" s="569"/>
      <c r="V293" s="569"/>
      <c r="W293" s="569"/>
      <c r="X293" s="569"/>
      <c r="Y293" s="569"/>
      <c r="Z293" s="569"/>
      <c r="AA293" s="569"/>
      <c r="AB293" s="569"/>
      <c r="AC293" s="569"/>
      <c r="AD293" s="569"/>
      <c r="AE293" s="569"/>
      <c r="AF293" s="569"/>
      <c r="AG293" s="569"/>
      <c r="AH293" s="569"/>
      <c r="AI293" s="569"/>
      <c r="AJ293" s="569"/>
      <c r="AK293" s="569"/>
      <c r="AL293" s="569"/>
      <c r="AM293" s="569"/>
      <c r="AN293" s="569"/>
      <c r="AO293" s="569"/>
      <c r="AP293" s="569"/>
      <c r="AQ293" s="569"/>
      <c r="AR293" s="569"/>
      <c r="AS293" s="569"/>
      <c r="AT293" s="569"/>
      <c r="AU293" s="569"/>
      <c r="AV293" s="569"/>
      <c r="AW293" s="569"/>
      <c r="AX293" s="569"/>
      <c r="AY293" s="569"/>
      <c r="AZ293" s="569"/>
      <c r="BA293" s="569"/>
      <c r="BB293" s="569"/>
      <c r="BC293" s="569"/>
      <c r="BD293" s="569"/>
      <c r="BE293" s="569"/>
      <c r="BF293" s="569"/>
      <c r="BG293" s="569"/>
      <c r="BH293" s="569"/>
      <c r="BI293" s="569"/>
      <c r="BJ293" s="569"/>
      <c r="BK293" s="569"/>
      <c r="BL293" s="569"/>
      <c r="BM293" s="569"/>
      <c r="BN293" s="569"/>
      <c r="BO293" s="569"/>
      <c r="BP293" s="569"/>
      <c r="BQ293" s="569"/>
      <c r="BR293" s="569"/>
      <c r="BS293" s="569"/>
      <c r="BT293" s="569"/>
      <c r="BU293" s="569"/>
      <c r="BV293" s="569"/>
      <c r="BW293" s="569"/>
      <c r="BX293" s="569"/>
      <c r="BY293" s="569"/>
      <c r="BZ293" s="569"/>
      <c r="CA293" s="569"/>
      <c r="CB293" s="569"/>
      <c r="CC293" s="569"/>
      <c r="CD293" s="569"/>
    </row>
    <row r="294" spans="21:82" ht="39" customHeight="1" x14ac:dyDescent="0.25">
      <c r="U294" s="569"/>
      <c r="V294" s="569"/>
      <c r="W294" s="569"/>
      <c r="X294" s="569"/>
      <c r="Y294" s="569"/>
      <c r="Z294" s="569"/>
      <c r="AA294" s="569"/>
      <c r="AB294" s="569"/>
      <c r="AC294" s="569"/>
      <c r="AD294" s="569"/>
      <c r="AE294" s="569"/>
      <c r="AF294" s="569"/>
      <c r="AG294" s="569"/>
      <c r="AH294" s="569"/>
      <c r="AI294" s="569"/>
      <c r="AJ294" s="569"/>
      <c r="AK294" s="569"/>
      <c r="AL294" s="569"/>
      <c r="AM294" s="569"/>
      <c r="AN294" s="569"/>
      <c r="AO294" s="569"/>
      <c r="AP294" s="569"/>
      <c r="AQ294" s="569"/>
      <c r="AR294" s="569"/>
      <c r="AS294" s="569"/>
      <c r="AT294" s="569"/>
      <c r="AU294" s="569"/>
      <c r="AV294" s="569"/>
      <c r="AW294" s="569"/>
      <c r="AX294" s="569"/>
      <c r="AY294" s="569"/>
      <c r="AZ294" s="569"/>
      <c r="BA294" s="569"/>
      <c r="BB294" s="569"/>
      <c r="BC294" s="569"/>
      <c r="BD294" s="569"/>
      <c r="BE294" s="569"/>
      <c r="BF294" s="569"/>
      <c r="BG294" s="569"/>
      <c r="BH294" s="569"/>
      <c r="BI294" s="569"/>
      <c r="BJ294" s="569"/>
      <c r="BK294" s="569"/>
      <c r="BL294" s="569"/>
      <c r="BM294" s="569"/>
      <c r="BN294" s="569"/>
      <c r="BO294" s="569"/>
      <c r="BP294" s="569"/>
      <c r="BQ294" s="569"/>
      <c r="BR294" s="569"/>
      <c r="BS294" s="569"/>
      <c r="BT294" s="569"/>
      <c r="BU294" s="569"/>
      <c r="BV294" s="569"/>
      <c r="BW294" s="569"/>
      <c r="BX294" s="569"/>
      <c r="BY294" s="569"/>
      <c r="BZ294" s="569"/>
      <c r="CA294" s="569"/>
      <c r="CB294" s="569"/>
      <c r="CC294" s="569"/>
      <c r="CD294" s="569"/>
    </row>
    <row r="295" spans="21:82" ht="39" customHeight="1" x14ac:dyDescent="0.25">
      <c r="U295" s="569"/>
      <c r="V295" s="569"/>
      <c r="W295" s="569"/>
      <c r="X295" s="569"/>
      <c r="Y295" s="569"/>
      <c r="Z295" s="569"/>
      <c r="AA295" s="569"/>
      <c r="AB295" s="569"/>
      <c r="AC295" s="569"/>
      <c r="AD295" s="569"/>
      <c r="AE295" s="569"/>
      <c r="AF295" s="569"/>
      <c r="AG295" s="569"/>
      <c r="AH295" s="569"/>
      <c r="AI295" s="569"/>
      <c r="AJ295" s="569"/>
      <c r="AK295" s="569"/>
      <c r="AL295" s="569"/>
      <c r="AM295" s="569"/>
      <c r="AN295" s="569"/>
      <c r="AO295" s="569"/>
      <c r="AP295" s="569"/>
      <c r="AQ295" s="569"/>
      <c r="AR295" s="569"/>
      <c r="AS295" s="569"/>
      <c r="AT295" s="569"/>
      <c r="AU295" s="569"/>
      <c r="AV295" s="569"/>
      <c r="AW295" s="569"/>
      <c r="AX295" s="569"/>
      <c r="AY295" s="569"/>
      <c r="AZ295" s="569"/>
      <c r="BA295" s="569"/>
      <c r="BB295" s="569"/>
      <c r="BC295" s="569"/>
      <c r="BD295" s="569"/>
      <c r="BE295" s="569"/>
      <c r="BF295" s="569"/>
      <c r="BG295" s="569"/>
      <c r="BH295" s="569"/>
      <c r="BI295" s="569"/>
      <c r="BJ295" s="569"/>
      <c r="BK295" s="569"/>
      <c r="BL295" s="569"/>
      <c r="BM295" s="569"/>
      <c r="BN295" s="569"/>
      <c r="BO295" s="569"/>
      <c r="BP295" s="569"/>
      <c r="BQ295" s="569"/>
      <c r="BR295" s="569"/>
      <c r="BS295" s="569"/>
      <c r="BT295" s="569"/>
      <c r="BU295" s="569"/>
      <c r="BV295" s="569"/>
      <c r="BW295" s="569"/>
      <c r="BX295" s="569"/>
      <c r="BY295" s="569"/>
      <c r="BZ295" s="569"/>
      <c r="CA295" s="569"/>
      <c r="CB295" s="569"/>
      <c r="CC295" s="569"/>
      <c r="CD295" s="569"/>
    </row>
    <row r="296" spans="21:82" ht="39" customHeight="1" x14ac:dyDescent="0.25">
      <c r="U296" s="569"/>
      <c r="V296" s="569"/>
      <c r="W296" s="569"/>
      <c r="X296" s="569"/>
      <c r="Y296" s="569"/>
      <c r="Z296" s="569"/>
      <c r="AA296" s="569"/>
      <c r="AB296" s="569"/>
      <c r="AC296" s="569"/>
      <c r="AD296" s="569"/>
      <c r="AE296" s="569"/>
      <c r="AF296" s="569"/>
      <c r="AG296" s="569"/>
      <c r="AH296" s="569"/>
      <c r="AI296" s="569"/>
      <c r="AJ296" s="569"/>
      <c r="AK296" s="569"/>
      <c r="AL296" s="569"/>
      <c r="AM296" s="569"/>
      <c r="AN296" s="569"/>
      <c r="AO296" s="569"/>
      <c r="AP296" s="569"/>
      <c r="AQ296" s="569"/>
      <c r="AR296" s="569"/>
      <c r="AS296" s="569"/>
      <c r="AT296" s="569"/>
      <c r="AU296" s="569"/>
      <c r="AV296" s="569"/>
      <c r="AW296" s="569"/>
      <c r="AX296" s="569"/>
      <c r="AY296" s="569"/>
      <c r="AZ296" s="569"/>
      <c r="BA296" s="569"/>
      <c r="BB296" s="569"/>
      <c r="BC296" s="569"/>
      <c r="BD296" s="569"/>
      <c r="BE296" s="569"/>
      <c r="BF296" s="569"/>
      <c r="BG296" s="569"/>
      <c r="BH296" s="569"/>
      <c r="BI296" s="569"/>
      <c r="BJ296" s="569"/>
      <c r="BK296" s="569"/>
      <c r="BL296" s="569"/>
      <c r="BM296" s="569"/>
      <c r="BN296" s="569"/>
      <c r="BO296" s="569"/>
      <c r="BP296" s="569"/>
      <c r="BQ296" s="569"/>
      <c r="BR296" s="569"/>
      <c r="BS296" s="569"/>
      <c r="BT296" s="569"/>
      <c r="BU296" s="569"/>
      <c r="BV296" s="569"/>
      <c r="BW296" s="569"/>
      <c r="BX296" s="569"/>
      <c r="BY296" s="569"/>
      <c r="BZ296" s="569"/>
      <c r="CA296" s="569"/>
      <c r="CB296" s="569"/>
      <c r="CC296" s="569"/>
      <c r="CD296" s="569"/>
    </row>
    <row r="297" spans="21:82" ht="39" customHeight="1" x14ac:dyDescent="0.25">
      <c r="U297" s="569"/>
      <c r="V297" s="569"/>
      <c r="W297" s="569"/>
      <c r="X297" s="569"/>
      <c r="Y297" s="569"/>
      <c r="Z297" s="569"/>
      <c r="AA297" s="569"/>
      <c r="AB297" s="569"/>
      <c r="AC297" s="569"/>
      <c r="AD297" s="569"/>
      <c r="AE297" s="569"/>
      <c r="AF297" s="569"/>
      <c r="AG297" s="569"/>
      <c r="AH297" s="569"/>
      <c r="AI297" s="569"/>
      <c r="AJ297" s="569"/>
      <c r="AK297" s="569"/>
      <c r="AL297" s="569"/>
      <c r="AM297" s="569"/>
      <c r="AN297" s="569"/>
      <c r="AO297" s="569"/>
      <c r="AP297" s="569"/>
      <c r="AQ297" s="569"/>
      <c r="AR297" s="569"/>
      <c r="AS297" s="569"/>
      <c r="AT297" s="569"/>
      <c r="AU297" s="569"/>
      <c r="AV297" s="569"/>
      <c r="AW297" s="569"/>
      <c r="AX297" s="569"/>
      <c r="AY297" s="569"/>
      <c r="AZ297" s="569"/>
      <c r="BA297" s="569"/>
      <c r="BB297" s="569"/>
      <c r="BC297" s="569"/>
      <c r="BD297" s="569"/>
      <c r="BE297" s="569"/>
      <c r="BF297" s="569"/>
      <c r="BG297" s="569"/>
      <c r="BH297" s="569"/>
      <c r="BI297" s="569"/>
      <c r="BJ297" s="569"/>
      <c r="BK297" s="569"/>
      <c r="BL297" s="569"/>
      <c r="BM297" s="569"/>
      <c r="BN297" s="569"/>
      <c r="BO297" s="569"/>
      <c r="BP297" s="569"/>
      <c r="BQ297" s="569"/>
      <c r="BR297" s="569"/>
      <c r="BS297" s="569"/>
      <c r="BT297" s="569"/>
      <c r="BU297" s="569"/>
      <c r="BV297" s="569"/>
      <c r="BW297" s="569"/>
      <c r="BX297" s="569"/>
      <c r="BY297" s="569"/>
      <c r="BZ297" s="569"/>
      <c r="CA297" s="569"/>
      <c r="CB297" s="569"/>
      <c r="CC297" s="569"/>
      <c r="CD297" s="569"/>
    </row>
    <row r="298" spans="21:82" ht="39" customHeight="1" x14ac:dyDescent="0.25">
      <c r="U298" s="569"/>
      <c r="V298" s="569"/>
      <c r="W298" s="569"/>
      <c r="X298" s="569"/>
      <c r="Y298" s="569"/>
      <c r="Z298" s="569"/>
      <c r="AA298" s="569"/>
      <c r="AB298" s="569"/>
      <c r="AC298" s="569"/>
      <c r="AD298" s="569"/>
      <c r="AE298" s="569"/>
      <c r="AF298" s="569"/>
      <c r="AG298" s="569"/>
      <c r="AH298" s="569"/>
      <c r="AI298" s="569"/>
      <c r="AJ298" s="569"/>
      <c r="AK298" s="569"/>
      <c r="AL298" s="569"/>
      <c r="AM298" s="569"/>
      <c r="AN298" s="569"/>
      <c r="AO298" s="569"/>
      <c r="AP298" s="569"/>
      <c r="AQ298" s="569"/>
      <c r="AR298" s="569"/>
      <c r="AS298" s="569"/>
      <c r="AT298" s="569"/>
      <c r="AU298" s="569"/>
      <c r="AV298" s="569"/>
      <c r="AW298" s="569"/>
      <c r="AX298" s="569"/>
      <c r="AY298" s="569"/>
      <c r="AZ298" s="569"/>
      <c r="BA298" s="569"/>
      <c r="BB298" s="569"/>
      <c r="BC298" s="569"/>
      <c r="BD298" s="569"/>
      <c r="BE298" s="569"/>
      <c r="BF298" s="569"/>
      <c r="BG298" s="569"/>
      <c r="BH298" s="569"/>
      <c r="BI298" s="569"/>
      <c r="BJ298" s="569"/>
      <c r="BK298" s="569"/>
      <c r="BL298" s="569"/>
      <c r="BM298" s="569"/>
      <c r="BN298" s="569"/>
      <c r="BO298" s="569"/>
      <c r="BP298" s="569"/>
      <c r="BQ298" s="569"/>
      <c r="BR298" s="569"/>
      <c r="BS298" s="569"/>
      <c r="BT298" s="569"/>
      <c r="BU298" s="569"/>
      <c r="BV298" s="569"/>
      <c r="BW298" s="569"/>
      <c r="BX298" s="569"/>
      <c r="BY298" s="569"/>
      <c r="BZ298" s="569"/>
      <c r="CA298" s="569"/>
      <c r="CB298" s="569"/>
      <c r="CC298" s="569"/>
      <c r="CD298" s="569"/>
    </row>
    <row r="299" spans="21:82" ht="39" customHeight="1" x14ac:dyDescent="0.25">
      <c r="U299" s="569"/>
      <c r="V299" s="569"/>
      <c r="W299" s="569"/>
      <c r="X299" s="569"/>
      <c r="Y299" s="569"/>
      <c r="Z299" s="569"/>
      <c r="AA299" s="569"/>
      <c r="AB299" s="569"/>
      <c r="AC299" s="569"/>
      <c r="AD299" s="569"/>
      <c r="AE299" s="569"/>
      <c r="AF299" s="569"/>
      <c r="AG299" s="569"/>
      <c r="AH299" s="569"/>
      <c r="AI299" s="569"/>
      <c r="AJ299" s="569"/>
      <c r="AK299" s="569"/>
      <c r="AL299" s="569"/>
      <c r="AM299" s="569"/>
      <c r="AN299" s="569"/>
      <c r="AO299" s="569"/>
      <c r="AP299" s="569"/>
      <c r="AQ299" s="569"/>
      <c r="AR299" s="569"/>
      <c r="AS299" s="569"/>
      <c r="AT299" s="569"/>
      <c r="AU299" s="569"/>
      <c r="AV299" s="569"/>
      <c r="AW299" s="569"/>
      <c r="AX299" s="569"/>
      <c r="AY299" s="569"/>
      <c r="AZ299" s="569"/>
      <c r="BA299" s="569"/>
      <c r="BB299" s="569"/>
      <c r="BC299" s="569"/>
      <c r="BD299" s="569"/>
      <c r="BE299" s="569"/>
      <c r="BF299" s="569"/>
      <c r="BG299" s="569"/>
      <c r="BH299" s="569"/>
      <c r="BI299" s="569"/>
      <c r="BJ299" s="569"/>
      <c r="BK299" s="569"/>
      <c r="BL299" s="569"/>
      <c r="BM299" s="569"/>
      <c r="BN299" s="569"/>
      <c r="BO299" s="569"/>
      <c r="BP299" s="569"/>
      <c r="BQ299" s="569"/>
      <c r="BR299" s="569"/>
      <c r="BS299" s="569"/>
      <c r="BT299" s="569"/>
      <c r="BU299" s="569"/>
      <c r="BV299" s="569"/>
      <c r="BW299" s="569"/>
      <c r="BX299" s="569"/>
      <c r="BY299" s="569"/>
      <c r="BZ299" s="569"/>
      <c r="CA299" s="569"/>
      <c r="CB299" s="569"/>
      <c r="CC299" s="569"/>
      <c r="CD299" s="569"/>
    </row>
    <row r="300" spans="21:82" ht="39" customHeight="1" x14ac:dyDescent="0.25">
      <c r="U300" s="569"/>
      <c r="V300" s="569"/>
      <c r="W300" s="569"/>
      <c r="X300" s="569"/>
      <c r="Y300" s="569"/>
      <c r="Z300" s="569"/>
      <c r="AA300" s="569"/>
      <c r="AB300" s="569"/>
      <c r="AC300" s="569"/>
      <c r="AD300" s="569"/>
      <c r="AE300" s="569"/>
      <c r="AF300" s="569"/>
      <c r="AG300" s="569"/>
      <c r="AH300" s="569"/>
      <c r="AI300" s="569"/>
      <c r="AJ300" s="569"/>
      <c r="AK300" s="569"/>
      <c r="AL300" s="569"/>
      <c r="AM300" s="569"/>
      <c r="AN300" s="569"/>
      <c r="AO300" s="569"/>
      <c r="AP300" s="569"/>
      <c r="AQ300" s="569"/>
      <c r="AR300" s="569"/>
      <c r="AS300" s="569"/>
      <c r="AT300" s="569"/>
      <c r="AU300" s="569"/>
      <c r="AV300" s="569"/>
      <c r="AW300" s="569"/>
      <c r="AX300" s="569"/>
      <c r="AY300" s="569"/>
      <c r="AZ300" s="569"/>
      <c r="BA300" s="569"/>
      <c r="BB300" s="569"/>
      <c r="BC300" s="569"/>
      <c r="BD300" s="569"/>
      <c r="BE300" s="569"/>
      <c r="BF300" s="569"/>
      <c r="BG300" s="569"/>
      <c r="BH300" s="569"/>
      <c r="BI300" s="569"/>
      <c r="BJ300" s="569"/>
      <c r="BK300" s="569"/>
      <c r="BL300" s="569"/>
      <c r="BM300" s="569"/>
      <c r="BN300" s="569"/>
      <c r="BO300" s="569"/>
      <c r="BP300" s="569"/>
      <c r="BQ300" s="569"/>
      <c r="BR300" s="569"/>
      <c r="BS300" s="569"/>
      <c r="BT300" s="569"/>
      <c r="BU300" s="569"/>
      <c r="BV300" s="569"/>
      <c r="BW300" s="569"/>
      <c r="BX300" s="569"/>
      <c r="BY300" s="569"/>
      <c r="BZ300" s="569"/>
      <c r="CA300" s="569"/>
      <c r="CB300" s="569"/>
      <c r="CC300" s="569"/>
      <c r="CD300" s="569"/>
    </row>
    <row r="301" spans="21:82" ht="39" customHeight="1" x14ac:dyDescent="0.25">
      <c r="U301" s="569"/>
      <c r="V301" s="569"/>
      <c r="W301" s="569"/>
      <c r="X301" s="569"/>
      <c r="Y301" s="569"/>
      <c r="Z301" s="569"/>
      <c r="AA301" s="569"/>
      <c r="AB301" s="569"/>
      <c r="AC301" s="569"/>
      <c r="AD301" s="569"/>
      <c r="AE301" s="569"/>
      <c r="AF301" s="569"/>
      <c r="AG301" s="569"/>
      <c r="AH301" s="569"/>
      <c r="AI301" s="569"/>
      <c r="AJ301" s="569"/>
      <c r="AK301" s="569"/>
      <c r="AL301" s="569"/>
      <c r="AM301" s="569"/>
      <c r="AN301" s="569"/>
      <c r="AO301" s="569"/>
      <c r="AP301" s="569"/>
      <c r="AQ301" s="569"/>
      <c r="AR301" s="569"/>
      <c r="AS301" s="569"/>
      <c r="AT301" s="569"/>
      <c r="AU301" s="569"/>
      <c r="AV301" s="569"/>
      <c r="AW301" s="569"/>
      <c r="AX301" s="569"/>
      <c r="AY301" s="569"/>
      <c r="AZ301" s="569"/>
      <c r="BA301" s="569"/>
      <c r="BB301" s="569"/>
      <c r="BC301" s="569"/>
      <c r="BD301" s="569"/>
      <c r="BE301" s="569"/>
      <c r="BF301" s="569"/>
      <c r="BG301" s="569"/>
      <c r="BH301" s="569"/>
      <c r="BI301" s="569"/>
      <c r="BJ301" s="569"/>
      <c r="BK301" s="569"/>
      <c r="BL301" s="569"/>
      <c r="BM301" s="569"/>
      <c r="BN301" s="569"/>
      <c r="BO301" s="569"/>
      <c r="BP301" s="569"/>
      <c r="BQ301" s="569"/>
      <c r="BR301" s="569"/>
      <c r="BS301" s="569"/>
      <c r="BT301" s="569"/>
      <c r="BU301" s="569"/>
      <c r="BV301" s="569"/>
      <c r="BW301" s="569"/>
      <c r="BX301" s="569"/>
      <c r="BY301" s="569"/>
      <c r="BZ301" s="569"/>
      <c r="CA301" s="569"/>
      <c r="CB301" s="569"/>
      <c r="CC301" s="569"/>
      <c r="CD301" s="569"/>
    </row>
    <row r="302" spans="21:82" ht="39" customHeight="1" x14ac:dyDescent="0.25">
      <c r="U302" s="569"/>
      <c r="V302" s="569"/>
      <c r="W302" s="569"/>
      <c r="X302" s="569"/>
      <c r="Y302" s="569"/>
      <c r="Z302" s="569"/>
      <c r="AA302" s="569"/>
      <c r="AB302" s="569"/>
      <c r="AC302" s="569"/>
      <c r="AD302" s="569"/>
      <c r="AE302" s="569"/>
      <c r="AF302" s="569"/>
      <c r="AG302" s="569"/>
      <c r="AH302" s="569"/>
      <c r="AI302" s="569"/>
      <c r="AJ302" s="569"/>
      <c r="AK302" s="569"/>
      <c r="AL302" s="569"/>
      <c r="AM302" s="569"/>
      <c r="AN302" s="569"/>
      <c r="AO302" s="569"/>
      <c r="AP302" s="569"/>
      <c r="AQ302" s="569"/>
      <c r="AR302" s="569"/>
      <c r="AS302" s="569"/>
      <c r="AT302" s="569"/>
      <c r="AU302" s="569"/>
      <c r="AV302" s="569"/>
      <c r="AW302" s="569"/>
      <c r="AX302" s="569"/>
      <c r="AY302" s="569"/>
      <c r="AZ302" s="569"/>
      <c r="BA302" s="569"/>
      <c r="BB302" s="569"/>
      <c r="BC302" s="569"/>
      <c r="BD302" s="569"/>
      <c r="BE302" s="569"/>
      <c r="BF302" s="569"/>
      <c r="BG302" s="569"/>
      <c r="BH302" s="569"/>
      <c r="BI302" s="569"/>
      <c r="BJ302" s="569"/>
      <c r="BK302" s="569"/>
      <c r="BL302" s="569"/>
      <c r="BM302" s="569"/>
      <c r="BN302" s="569"/>
      <c r="BO302" s="569"/>
      <c r="BP302" s="569"/>
      <c r="BQ302" s="569"/>
      <c r="BR302" s="569"/>
      <c r="BS302" s="569"/>
      <c r="BT302" s="569"/>
      <c r="BU302" s="569"/>
      <c r="BV302" s="569"/>
      <c r="BW302" s="569"/>
      <c r="BX302" s="569"/>
      <c r="BY302" s="569"/>
      <c r="BZ302" s="569"/>
      <c r="CA302" s="569"/>
      <c r="CB302" s="569"/>
      <c r="CC302" s="569"/>
      <c r="CD302" s="569"/>
    </row>
    <row r="303" spans="21:82" ht="39" customHeight="1" x14ac:dyDescent="0.25">
      <c r="U303" s="569"/>
      <c r="V303" s="569"/>
      <c r="W303" s="569"/>
      <c r="X303" s="569"/>
      <c r="Y303" s="569"/>
      <c r="Z303" s="569"/>
      <c r="AA303" s="569"/>
      <c r="AB303" s="569"/>
      <c r="AC303" s="569"/>
      <c r="AD303" s="569"/>
      <c r="AE303" s="569"/>
      <c r="AF303" s="569"/>
      <c r="AG303" s="569"/>
      <c r="AH303" s="569"/>
      <c r="AI303" s="569"/>
      <c r="AJ303" s="569"/>
      <c r="AK303" s="569"/>
      <c r="AL303" s="569"/>
      <c r="AM303" s="569"/>
      <c r="AN303" s="569"/>
      <c r="AO303" s="569"/>
      <c r="AP303" s="569"/>
      <c r="AQ303" s="569"/>
      <c r="AR303" s="569"/>
      <c r="AS303" s="569"/>
      <c r="AT303" s="569"/>
      <c r="AU303" s="569"/>
      <c r="AV303" s="569"/>
      <c r="AW303" s="569"/>
      <c r="AX303" s="569"/>
      <c r="AY303" s="569"/>
      <c r="AZ303" s="569"/>
      <c r="BA303" s="569"/>
      <c r="BB303" s="569"/>
      <c r="BC303" s="569"/>
      <c r="BD303" s="569"/>
      <c r="BE303" s="569"/>
      <c r="BF303" s="569"/>
      <c r="BG303" s="569"/>
      <c r="BH303" s="569"/>
      <c r="BI303" s="569"/>
      <c r="BJ303" s="569"/>
      <c r="BK303" s="569"/>
      <c r="BL303" s="569"/>
      <c r="BM303" s="569"/>
      <c r="BN303" s="569"/>
      <c r="BO303" s="569"/>
      <c r="BP303" s="569"/>
      <c r="BQ303" s="569"/>
      <c r="BR303" s="569"/>
      <c r="BS303" s="569"/>
      <c r="BT303" s="569"/>
      <c r="BU303" s="569"/>
      <c r="BV303" s="569"/>
      <c r="BW303" s="569"/>
      <c r="BX303" s="569"/>
      <c r="BY303" s="569"/>
      <c r="BZ303" s="569"/>
      <c r="CA303" s="569"/>
      <c r="CB303" s="569"/>
      <c r="CC303" s="569"/>
      <c r="CD303" s="569"/>
    </row>
    <row r="304" spans="21:82" ht="39" customHeight="1" x14ac:dyDescent="0.25">
      <c r="U304" s="569"/>
      <c r="V304" s="569"/>
      <c r="W304" s="569"/>
      <c r="X304" s="569"/>
      <c r="Y304" s="569"/>
      <c r="Z304" s="569"/>
      <c r="AA304" s="569"/>
      <c r="AB304" s="569"/>
      <c r="AC304" s="569"/>
      <c r="AD304" s="569"/>
      <c r="AE304" s="569"/>
      <c r="AF304" s="569"/>
      <c r="AG304" s="569"/>
      <c r="AH304" s="569"/>
      <c r="AI304" s="569"/>
      <c r="AJ304" s="569"/>
      <c r="AK304" s="569"/>
      <c r="AL304" s="569"/>
      <c r="AM304" s="569"/>
      <c r="AN304" s="569"/>
      <c r="AO304" s="569"/>
      <c r="AP304" s="569"/>
      <c r="AQ304" s="569"/>
      <c r="AR304" s="569"/>
      <c r="AS304" s="569"/>
      <c r="AT304" s="569"/>
      <c r="AU304" s="569"/>
      <c r="AV304" s="569"/>
      <c r="AW304" s="569"/>
      <c r="AX304" s="569"/>
      <c r="AY304" s="569"/>
      <c r="AZ304" s="569"/>
      <c r="BA304" s="569"/>
      <c r="BB304" s="569"/>
      <c r="BC304" s="569"/>
      <c r="BD304" s="569"/>
      <c r="BE304" s="569"/>
      <c r="BF304" s="569"/>
      <c r="BG304" s="569"/>
      <c r="BH304" s="569"/>
      <c r="BI304" s="569"/>
      <c r="BJ304" s="569"/>
      <c r="BK304" s="569"/>
      <c r="BL304" s="569"/>
      <c r="BM304" s="569"/>
      <c r="BN304" s="569"/>
      <c r="BO304" s="569"/>
      <c r="BP304" s="569"/>
      <c r="BQ304" s="569"/>
      <c r="BR304" s="569"/>
      <c r="BS304" s="569"/>
      <c r="BT304" s="569"/>
      <c r="BU304" s="569"/>
      <c r="BV304" s="569"/>
      <c r="BW304" s="569"/>
      <c r="BX304" s="569"/>
      <c r="BY304" s="569"/>
      <c r="BZ304" s="569"/>
      <c r="CA304" s="569"/>
      <c r="CB304" s="569"/>
      <c r="CC304" s="569"/>
      <c r="CD304" s="569"/>
    </row>
    <row r="305" spans="21:82" ht="39" customHeight="1" x14ac:dyDescent="0.25">
      <c r="U305" s="569"/>
      <c r="V305" s="569"/>
      <c r="W305" s="569"/>
      <c r="X305" s="569"/>
      <c r="Y305" s="569"/>
      <c r="Z305" s="569"/>
      <c r="AA305" s="569"/>
      <c r="AB305" s="569"/>
      <c r="AC305" s="569"/>
      <c r="AD305" s="569"/>
      <c r="AE305" s="569"/>
      <c r="AF305" s="569"/>
      <c r="AG305" s="569"/>
      <c r="AH305" s="569"/>
      <c r="AI305" s="569"/>
      <c r="AJ305" s="569"/>
      <c r="AK305" s="569"/>
      <c r="AL305" s="569"/>
      <c r="AM305" s="569"/>
      <c r="AN305" s="569"/>
      <c r="AO305" s="569"/>
      <c r="AP305" s="569"/>
      <c r="AQ305" s="569"/>
      <c r="AR305" s="569"/>
      <c r="AS305" s="569"/>
      <c r="AT305" s="569"/>
      <c r="AU305" s="569"/>
      <c r="AV305" s="569"/>
      <c r="AW305" s="569"/>
      <c r="AX305" s="569"/>
      <c r="AY305" s="569"/>
      <c r="AZ305" s="569"/>
      <c r="BA305" s="569"/>
      <c r="BB305" s="569"/>
      <c r="BC305" s="569"/>
      <c r="BD305" s="569"/>
      <c r="BE305" s="569"/>
      <c r="BF305" s="569"/>
      <c r="BG305" s="569"/>
      <c r="BH305" s="569"/>
      <c r="BI305" s="569"/>
      <c r="BJ305" s="569"/>
      <c r="BK305" s="569"/>
      <c r="BL305" s="569"/>
      <c r="BM305" s="569"/>
      <c r="BN305" s="569"/>
      <c r="BO305" s="569"/>
      <c r="BP305" s="569"/>
      <c r="BQ305" s="569"/>
      <c r="BR305" s="569"/>
      <c r="BS305" s="569"/>
      <c r="BT305" s="569"/>
      <c r="BU305" s="569"/>
      <c r="BV305" s="569"/>
      <c r="BW305" s="569"/>
      <c r="BX305" s="569"/>
      <c r="BY305" s="569"/>
      <c r="BZ305" s="569"/>
      <c r="CA305" s="569"/>
      <c r="CB305" s="569"/>
      <c r="CC305" s="569"/>
      <c r="CD305" s="569"/>
    </row>
    <row r="306" spans="21:82" ht="39" customHeight="1" x14ac:dyDescent="0.25">
      <c r="U306" s="569"/>
      <c r="V306" s="569"/>
      <c r="W306" s="569"/>
      <c r="X306" s="569"/>
      <c r="Y306" s="569"/>
      <c r="Z306" s="569"/>
      <c r="AA306" s="569"/>
      <c r="AB306" s="569"/>
      <c r="AC306" s="569"/>
      <c r="AD306" s="569"/>
      <c r="AE306" s="569"/>
      <c r="AF306" s="569"/>
      <c r="AG306" s="569"/>
      <c r="AH306" s="569"/>
      <c r="AI306" s="569"/>
      <c r="AJ306" s="569"/>
      <c r="AK306" s="569"/>
      <c r="AL306" s="569"/>
      <c r="AM306" s="569"/>
      <c r="AN306" s="569"/>
      <c r="AO306" s="569"/>
      <c r="AP306" s="569"/>
      <c r="AQ306" s="569"/>
      <c r="AR306" s="569"/>
      <c r="AS306" s="569"/>
      <c r="AT306" s="569"/>
      <c r="AU306" s="569"/>
      <c r="AV306" s="569"/>
      <c r="AW306" s="569"/>
      <c r="AX306" s="569"/>
      <c r="AY306" s="569"/>
      <c r="AZ306" s="569"/>
      <c r="BA306" s="569"/>
      <c r="BB306" s="569"/>
      <c r="BC306" s="569"/>
      <c r="BD306" s="569"/>
      <c r="BE306" s="569"/>
      <c r="BF306" s="569"/>
      <c r="BG306" s="569"/>
      <c r="BH306" s="569"/>
      <c r="BI306" s="569"/>
      <c r="BJ306" s="569"/>
      <c r="BK306" s="569"/>
      <c r="BL306" s="569"/>
      <c r="BM306" s="569"/>
      <c r="BN306" s="569"/>
      <c r="BO306" s="569"/>
      <c r="BP306" s="569"/>
      <c r="BQ306" s="569"/>
      <c r="BR306" s="569"/>
      <c r="BS306" s="569"/>
      <c r="BT306" s="569"/>
      <c r="BU306" s="569"/>
      <c r="BV306" s="569"/>
      <c r="BW306" s="569"/>
      <c r="BX306" s="569"/>
      <c r="BY306" s="569"/>
      <c r="BZ306" s="569"/>
      <c r="CA306" s="569"/>
      <c r="CB306" s="569"/>
      <c r="CC306" s="569"/>
      <c r="CD306" s="569"/>
    </row>
    <row r="307" spans="21:82" ht="39" customHeight="1" x14ac:dyDescent="0.25">
      <c r="U307" s="569"/>
      <c r="V307" s="569"/>
      <c r="W307" s="569"/>
      <c r="X307" s="569"/>
      <c r="Y307" s="569"/>
      <c r="Z307" s="569"/>
      <c r="AA307" s="569"/>
      <c r="AB307" s="569"/>
      <c r="AC307" s="569"/>
      <c r="AD307" s="569"/>
      <c r="AE307" s="569"/>
      <c r="AF307" s="569"/>
      <c r="AG307" s="569"/>
      <c r="AH307" s="569"/>
      <c r="AI307" s="569"/>
      <c r="AJ307" s="569"/>
      <c r="AK307" s="569"/>
      <c r="AL307" s="569"/>
      <c r="AM307" s="569"/>
      <c r="AN307" s="569"/>
      <c r="AO307" s="569"/>
      <c r="AP307" s="569"/>
      <c r="AQ307" s="569"/>
      <c r="AR307" s="569"/>
      <c r="AS307" s="569"/>
      <c r="AT307" s="569"/>
      <c r="AU307" s="569"/>
      <c r="AV307" s="569"/>
      <c r="AW307" s="569"/>
      <c r="AX307" s="569"/>
      <c r="AY307" s="569"/>
      <c r="AZ307" s="569"/>
      <c r="BA307" s="569"/>
      <c r="BB307" s="569"/>
      <c r="BC307" s="569"/>
      <c r="BD307" s="569"/>
      <c r="BE307" s="569"/>
      <c r="BF307" s="569"/>
      <c r="BG307" s="569"/>
      <c r="BH307" s="569"/>
      <c r="BI307" s="569"/>
      <c r="BJ307" s="569"/>
      <c r="BK307" s="569"/>
      <c r="BL307" s="569"/>
      <c r="BM307" s="569"/>
      <c r="BN307" s="569"/>
      <c r="BO307" s="569"/>
      <c r="BP307" s="569"/>
      <c r="BQ307" s="569"/>
      <c r="BR307" s="569"/>
      <c r="BS307" s="569"/>
      <c r="BT307" s="569"/>
      <c r="BU307" s="569"/>
      <c r="BV307" s="569"/>
      <c r="BW307" s="569"/>
      <c r="BX307" s="569"/>
      <c r="BY307" s="569"/>
      <c r="BZ307" s="569"/>
      <c r="CA307" s="569"/>
      <c r="CB307" s="569"/>
      <c r="CC307" s="569"/>
      <c r="CD307" s="569"/>
    </row>
    <row r="308" spans="21:82" ht="39" customHeight="1" x14ac:dyDescent="0.25">
      <c r="U308" s="569"/>
      <c r="V308" s="569"/>
      <c r="W308" s="569"/>
      <c r="X308" s="569"/>
      <c r="Y308" s="569"/>
      <c r="Z308" s="569"/>
      <c r="AA308" s="569"/>
      <c r="AB308" s="569"/>
      <c r="AC308" s="569"/>
      <c r="AD308" s="569"/>
      <c r="AE308" s="569"/>
      <c r="AF308" s="569"/>
      <c r="AG308" s="569"/>
      <c r="AH308" s="569"/>
      <c r="AI308" s="569"/>
      <c r="AJ308" s="569"/>
      <c r="AK308" s="569"/>
      <c r="AL308" s="569"/>
      <c r="AM308" s="569"/>
      <c r="AN308" s="569"/>
      <c r="AO308" s="569"/>
      <c r="AP308" s="569"/>
      <c r="AQ308" s="569"/>
      <c r="AR308" s="569"/>
      <c r="AS308" s="569"/>
      <c r="AT308" s="569"/>
      <c r="AU308" s="569"/>
      <c r="AV308" s="569"/>
      <c r="AW308" s="569"/>
      <c r="AX308" s="569"/>
      <c r="AY308" s="569"/>
      <c r="AZ308" s="569"/>
      <c r="BA308" s="569"/>
      <c r="BB308" s="569"/>
      <c r="BC308" s="569"/>
      <c r="BD308" s="569"/>
      <c r="BE308" s="569"/>
      <c r="BF308" s="569"/>
      <c r="BG308" s="569"/>
      <c r="BH308" s="569"/>
      <c r="BI308" s="569"/>
      <c r="BJ308" s="569"/>
      <c r="BK308" s="569"/>
      <c r="BL308" s="569"/>
      <c r="BM308" s="569"/>
      <c r="BN308" s="569"/>
      <c r="BO308" s="569"/>
      <c r="BP308" s="569"/>
      <c r="BQ308" s="569"/>
      <c r="BR308" s="569"/>
      <c r="BS308" s="569"/>
      <c r="BT308" s="569"/>
      <c r="BU308" s="569"/>
      <c r="BV308" s="569"/>
      <c r="BW308" s="569"/>
      <c r="BX308" s="569"/>
      <c r="BY308" s="569"/>
      <c r="BZ308" s="569"/>
      <c r="CA308" s="569"/>
      <c r="CB308" s="569"/>
      <c r="CC308" s="569"/>
      <c r="CD308" s="569"/>
    </row>
    <row r="309" spans="21:82" ht="39" customHeight="1" x14ac:dyDescent="0.25">
      <c r="U309" s="569"/>
      <c r="V309" s="569"/>
      <c r="W309" s="569"/>
      <c r="X309" s="569"/>
      <c r="Y309" s="569"/>
      <c r="Z309" s="569"/>
      <c r="AA309" s="569"/>
      <c r="AB309" s="569"/>
      <c r="AC309" s="569"/>
      <c r="AD309" s="569"/>
      <c r="AE309" s="569"/>
      <c r="AF309" s="569"/>
      <c r="AG309" s="569"/>
      <c r="AH309" s="569"/>
      <c r="AI309" s="569"/>
      <c r="AJ309" s="569"/>
      <c r="AK309" s="569"/>
      <c r="AL309" s="569"/>
      <c r="AM309" s="569"/>
      <c r="AN309" s="569"/>
      <c r="AO309" s="569"/>
      <c r="AP309" s="569"/>
      <c r="AQ309" s="569"/>
      <c r="AR309" s="569"/>
      <c r="AS309" s="569"/>
      <c r="AT309" s="569"/>
      <c r="AU309" s="569"/>
      <c r="AV309" s="569"/>
      <c r="AW309" s="569"/>
      <c r="AX309" s="569"/>
      <c r="AY309" s="569"/>
      <c r="AZ309" s="569"/>
      <c r="BA309" s="569"/>
      <c r="BB309" s="569"/>
      <c r="BC309" s="569"/>
      <c r="BD309" s="569"/>
      <c r="BE309" s="569"/>
      <c r="BF309" s="569"/>
      <c r="BG309" s="569"/>
      <c r="BH309" s="569"/>
      <c r="BI309" s="569"/>
      <c r="BJ309" s="569"/>
      <c r="BK309" s="569"/>
      <c r="BL309" s="569"/>
      <c r="BM309" s="569"/>
      <c r="BN309" s="569"/>
      <c r="BO309" s="569"/>
      <c r="BP309" s="569"/>
      <c r="BQ309" s="569"/>
      <c r="BR309" s="569"/>
      <c r="BS309" s="569"/>
      <c r="BT309" s="569"/>
      <c r="BU309" s="569"/>
      <c r="BV309" s="569"/>
      <c r="BW309" s="569"/>
      <c r="BX309" s="569"/>
      <c r="BY309" s="569"/>
      <c r="BZ309" s="569"/>
      <c r="CA309" s="569"/>
      <c r="CB309" s="569"/>
      <c r="CC309" s="569"/>
      <c r="CD309" s="569"/>
    </row>
    <row r="310" spans="21:82" ht="39" customHeight="1" x14ac:dyDescent="0.25">
      <c r="U310" s="569"/>
      <c r="V310" s="569"/>
      <c r="W310" s="569"/>
      <c r="X310" s="569"/>
      <c r="Y310" s="569"/>
      <c r="Z310" s="569"/>
      <c r="AA310" s="569"/>
      <c r="AB310" s="569"/>
      <c r="AC310" s="569"/>
      <c r="AD310" s="569"/>
      <c r="AE310" s="569"/>
      <c r="AF310" s="569"/>
      <c r="AG310" s="569"/>
      <c r="AH310" s="569"/>
      <c r="AI310" s="569"/>
      <c r="AJ310" s="569"/>
      <c r="AK310" s="569"/>
      <c r="AL310" s="569"/>
      <c r="AM310" s="569"/>
      <c r="AN310" s="569"/>
      <c r="AO310" s="569"/>
      <c r="AP310" s="569"/>
      <c r="AQ310" s="569"/>
      <c r="AR310" s="569"/>
      <c r="AS310" s="569"/>
      <c r="AT310" s="569"/>
      <c r="AU310" s="569"/>
      <c r="AV310" s="569"/>
      <c r="AW310" s="569"/>
      <c r="AX310" s="569"/>
      <c r="AY310" s="569"/>
      <c r="AZ310" s="569"/>
      <c r="BA310" s="569"/>
      <c r="BB310" s="569"/>
      <c r="BC310" s="569"/>
      <c r="BD310" s="569"/>
      <c r="BE310" s="569"/>
      <c r="BF310" s="569"/>
      <c r="BG310" s="569"/>
      <c r="BH310" s="569"/>
      <c r="BI310" s="569"/>
      <c r="BJ310" s="569"/>
      <c r="BK310" s="569"/>
      <c r="BL310" s="569"/>
      <c r="BM310" s="569"/>
      <c r="BN310" s="569"/>
      <c r="BO310" s="569"/>
      <c r="BP310" s="569"/>
      <c r="BQ310" s="569"/>
      <c r="BR310" s="569"/>
      <c r="BS310" s="569"/>
      <c r="BT310" s="569"/>
      <c r="BU310" s="569"/>
      <c r="BV310" s="569"/>
      <c r="BW310" s="569"/>
      <c r="BX310" s="569"/>
      <c r="BY310" s="569"/>
      <c r="BZ310" s="569"/>
      <c r="CA310" s="569"/>
      <c r="CB310" s="569"/>
      <c r="CC310" s="569"/>
      <c r="CD310" s="569"/>
    </row>
    <row r="311" spans="21:82" ht="39" customHeight="1" x14ac:dyDescent="0.25">
      <c r="U311" s="569"/>
      <c r="V311" s="569"/>
      <c r="W311" s="569"/>
      <c r="X311" s="569"/>
      <c r="Y311" s="569"/>
      <c r="Z311" s="569"/>
      <c r="AA311" s="569"/>
      <c r="AB311" s="569"/>
      <c r="AC311" s="569"/>
      <c r="AD311" s="569"/>
      <c r="AE311" s="569"/>
      <c r="AF311" s="569"/>
      <c r="AG311" s="569"/>
      <c r="AH311" s="569"/>
      <c r="AI311" s="569"/>
      <c r="AJ311" s="569"/>
      <c r="AK311" s="569"/>
      <c r="AL311" s="569"/>
      <c r="AM311" s="569"/>
      <c r="AN311" s="569"/>
      <c r="AO311" s="569"/>
      <c r="AP311" s="569"/>
      <c r="AQ311" s="569"/>
      <c r="AR311" s="569"/>
      <c r="AS311" s="569"/>
      <c r="AT311" s="569"/>
      <c r="AU311" s="569"/>
      <c r="AV311" s="569"/>
      <c r="AW311" s="569"/>
      <c r="AX311" s="569"/>
      <c r="AY311" s="569"/>
      <c r="AZ311" s="569"/>
      <c r="BA311" s="569"/>
      <c r="BB311" s="569"/>
      <c r="BC311" s="569"/>
      <c r="BD311" s="569"/>
      <c r="BE311" s="569"/>
      <c r="BF311" s="569"/>
      <c r="BG311" s="569"/>
      <c r="BH311" s="569"/>
      <c r="BI311" s="569"/>
      <c r="BJ311" s="569"/>
      <c r="BK311" s="569"/>
      <c r="BL311" s="569"/>
      <c r="BM311" s="569"/>
      <c r="BN311" s="569"/>
      <c r="BO311" s="569"/>
      <c r="BP311" s="569"/>
      <c r="BQ311" s="569"/>
      <c r="BR311" s="569"/>
      <c r="BS311" s="569"/>
      <c r="BT311" s="569"/>
      <c r="BU311" s="569"/>
      <c r="BV311" s="569"/>
      <c r="BW311" s="569"/>
      <c r="BX311" s="569"/>
      <c r="BY311" s="569"/>
      <c r="BZ311" s="569"/>
      <c r="CA311" s="569"/>
      <c r="CB311" s="569"/>
      <c r="CC311" s="569"/>
      <c r="CD311" s="569"/>
    </row>
    <row r="312" spans="21:82" ht="39" customHeight="1" x14ac:dyDescent="0.25">
      <c r="U312" s="569"/>
      <c r="V312" s="569"/>
      <c r="W312" s="569"/>
      <c r="X312" s="569"/>
      <c r="Y312" s="569"/>
      <c r="Z312" s="569"/>
      <c r="AA312" s="569"/>
      <c r="AB312" s="569"/>
      <c r="AC312" s="569"/>
      <c r="AD312" s="569"/>
      <c r="AE312" s="569"/>
      <c r="AF312" s="569"/>
      <c r="AG312" s="569"/>
      <c r="AH312" s="569"/>
      <c r="AI312" s="569"/>
      <c r="AJ312" s="569"/>
      <c r="AK312" s="569"/>
      <c r="AL312" s="569"/>
      <c r="AM312" s="569"/>
      <c r="AN312" s="569"/>
      <c r="AO312" s="569"/>
      <c r="AP312" s="569"/>
      <c r="AQ312" s="569"/>
      <c r="AR312" s="569"/>
      <c r="AS312" s="569"/>
      <c r="AT312" s="569"/>
      <c r="AU312" s="569"/>
      <c r="AV312" s="569"/>
      <c r="AW312" s="569"/>
      <c r="AX312" s="569"/>
      <c r="AY312" s="569"/>
      <c r="AZ312" s="569"/>
      <c r="BA312" s="569"/>
      <c r="BB312" s="569"/>
      <c r="BC312" s="569"/>
      <c r="BD312" s="569"/>
      <c r="BE312" s="569"/>
      <c r="BF312" s="569"/>
      <c r="BG312" s="569"/>
      <c r="BH312" s="569"/>
      <c r="BI312" s="569"/>
      <c r="BJ312" s="569"/>
      <c r="BK312" s="569"/>
      <c r="BL312" s="569"/>
      <c r="BM312" s="569"/>
      <c r="BN312" s="569"/>
      <c r="BO312" s="569"/>
      <c r="BP312" s="569"/>
      <c r="BQ312" s="569"/>
      <c r="BR312" s="569"/>
      <c r="BS312" s="569"/>
      <c r="BT312" s="569"/>
      <c r="BU312" s="569"/>
      <c r="BV312" s="569"/>
      <c r="BW312" s="569"/>
      <c r="BX312" s="569"/>
      <c r="BY312" s="569"/>
      <c r="BZ312" s="569"/>
      <c r="CA312" s="569"/>
      <c r="CB312" s="569"/>
      <c r="CC312" s="569"/>
      <c r="CD312" s="569"/>
    </row>
    <row r="313" spans="21:82" ht="39" customHeight="1" x14ac:dyDescent="0.25">
      <c r="U313" s="569"/>
      <c r="V313" s="569"/>
      <c r="W313" s="569"/>
      <c r="X313" s="569"/>
      <c r="Y313" s="569"/>
      <c r="Z313" s="569"/>
      <c r="AA313" s="569"/>
      <c r="AB313" s="569"/>
      <c r="AC313" s="569"/>
      <c r="AD313" s="569"/>
      <c r="AE313" s="569"/>
      <c r="AF313" s="569"/>
      <c r="AG313" s="569"/>
      <c r="AH313" s="569"/>
      <c r="AI313" s="569"/>
      <c r="AJ313" s="569"/>
      <c r="AK313" s="569"/>
      <c r="AL313" s="569"/>
      <c r="AM313" s="569"/>
      <c r="AN313" s="569"/>
      <c r="AO313" s="569"/>
      <c r="AP313" s="569"/>
      <c r="AQ313" s="569"/>
      <c r="AR313" s="569"/>
      <c r="AS313" s="569"/>
      <c r="AT313" s="569"/>
      <c r="AU313" s="569"/>
      <c r="AV313" s="569"/>
      <c r="AW313" s="569"/>
      <c r="AX313" s="569"/>
      <c r="AY313" s="569"/>
      <c r="AZ313" s="569"/>
      <c r="BA313" s="569"/>
      <c r="BB313" s="569"/>
      <c r="BC313" s="569"/>
      <c r="BD313" s="569"/>
      <c r="BE313" s="569"/>
      <c r="BF313" s="569"/>
      <c r="BG313" s="569"/>
      <c r="BH313" s="569"/>
      <c r="BI313" s="569"/>
      <c r="BJ313" s="569"/>
      <c r="BK313" s="569"/>
      <c r="BL313" s="569"/>
      <c r="BM313" s="569"/>
      <c r="BN313" s="569"/>
      <c r="BO313" s="569"/>
      <c r="BP313" s="569"/>
      <c r="BQ313" s="569"/>
      <c r="BR313" s="569"/>
      <c r="BS313" s="569"/>
      <c r="BT313" s="569"/>
      <c r="BU313" s="569"/>
      <c r="BV313" s="569"/>
      <c r="BW313" s="569"/>
      <c r="BX313" s="569"/>
      <c r="BY313" s="569"/>
      <c r="BZ313" s="569"/>
      <c r="CA313" s="569"/>
      <c r="CB313" s="569"/>
      <c r="CC313" s="569"/>
      <c r="CD313" s="569"/>
    </row>
    <row r="314" spans="21:82" ht="39" customHeight="1" x14ac:dyDescent="0.25">
      <c r="U314" s="569"/>
      <c r="V314" s="569"/>
      <c r="W314" s="569"/>
      <c r="X314" s="569"/>
      <c r="Y314" s="569"/>
      <c r="Z314" s="569"/>
      <c r="AA314" s="569"/>
      <c r="AB314" s="569"/>
      <c r="AC314" s="569"/>
      <c r="AD314" s="569"/>
      <c r="AE314" s="569"/>
      <c r="AF314" s="569"/>
      <c r="AG314" s="569"/>
      <c r="AH314" s="569"/>
      <c r="AI314" s="569"/>
      <c r="AJ314" s="569"/>
      <c r="AK314" s="569"/>
      <c r="AL314" s="569"/>
      <c r="AM314" s="569"/>
      <c r="AN314" s="569"/>
      <c r="AO314" s="569"/>
      <c r="AP314" s="569"/>
      <c r="AQ314" s="569"/>
      <c r="AR314" s="569"/>
      <c r="AS314" s="569"/>
      <c r="AT314" s="569"/>
      <c r="AU314" s="569"/>
      <c r="AV314" s="569"/>
      <c r="AW314" s="569"/>
      <c r="AX314" s="569"/>
      <c r="AY314" s="569"/>
      <c r="AZ314" s="569"/>
      <c r="BA314" s="569"/>
      <c r="BB314" s="569"/>
      <c r="BC314" s="569"/>
      <c r="BD314" s="569"/>
      <c r="BE314" s="569"/>
      <c r="BF314" s="569"/>
      <c r="BG314" s="569"/>
      <c r="BH314" s="569"/>
      <c r="BI314" s="569"/>
      <c r="BJ314" s="569"/>
      <c r="BK314" s="569"/>
      <c r="BL314" s="569"/>
      <c r="BM314" s="569"/>
      <c r="BN314" s="569"/>
      <c r="BO314" s="569"/>
      <c r="BP314" s="569"/>
      <c r="BQ314" s="569"/>
      <c r="BR314" s="569"/>
      <c r="BS314" s="569"/>
      <c r="BT314" s="569"/>
      <c r="BU314" s="569"/>
      <c r="BV314" s="569"/>
      <c r="BW314" s="569"/>
      <c r="BX314" s="569"/>
      <c r="BY314" s="569"/>
      <c r="BZ314" s="569"/>
      <c r="CA314" s="569"/>
      <c r="CB314" s="569"/>
      <c r="CC314" s="569"/>
      <c r="CD314" s="569"/>
    </row>
    <row r="315" spans="21:82" ht="39" customHeight="1" x14ac:dyDescent="0.25">
      <c r="U315" s="569"/>
      <c r="V315" s="569"/>
      <c r="W315" s="569"/>
      <c r="X315" s="569"/>
      <c r="Y315" s="569"/>
      <c r="Z315" s="569"/>
      <c r="AA315" s="569"/>
      <c r="AB315" s="569"/>
      <c r="AC315" s="569"/>
      <c r="AD315" s="569"/>
      <c r="AE315" s="569"/>
      <c r="AF315" s="569"/>
      <c r="AG315" s="569"/>
      <c r="AH315" s="569"/>
      <c r="AI315" s="569"/>
      <c r="AJ315" s="569"/>
      <c r="AK315" s="569"/>
      <c r="AL315" s="569"/>
      <c r="AM315" s="569"/>
      <c r="AN315" s="569"/>
      <c r="AO315" s="569"/>
      <c r="AP315" s="569"/>
      <c r="AQ315" s="569"/>
      <c r="AR315" s="569"/>
      <c r="AS315" s="569"/>
      <c r="AT315" s="569"/>
      <c r="AU315" s="569"/>
      <c r="AV315" s="569"/>
      <c r="AW315" s="569"/>
      <c r="AX315" s="569"/>
      <c r="AY315" s="569"/>
      <c r="AZ315" s="569"/>
      <c r="BA315" s="569"/>
      <c r="BB315" s="569"/>
      <c r="BC315" s="569"/>
      <c r="BD315" s="569"/>
      <c r="BE315" s="569"/>
      <c r="BF315" s="569"/>
      <c r="BG315" s="569"/>
      <c r="BH315" s="569"/>
      <c r="BI315" s="569"/>
      <c r="BJ315" s="569"/>
      <c r="BK315" s="569"/>
      <c r="BL315" s="569"/>
      <c r="BM315" s="569"/>
      <c r="BN315" s="569"/>
      <c r="BO315" s="569"/>
      <c r="BP315" s="569"/>
      <c r="BQ315" s="569"/>
      <c r="BR315" s="569"/>
      <c r="BS315" s="569"/>
      <c r="BT315" s="569"/>
      <c r="BU315" s="569"/>
      <c r="BV315" s="569"/>
      <c r="BW315" s="569"/>
      <c r="BX315" s="569"/>
      <c r="BY315" s="569"/>
      <c r="BZ315" s="569"/>
      <c r="CA315" s="569"/>
      <c r="CB315" s="569"/>
      <c r="CC315" s="569"/>
      <c r="CD315" s="569"/>
    </row>
    <row r="316" spans="21:82" ht="39" customHeight="1" x14ac:dyDescent="0.25">
      <c r="U316" s="569"/>
      <c r="V316" s="569"/>
      <c r="W316" s="569"/>
      <c r="X316" s="569"/>
      <c r="Y316" s="569"/>
      <c r="Z316" s="569"/>
      <c r="AA316" s="569"/>
      <c r="AB316" s="569"/>
      <c r="AC316" s="569"/>
      <c r="AD316" s="569"/>
      <c r="AE316" s="569"/>
      <c r="AF316" s="569"/>
      <c r="AG316" s="569"/>
      <c r="AH316" s="569"/>
      <c r="AI316" s="569"/>
      <c r="AJ316" s="569"/>
      <c r="AK316" s="569"/>
      <c r="AL316" s="569"/>
      <c r="AM316" s="569"/>
      <c r="AN316" s="569"/>
      <c r="AO316" s="569"/>
      <c r="AP316" s="569"/>
      <c r="AQ316" s="569"/>
      <c r="AR316" s="569"/>
      <c r="AS316" s="569"/>
      <c r="AT316" s="569"/>
      <c r="AU316" s="569"/>
      <c r="AV316" s="569"/>
      <c r="AW316" s="569"/>
      <c r="AX316" s="569"/>
      <c r="AY316" s="569"/>
      <c r="AZ316" s="569"/>
      <c r="BA316" s="569"/>
      <c r="BB316" s="569"/>
      <c r="BC316" s="569"/>
      <c r="BD316" s="569"/>
      <c r="BE316" s="569"/>
      <c r="BF316" s="569"/>
      <c r="BG316" s="569"/>
      <c r="BH316" s="569"/>
      <c r="BI316" s="569"/>
      <c r="BJ316" s="569"/>
      <c r="BK316" s="569"/>
      <c r="BL316" s="569"/>
      <c r="BM316" s="569"/>
      <c r="BN316" s="569"/>
      <c r="BO316" s="569"/>
      <c r="BP316" s="569"/>
      <c r="BQ316" s="569"/>
      <c r="BR316" s="569"/>
      <c r="BS316" s="569"/>
      <c r="BT316" s="569"/>
      <c r="BU316" s="569"/>
      <c r="BV316" s="569"/>
      <c r="BW316" s="569"/>
      <c r="BX316" s="569"/>
      <c r="BY316" s="569"/>
      <c r="BZ316" s="569"/>
      <c r="CA316" s="569"/>
      <c r="CB316" s="569"/>
      <c r="CC316" s="569"/>
      <c r="CD316" s="569"/>
    </row>
    <row r="317" spans="21:82" ht="39" customHeight="1" x14ac:dyDescent="0.25">
      <c r="U317" s="569"/>
      <c r="V317" s="569"/>
      <c r="W317" s="569"/>
      <c r="X317" s="569"/>
      <c r="Y317" s="569"/>
      <c r="Z317" s="569"/>
      <c r="AA317" s="569"/>
      <c r="AB317" s="569"/>
      <c r="AC317" s="569"/>
      <c r="AD317" s="569"/>
      <c r="AE317" s="569"/>
      <c r="AF317" s="569"/>
      <c r="AG317" s="569"/>
      <c r="AH317" s="569"/>
      <c r="AI317" s="569"/>
      <c r="AJ317" s="569"/>
      <c r="AK317" s="569"/>
      <c r="AL317" s="569"/>
      <c r="AM317" s="569"/>
      <c r="AN317" s="569"/>
      <c r="AO317" s="569"/>
      <c r="AP317" s="569"/>
      <c r="AQ317" s="569"/>
      <c r="AR317" s="569"/>
      <c r="AS317" s="569"/>
      <c r="AT317" s="569"/>
      <c r="AU317" s="569"/>
      <c r="AV317" s="569"/>
      <c r="AW317" s="569"/>
      <c r="AX317" s="569"/>
      <c r="AY317" s="569"/>
      <c r="AZ317" s="569"/>
      <c r="BA317" s="569"/>
      <c r="BB317" s="569"/>
      <c r="BC317" s="569"/>
      <c r="BD317" s="569"/>
      <c r="BE317" s="569"/>
      <c r="BF317" s="569"/>
      <c r="BG317" s="569"/>
      <c r="BH317" s="569"/>
      <c r="BI317" s="569"/>
      <c r="BJ317" s="569"/>
      <c r="BK317" s="569"/>
      <c r="BL317" s="569"/>
      <c r="BM317" s="569"/>
      <c r="BN317" s="569"/>
      <c r="BO317" s="569"/>
      <c r="BP317" s="569"/>
      <c r="BQ317" s="569"/>
      <c r="BR317" s="569"/>
      <c r="BS317" s="569"/>
      <c r="BT317" s="569"/>
      <c r="BU317" s="569"/>
      <c r="BV317" s="569"/>
      <c r="BW317" s="569"/>
      <c r="BX317" s="569"/>
      <c r="BY317" s="569"/>
      <c r="BZ317" s="569"/>
      <c r="CA317" s="569"/>
      <c r="CB317" s="569"/>
      <c r="CC317" s="569"/>
      <c r="CD317" s="569"/>
    </row>
    <row r="318" spans="21:82" ht="39" customHeight="1" x14ac:dyDescent="0.25">
      <c r="U318" s="569"/>
      <c r="V318" s="569"/>
      <c r="W318" s="569"/>
      <c r="X318" s="569"/>
      <c r="Y318" s="569"/>
      <c r="Z318" s="569"/>
      <c r="AA318" s="569"/>
      <c r="AB318" s="569"/>
      <c r="AC318" s="569"/>
      <c r="AD318" s="569"/>
      <c r="AE318" s="569"/>
      <c r="AF318" s="569"/>
      <c r="AG318" s="569"/>
      <c r="AH318" s="569"/>
      <c r="AI318" s="569"/>
      <c r="AJ318" s="569"/>
      <c r="AK318" s="569"/>
      <c r="AL318" s="569"/>
      <c r="AM318" s="569"/>
      <c r="AN318" s="569"/>
      <c r="AO318" s="569"/>
      <c r="AP318" s="569"/>
      <c r="AQ318" s="569"/>
      <c r="AR318" s="569"/>
      <c r="AS318" s="569"/>
      <c r="AT318" s="569"/>
      <c r="AU318" s="569"/>
      <c r="AV318" s="569"/>
      <c r="AW318" s="569"/>
      <c r="AX318" s="569"/>
      <c r="AY318" s="569"/>
      <c r="AZ318" s="569"/>
      <c r="BA318" s="569"/>
      <c r="BB318" s="569"/>
      <c r="BC318" s="569"/>
      <c r="BD318" s="569"/>
      <c r="BE318" s="569"/>
      <c r="BF318" s="569"/>
      <c r="BG318" s="569"/>
      <c r="BH318" s="569"/>
      <c r="BI318" s="569"/>
      <c r="BJ318" s="569"/>
      <c r="BK318" s="569"/>
      <c r="BL318" s="569"/>
      <c r="BM318" s="569"/>
      <c r="BN318" s="569"/>
      <c r="BO318" s="569"/>
      <c r="BP318" s="569"/>
      <c r="BQ318" s="569"/>
      <c r="BR318" s="569"/>
      <c r="BS318" s="569"/>
      <c r="BT318" s="569"/>
      <c r="BU318" s="569"/>
      <c r="BV318" s="569"/>
      <c r="BW318" s="569"/>
      <c r="BX318" s="569"/>
      <c r="BY318" s="569"/>
      <c r="BZ318" s="569"/>
      <c r="CA318" s="569"/>
      <c r="CB318" s="569"/>
      <c r="CC318" s="569"/>
      <c r="CD318" s="569"/>
    </row>
    <row r="319" spans="21:82" ht="39" customHeight="1" x14ac:dyDescent="0.25">
      <c r="U319" s="569"/>
      <c r="V319" s="569"/>
      <c r="W319" s="569"/>
      <c r="X319" s="569"/>
      <c r="Y319" s="569"/>
      <c r="Z319" s="569"/>
      <c r="AA319" s="569"/>
      <c r="AB319" s="569"/>
      <c r="AC319" s="569"/>
      <c r="AD319" s="569"/>
      <c r="AE319" s="569"/>
      <c r="AF319" s="569"/>
      <c r="AG319" s="569"/>
      <c r="AH319" s="569"/>
      <c r="AI319" s="569"/>
      <c r="AJ319" s="569"/>
      <c r="AK319" s="569"/>
      <c r="AL319" s="569"/>
      <c r="AM319" s="569"/>
      <c r="AN319" s="569"/>
      <c r="AO319" s="569"/>
      <c r="AP319" s="569"/>
      <c r="AQ319" s="569"/>
      <c r="AR319" s="569"/>
      <c r="AS319" s="569"/>
      <c r="AT319" s="569"/>
      <c r="AU319" s="569"/>
      <c r="AV319" s="569"/>
      <c r="AW319" s="569"/>
      <c r="AX319" s="569"/>
      <c r="AY319" s="569"/>
      <c r="AZ319" s="569"/>
      <c r="BA319" s="569"/>
      <c r="BB319" s="569"/>
      <c r="BC319" s="569"/>
      <c r="BD319" s="569"/>
      <c r="BE319" s="569"/>
      <c r="BF319" s="569"/>
      <c r="BG319" s="569"/>
      <c r="BH319" s="569"/>
      <c r="BI319" s="569"/>
      <c r="BJ319" s="569"/>
      <c r="BK319" s="569"/>
      <c r="BL319" s="569"/>
      <c r="BM319" s="569"/>
      <c r="BN319" s="569"/>
      <c r="BO319" s="569"/>
      <c r="BP319" s="569"/>
      <c r="BQ319" s="569"/>
      <c r="BR319" s="569"/>
      <c r="BS319" s="569"/>
      <c r="BT319" s="569"/>
      <c r="BU319" s="569"/>
      <c r="BV319" s="569"/>
      <c r="BW319" s="569"/>
      <c r="BX319" s="569"/>
      <c r="BY319" s="569"/>
      <c r="BZ319" s="569"/>
      <c r="CA319" s="569"/>
      <c r="CB319" s="569"/>
      <c r="CC319" s="569"/>
      <c r="CD319" s="569"/>
    </row>
    <row r="320" spans="21:82" ht="39" customHeight="1" x14ac:dyDescent="0.25">
      <c r="U320" s="569"/>
      <c r="V320" s="569"/>
      <c r="W320" s="569"/>
      <c r="X320" s="569"/>
      <c r="Y320" s="569"/>
      <c r="Z320" s="569"/>
      <c r="AA320" s="569"/>
      <c r="AB320" s="569"/>
      <c r="AC320" s="569"/>
      <c r="AD320" s="569"/>
      <c r="AE320" s="569"/>
      <c r="AF320" s="569"/>
      <c r="AG320" s="569"/>
      <c r="AH320" s="569"/>
      <c r="AI320" s="569"/>
      <c r="AJ320" s="569"/>
      <c r="AK320" s="569"/>
      <c r="AL320" s="569"/>
      <c r="AM320" s="569"/>
      <c r="AN320" s="569"/>
      <c r="AO320" s="569"/>
      <c r="AP320" s="569"/>
      <c r="AQ320" s="569"/>
      <c r="AR320" s="569"/>
      <c r="AS320" s="569"/>
      <c r="AT320" s="569"/>
      <c r="AU320" s="569"/>
      <c r="AV320" s="569"/>
      <c r="AW320" s="569"/>
      <c r="AX320" s="569"/>
      <c r="AY320" s="569"/>
      <c r="AZ320" s="569"/>
      <c r="BA320" s="569"/>
      <c r="BB320" s="569"/>
      <c r="BC320" s="569"/>
      <c r="BD320" s="569"/>
      <c r="BE320" s="569"/>
      <c r="BF320" s="569"/>
      <c r="BG320" s="569"/>
      <c r="BH320" s="569"/>
      <c r="BI320" s="569"/>
      <c r="BJ320" s="569"/>
      <c r="BK320" s="569"/>
      <c r="BL320" s="569"/>
      <c r="BM320" s="569"/>
      <c r="BN320" s="569"/>
      <c r="BO320" s="569"/>
      <c r="BP320" s="569"/>
      <c r="BQ320" s="569"/>
      <c r="BR320" s="569"/>
      <c r="BS320" s="569"/>
      <c r="BT320" s="569"/>
      <c r="BU320" s="569"/>
      <c r="BV320" s="569"/>
      <c r="BW320" s="569"/>
      <c r="BX320" s="569"/>
      <c r="BY320" s="569"/>
      <c r="BZ320" s="569"/>
      <c r="CA320" s="569"/>
      <c r="CB320" s="569"/>
      <c r="CC320" s="569"/>
      <c r="CD320" s="569"/>
    </row>
    <row r="321" spans="21:82" ht="39" customHeight="1" x14ac:dyDescent="0.25">
      <c r="U321" s="569"/>
      <c r="V321" s="569"/>
      <c r="W321" s="569"/>
      <c r="X321" s="569"/>
      <c r="Y321" s="569"/>
      <c r="Z321" s="569"/>
      <c r="AA321" s="569"/>
      <c r="AB321" s="569"/>
      <c r="AC321" s="569"/>
      <c r="AD321" s="569"/>
      <c r="AE321" s="569"/>
      <c r="AF321" s="569"/>
      <c r="AG321" s="569"/>
      <c r="AH321" s="569"/>
      <c r="AI321" s="569"/>
      <c r="AJ321" s="569"/>
      <c r="AK321" s="569"/>
      <c r="AL321" s="569"/>
      <c r="AM321" s="569"/>
      <c r="AN321" s="569"/>
      <c r="AO321" s="569"/>
      <c r="AP321" s="569"/>
      <c r="AQ321" s="569"/>
      <c r="AR321" s="569"/>
      <c r="AS321" s="569"/>
      <c r="AT321" s="569"/>
      <c r="AU321" s="569"/>
      <c r="AV321" s="569"/>
      <c r="AW321" s="569"/>
      <c r="AX321" s="569"/>
      <c r="AY321" s="569"/>
      <c r="AZ321" s="569"/>
      <c r="BA321" s="569"/>
      <c r="BB321" s="569"/>
      <c r="BC321" s="569"/>
      <c r="BD321" s="569"/>
      <c r="BE321" s="569"/>
      <c r="BF321" s="569"/>
      <c r="BG321" s="569"/>
      <c r="BH321" s="569"/>
      <c r="BI321" s="569"/>
      <c r="BJ321" s="569"/>
      <c r="BK321" s="569"/>
      <c r="BL321" s="569"/>
      <c r="BM321" s="569"/>
      <c r="BN321" s="569"/>
      <c r="BO321" s="569"/>
      <c r="BP321" s="569"/>
      <c r="BQ321" s="569"/>
      <c r="BR321" s="569"/>
      <c r="BS321" s="569"/>
      <c r="BT321" s="569"/>
      <c r="BU321" s="569"/>
      <c r="BV321" s="569"/>
      <c r="BW321" s="569"/>
      <c r="BX321" s="569"/>
      <c r="BY321" s="569"/>
      <c r="BZ321" s="569"/>
      <c r="CA321" s="569"/>
      <c r="CB321" s="569"/>
      <c r="CC321" s="569"/>
      <c r="CD321" s="569"/>
    </row>
    <row r="322" spans="21:82" ht="39" customHeight="1" x14ac:dyDescent="0.25">
      <c r="U322" s="569"/>
      <c r="V322" s="569"/>
      <c r="W322" s="569"/>
      <c r="X322" s="569"/>
      <c r="Y322" s="569"/>
      <c r="Z322" s="569"/>
      <c r="AA322" s="569"/>
      <c r="AB322" s="569"/>
      <c r="AC322" s="569"/>
      <c r="AD322" s="569"/>
      <c r="AE322" s="569"/>
      <c r="AF322" s="569"/>
      <c r="AG322" s="569"/>
      <c r="AH322" s="569"/>
      <c r="AI322" s="569"/>
      <c r="AJ322" s="569"/>
      <c r="AK322" s="569"/>
      <c r="AL322" s="569"/>
      <c r="AM322" s="569"/>
      <c r="AN322" s="569"/>
      <c r="AO322" s="569"/>
      <c r="AP322" s="569"/>
      <c r="AQ322" s="569"/>
      <c r="AR322" s="569"/>
      <c r="AS322" s="569"/>
      <c r="AT322" s="569"/>
      <c r="AU322" s="569"/>
      <c r="AV322" s="569"/>
      <c r="AW322" s="569"/>
      <c r="AX322" s="569"/>
      <c r="AY322" s="569"/>
      <c r="AZ322" s="569"/>
      <c r="BA322" s="569"/>
      <c r="BB322" s="569"/>
      <c r="BC322" s="569"/>
      <c r="BD322" s="569"/>
      <c r="BE322" s="569"/>
      <c r="BF322" s="569"/>
      <c r="BG322" s="569"/>
      <c r="BH322" s="569"/>
      <c r="BI322" s="569"/>
      <c r="BJ322" s="569"/>
      <c r="BK322" s="569"/>
      <c r="BL322" s="569"/>
      <c r="BM322" s="569"/>
      <c r="BN322" s="569"/>
      <c r="BO322" s="569"/>
      <c r="BP322" s="569"/>
      <c r="BQ322" s="569"/>
      <c r="BR322" s="569"/>
      <c r="BS322" s="569"/>
      <c r="BT322" s="569"/>
      <c r="BU322" s="569"/>
      <c r="BV322" s="569"/>
      <c r="BW322" s="569"/>
      <c r="BX322" s="569"/>
      <c r="BY322" s="569"/>
      <c r="BZ322" s="569"/>
      <c r="CA322" s="569"/>
      <c r="CB322" s="569"/>
      <c r="CC322" s="569"/>
      <c r="CD322" s="569"/>
    </row>
    <row r="323" spans="21:82" ht="39" customHeight="1" x14ac:dyDescent="0.25">
      <c r="U323" s="569"/>
      <c r="V323" s="569"/>
      <c r="W323" s="569"/>
      <c r="X323" s="569"/>
      <c r="Y323" s="569"/>
      <c r="Z323" s="569"/>
      <c r="AA323" s="569"/>
      <c r="AB323" s="569"/>
      <c r="AC323" s="569"/>
      <c r="AD323" s="569"/>
      <c r="AE323" s="569"/>
      <c r="AF323" s="569"/>
      <c r="AG323" s="569"/>
      <c r="AH323" s="569"/>
      <c r="AI323" s="569"/>
      <c r="AJ323" s="569"/>
      <c r="AK323" s="569"/>
      <c r="AL323" s="569"/>
      <c r="AM323" s="569"/>
      <c r="AN323" s="569"/>
      <c r="AO323" s="569"/>
      <c r="AP323" s="569"/>
      <c r="AQ323" s="569"/>
      <c r="AR323" s="569"/>
      <c r="AS323" s="569"/>
      <c r="AT323" s="569"/>
      <c r="AU323" s="569"/>
      <c r="AV323" s="569"/>
      <c r="AW323" s="569"/>
      <c r="AX323" s="569"/>
      <c r="AY323" s="569"/>
      <c r="AZ323" s="569"/>
      <c r="BA323" s="569"/>
      <c r="BB323" s="569"/>
      <c r="BC323" s="569"/>
      <c r="BD323" s="569"/>
      <c r="BE323" s="569"/>
      <c r="BF323" s="569"/>
      <c r="BG323" s="569"/>
      <c r="BH323" s="569"/>
      <c r="BI323" s="569"/>
      <c r="BJ323" s="569"/>
      <c r="BK323" s="569"/>
      <c r="BL323" s="569"/>
      <c r="BM323" s="569"/>
      <c r="BN323" s="569"/>
      <c r="BO323" s="569"/>
      <c r="BP323" s="569"/>
      <c r="BQ323" s="569"/>
      <c r="BR323" s="569"/>
      <c r="BS323" s="569"/>
      <c r="BT323" s="569"/>
      <c r="BU323" s="569"/>
      <c r="BV323" s="569"/>
      <c r="BW323" s="569"/>
      <c r="BX323" s="569"/>
      <c r="BY323" s="569"/>
      <c r="BZ323" s="569"/>
      <c r="CA323" s="569"/>
      <c r="CB323" s="569"/>
      <c r="CC323" s="569"/>
      <c r="CD323" s="569"/>
    </row>
    <row r="324" spans="21:82" ht="39" customHeight="1" x14ac:dyDescent="0.25">
      <c r="U324" s="569"/>
      <c r="V324" s="569"/>
      <c r="W324" s="569"/>
      <c r="X324" s="569"/>
      <c r="Y324" s="569"/>
      <c r="Z324" s="569"/>
      <c r="AA324" s="569"/>
      <c r="AB324" s="569"/>
      <c r="AC324" s="569"/>
      <c r="AD324" s="569"/>
      <c r="AE324" s="569"/>
      <c r="AF324" s="569"/>
      <c r="AG324" s="569"/>
      <c r="AH324" s="569"/>
      <c r="AI324" s="569"/>
      <c r="AJ324" s="569"/>
      <c r="AK324" s="569"/>
      <c r="AL324" s="569"/>
      <c r="AM324" s="569"/>
      <c r="AN324" s="569"/>
      <c r="AO324" s="569"/>
      <c r="AP324" s="569"/>
      <c r="AQ324" s="569"/>
      <c r="AR324" s="569"/>
      <c r="AS324" s="569"/>
      <c r="AT324" s="569"/>
      <c r="AU324" s="569"/>
      <c r="AV324" s="569"/>
      <c r="AW324" s="569"/>
      <c r="AX324" s="569"/>
      <c r="AY324" s="569"/>
      <c r="AZ324" s="569"/>
      <c r="BA324" s="569"/>
      <c r="BB324" s="569"/>
      <c r="BC324" s="569"/>
      <c r="BD324" s="569"/>
      <c r="BE324" s="569"/>
      <c r="BF324" s="569"/>
      <c r="BG324" s="569"/>
      <c r="BH324" s="569"/>
      <c r="BI324" s="569"/>
      <c r="BJ324" s="569"/>
      <c r="BK324" s="569"/>
      <c r="BL324" s="569"/>
      <c r="BM324" s="569"/>
      <c r="BN324" s="569"/>
      <c r="BO324" s="569"/>
      <c r="BP324" s="569"/>
      <c r="BQ324" s="569"/>
      <c r="BR324" s="569"/>
      <c r="BS324" s="569"/>
      <c r="BT324" s="569"/>
      <c r="BU324" s="569"/>
      <c r="BV324" s="569"/>
      <c r="BW324" s="569"/>
      <c r="BX324" s="569"/>
      <c r="BY324" s="569"/>
      <c r="BZ324" s="569"/>
      <c r="CA324" s="569"/>
      <c r="CB324" s="569"/>
      <c r="CC324" s="569"/>
      <c r="CD324" s="569"/>
    </row>
    <row r="325" spans="21:82" ht="39" customHeight="1" x14ac:dyDescent="0.25">
      <c r="U325" s="569"/>
      <c r="V325" s="569"/>
      <c r="W325" s="569"/>
      <c r="X325" s="569"/>
      <c r="Y325" s="569"/>
      <c r="Z325" s="569"/>
      <c r="AA325" s="569"/>
      <c r="AB325" s="569"/>
      <c r="AC325" s="569"/>
      <c r="AD325" s="569"/>
      <c r="AE325" s="569"/>
      <c r="AF325" s="569"/>
      <c r="AG325" s="569"/>
      <c r="AH325" s="569"/>
      <c r="AI325" s="569"/>
      <c r="AJ325" s="569"/>
      <c r="AK325" s="569"/>
      <c r="AL325" s="569"/>
      <c r="AM325" s="569"/>
      <c r="AN325" s="569"/>
      <c r="AO325" s="569"/>
      <c r="AP325" s="569"/>
      <c r="AQ325" s="569"/>
      <c r="AR325" s="569"/>
      <c r="AS325" s="569"/>
      <c r="AT325" s="569"/>
      <c r="AU325" s="569"/>
      <c r="AV325" s="569"/>
      <c r="AW325" s="569"/>
      <c r="AX325" s="569"/>
      <c r="AY325" s="569"/>
      <c r="AZ325" s="569"/>
      <c r="BA325" s="569"/>
      <c r="BB325" s="569"/>
      <c r="BC325" s="569"/>
      <c r="BD325" s="569"/>
      <c r="BE325" s="569"/>
      <c r="BF325" s="569"/>
      <c r="BG325" s="569"/>
      <c r="BH325" s="569"/>
      <c r="BI325" s="569"/>
      <c r="BJ325" s="569"/>
      <c r="BK325" s="569"/>
      <c r="BL325" s="569"/>
      <c r="BM325" s="569"/>
      <c r="BN325" s="569"/>
      <c r="BO325" s="569"/>
      <c r="BP325" s="569"/>
      <c r="BQ325" s="569"/>
      <c r="BR325" s="569"/>
      <c r="BS325" s="569"/>
      <c r="BT325" s="569"/>
      <c r="BU325" s="569"/>
      <c r="BV325" s="569"/>
      <c r="BW325" s="569"/>
      <c r="BX325" s="569"/>
      <c r="BY325" s="569"/>
      <c r="BZ325" s="569"/>
      <c r="CA325" s="569"/>
      <c r="CB325" s="569"/>
      <c r="CC325" s="569"/>
      <c r="CD325" s="569"/>
    </row>
    <row r="326" spans="21:82" ht="39" customHeight="1" x14ac:dyDescent="0.25">
      <c r="U326" s="569"/>
      <c r="V326" s="569"/>
      <c r="W326" s="569"/>
      <c r="X326" s="569"/>
      <c r="Y326" s="569"/>
      <c r="Z326" s="569"/>
      <c r="AA326" s="569"/>
      <c r="AB326" s="569"/>
      <c r="AC326" s="569"/>
      <c r="AD326" s="569"/>
      <c r="AE326" s="569"/>
      <c r="AF326" s="569"/>
      <c r="AG326" s="569"/>
      <c r="AH326" s="569"/>
      <c r="AI326" s="569"/>
      <c r="AJ326" s="569"/>
      <c r="AK326" s="569"/>
      <c r="AL326" s="569"/>
      <c r="AM326" s="569"/>
      <c r="AN326" s="569"/>
      <c r="AO326" s="569"/>
      <c r="AP326" s="569"/>
      <c r="AQ326" s="569"/>
      <c r="AR326" s="569"/>
      <c r="AS326" s="569"/>
      <c r="AT326" s="569"/>
      <c r="AU326" s="569"/>
      <c r="AV326" s="569"/>
      <c r="AW326" s="569"/>
      <c r="AX326" s="569"/>
      <c r="AY326" s="569"/>
      <c r="AZ326" s="569"/>
      <c r="BA326" s="569"/>
      <c r="BB326" s="569"/>
      <c r="BC326" s="569"/>
      <c r="BD326" s="569"/>
      <c r="BE326" s="569"/>
      <c r="BF326" s="569"/>
      <c r="BG326" s="569"/>
      <c r="BH326" s="569"/>
      <c r="BI326" s="569"/>
      <c r="BJ326" s="569"/>
      <c r="BK326" s="569"/>
      <c r="BL326" s="569"/>
      <c r="BM326" s="569"/>
      <c r="BN326" s="569"/>
      <c r="BO326" s="569"/>
      <c r="BP326" s="569"/>
      <c r="BQ326" s="569"/>
      <c r="BR326" s="569"/>
      <c r="BS326" s="569"/>
      <c r="BT326" s="569"/>
      <c r="BU326" s="569"/>
      <c r="BV326" s="569"/>
      <c r="BW326" s="569"/>
      <c r="BX326" s="569"/>
      <c r="BY326" s="569"/>
      <c r="BZ326" s="569"/>
      <c r="CA326" s="569"/>
      <c r="CB326" s="569"/>
      <c r="CC326" s="569"/>
      <c r="CD326" s="569"/>
    </row>
    <row r="327" spans="21:82" ht="39" customHeight="1" x14ac:dyDescent="0.25">
      <c r="U327" s="569"/>
      <c r="V327" s="569"/>
      <c r="W327" s="569"/>
      <c r="X327" s="569"/>
      <c r="Y327" s="569"/>
      <c r="Z327" s="569"/>
      <c r="AA327" s="569"/>
      <c r="AB327" s="569"/>
      <c r="AC327" s="569"/>
      <c r="AD327" s="569"/>
      <c r="AE327" s="569"/>
      <c r="AF327" s="569"/>
      <c r="AG327" s="569"/>
      <c r="AH327" s="569"/>
      <c r="AI327" s="569"/>
      <c r="AJ327" s="569"/>
      <c r="AK327" s="569"/>
      <c r="AL327" s="569"/>
      <c r="AM327" s="569"/>
      <c r="AN327" s="569"/>
      <c r="AO327" s="569"/>
      <c r="AP327" s="569"/>
      <c r="AQ327" s="569"/>
      <c r="AR327" s="569"/>
      <c r="AS327" s="569"/>
      <c r="AT327" s="569"/>
      <c r="AU327" s="569"/>
      <c r="AV327" s="569"/>
      <c r="AW327" s="569"/>
      <c r="AX327" s="569"/>
      <c r="AY327" s="569"/>
      <c r="AZ327" s="569"/>
      <c r="BA327" s="569"/>
      <c r="BB327" s="569"/>
      <c r="BC327" s="569"/>
      <c r="BD327" s="569"/>
      <c r="BE327" s="569"/>
      <c r="BF327" s="569"/>
      <c r="BG327" s="569"/>
      <c r="BH327" s="569"/>
      <c r="BI327" s="569"/>
      <c r="BJ327" s="569"/>
      <c r="BK327" s="569"/>
      <c r="BL327" s="569"/>
      <c r="BM327" s="569"/>
      <c r="BN327" s="569"/>
      <c r="BO327" s="569"/>
      <c r="BP327" s="569"/>
      <c r="BQ327" s="569"/>
      <c r="BR327" s="569"/>
      <c r="BS327" s="569"/>
      <c r="BT327" s="569"/>
      <c r="BU327" s="569"/>
      <c r="BV327" s="569"/>
      <c r="BW327" s="569"/>
      <c r="BX327" s="569"/>
      <c r="BY327" s="569"/>
      <c r="BZ327" s="569"/>
      <c r="CA327" s="569"/>
      <c r="CB327" s="569"/>
      <c r="CC327" s="569"/>
      <c r="CD327" s="569"/>
    </row>
    <row r="328" spans="21:82" ht="39" customHeight="1" x14ac:dyDescent="0.25">
      <c r="U328" s="569"/>
      <c r="V328" s="569"/>
      <c r="W328" s="569"/>
      <c r="X328" s="569"/>
      <c r="Y328" s="569"/>
      <c r="Z328" s="569"/>
      <c r="AA328" s="569"/>
      <c r="AB328" s="569"/>
      <c r="AC328" s="569"/>
      <c r="AD328" s="569"/>
      <c r="AE328" s="569"/>
      <c r="AF328" s="569"/>
      <c r="AG328" s="569"/>
      <c r="AH328" s="569"/>
      <c r="AI328" s="569"/>
      <c r="AJ328" s="569"/>
      <c r="AK328" s="569"/>
      <c r="AL328" s="569"/>
      <c r="AM328" s="569"/>
      <c r="AN328" s="569"/>
      <c r="AO328" s="569"/>
      <c r="AP328" s="569"/>
      <c r="AQ328" s="569"/>
      <c r="AR328" s="569"/>
      <c r="AS328" s="569"/>
      <c r="AT328" s="569"/>
      <c r="AU328" s="569"/>
      <c r="AV328" s="569"/>
      <c r="AW328" s="569"/>
      <c r="AX328" s="569"/>
      <c r="AY328" s="569"/>
      <c r="AZ328" s="569"/>
      <c r="BA328" s="569"/>
      <c r="BB328" s="569"/>
      <c r="BC328" s="569"/>
      <c r="BD328" s="569"/>
      <c r="BE328" s="569"/>
      <c r="BF328" s="569"/>
      <c r="BG328" s="569"/>
      <c r="BH328" s="569"/>
      <c r="BI328" s="569"/>
      <c r="BJ328" s="569"/>
      <c r="BK328" s="569"/>
      <c r="BL328" s="569"/>
      <c r="BM328" s="569"/>
      <c r="BN328" s="569"/>
      <c r="BO328" s="569"/>
      <c r="BP328" s="569"/>
      <c r="BQ328" s="569"/>
      <c r="BR328" s="569"/>
      <c r="BS328" s="569"/>
      <c r="BT328" s="569"/>
      <c r="BU328" s="569"/>
      <c r="BV328" s="569"/>
      <c r="BW328" s="569"/>
      <c r="BX328" s="569"/>
      <c r="BY328" s="569"/>
      <c r="BZ328" s="569"/>
      <c r="CA328" s="569"/>
      <c r="CB328" s="569"/>
      <c r="CC328" s="569"/>
      <c r="CD328" s="569"/>
    </row>
    <row r="329" spans="21:82" ht="39" customHeight="1" x14ac:dyDescent="0.25">
      <c r="U329" s="569"/>
      <c r="V329" s="569"/>
      <c r="W329" s="569"/>
      <c r="X329" s="569"/>
      <c r="Y329" s="569"/>
      <c r="Z329" s="569"/>
      <c r="AA329" s="569"/>
      <c r="AB329" s="569"/>
      <c r="AC329" s="569"/>
      <c r="AD329" s="569"/>
      <c r="AE329" s="569"/>
      <c r="AF329" s="569"/>
      <c r="AG329" s="569"/>
      <c r="AH329" s="569"/>
      <c r="AI329" s="569"/>
      <c r="AJ329" s="569"/>
      <c r="AK329" s="569"/>
      <c r="AL329" s="569"/>
      <c r="AM329" s="569"/>
      <c r="AN329" s="569"/>
      <c r="AO329" s="569"/>
      <c r="AP329" s="569"/>
      <c r="AQ329" s="569"/>
      <c r="AR329" s="569"/>
      <c r="AS329" s="569"/>
      <c r="AT329" s="569"/>
      <c r="AU329" s="569"/>
      <c r="AV329" s="569"/>
      <c r="AW329" s="569"/>
      <c r="AX329" s="569"/>
      <c r="AY329" s="569"/>
      <c r="AZ329" s="569"/>
      <c r="BA329" s="569"/>
      <c r="BB329" s="569"/>
      <c r="BC329" s="569"/>
      <c r="BD329" s="569"/>
      <c r="BE329" s="569"/>
      <c r="BF329" s="569"/>
      <c r="BG329" s="569"/>
      <c r="BH329" s="569"/>
      <c r="BI329" s="569"/>
      <c r="BJ329" s="569"/>
      <c r="BK329" s="569"/>
      <c r="BL329" s="569"/>
      <c r="BM329" s="569"/>
      <c r="BN329" s="569"/>
      <c r="BO329" s="569"/>
      <c r="BP329" s="569"/>
      <c r="BQ329" s="569"/>
      <c r="BR329" s="569"/>
      <c r="BS329" s="569"/>
      <c r="BT329" s="569"/>
      <c r="BU329" s="569"/>
      <c r="BV329" s="569"/>
      <c r="BW329" s="569"/>
      <c r="BX329" s="569"/>
      <c r="BY329" s="569"/>
      <c r="BZ329" s="569"/>
      <c r="CA329" s="569"/>
      <c r="CB329" s="569"/>
      <c r="CC329" s="569"/>
      <c r="CD329" s="569"/>
    </row>
    <row r="330" spans="21:82" ht="39" customHeight="1" x14ac:dyDescent="0.25">
      <c r="U330" s="569"/>
      <c r="V330" s="569"/>
      <c r="W330" s="569"/>
      <c r="X330" s="569"/>
      <c r="Y330" s="569"/>
      <c r="Z330" s="569"/>
      <c r="AA330" s="569"/>
      <c r="AB330" s="569"/>
      <c r="AC330" s="569"/>
      <c r="AD330" s="569"/>
      <c r="AE330" s="569"/>
      <c r="AF330" s="569"/>
      <c r="AG330" s="569"/>
      <c r="AH330" s="569"/>
      <c r="AI330" s="569"/>
      <c r="AJ330" s="569"/>
      <c r="AK330" s="569"/>
      <c r="AL330" s="569"/>
      <c r="AM330" s="569"/>
      <c r="AN330" s="569"/>
      <c r="AO330" s="569"/>
      <c r="AP330" s="569"/>
      <c r="AQ330" s="569"/>
      <c r="AR330" s="569"/>
      <c r="AS330" s="569"/>
      <c r="AT330" s="569"/>
      <c r="AU330" s="569"/>
      <c r="AV330" s="569"/>
      <c r="AW330" s="569"/>
      <c r="AX330" s="569"/>
      <c r="AY330" s="569"/>
      <c r="AZ330" s="569"/>
      <c r="BA330" s="569"/>
      <c r="BB330" s="569"/>
      <c r="BC330" s="569"/>
      <c r="BD330" s="569"/>
      <c r="BE330" s="569"/>
      <c r="BF330" s="569"/>
      <c r="BG330" s="569"/>
      <c r="BH330" s="569"/>
      <c r="BI330" s="569"/>
      <c r="BJ330" s="569"/>
      <c r="BK330" s="569"/>
      <c r="BL330" s="569"/>
      <c r="BM330" s="569"/>
      <c r="BN330" s="569"/>
      <c r="BO330" s="569"/>
      <c r="BP330" s="569"/>
      <c r="BQ330" s="569"/>
      <c r="BR330" s="569"/>
      <c r="BS330" s="569"/>
      <c r="BT330" s="569"/>
      <c r="BU330" s="569"/>
      <c r="BV330" s="569"/>
      <c r="BW330" s="569"/>
      <c r="BX330" s="569"/>
      <c r="BY330" s="569"/>
      <c r="BZ330" s="569"/>
      <c r="CA330" s="569"/>
      <c r="CB330" s="569"/>
      <c r="CC330" s="569"/>
      <c r="CD330" s="569"/>
    </row>
    <row r="331" spans="21:82" ht="39" customHeight="1" x14ac:dyDescent="0.25">
      <c r="U331" s="569"/>
      <c r="V331" s="569"/>
      <c r="W331" s="569"/>
      <c r="X331" s="569"/>
      <c r="Y331" s="569"/>
      <c r="Z331" s="569"/>
      <c r="AA331" s="569"/>
      <c r="AB331" s="569"/>
      <c r="AC331" s="569"/>
      <c r="AD331" s="569"/>
      <c r="AE331" s="569"/>
      <c r="AF331" s="569"/>
      <c r="AG331" s="569"/>
      <c r="AH331" s="569"/>
      <c r="AI331" s="569"/>
      <c r="AJ331" s="569"/>
      <c r="AK331" s="569"/>
      <c r="AL331" s="569"/>
      <c r="AM331" s="569"/>
      <c r="AN331" s="569"/>
      <c r="AO331" s="569"/>
      <c r="AP331" s="569"/>
      <c r="AQ331" s="569"/>
      <c r="AR331" s="569"/>
      <c r="AS331" s="569"/>
      <c r="AT331" s="569"/>
      <c r="AU331" s="569"/>
      <c r="AV331" s="569"/>
      <c r="AW331" s="569"/>
      <c r="AX331" s="569"/>
      <c r="AY331" s="569"/>
      <c r="AZ331" s="569"/>
      <c r="BA331" s="569"/>
      <c r="BB331" s="569"/>
      <c r="BC331" s="569"/>
      <c r="BD331" s="569"/>
      <c r="BE331" s="569"/>
      <c r="BF331" s="569"/>
      <c r="BG331" s="569"/>
      <c r="BH331" s="569"/>
      <c r="BI331" s="569"/>
      <c r="BJ331" s="569"/>
      <c r="BK331" s="569"/>
      <c r="BL331" s="569"/>
      <c r="BM331" s="569"/>
      <c r="BN331" s="569"/>
      <c r="BO331" s="569"/>
      <c r="BP331" s="569"/>
      <c r="BQ331" s="569"/>
      <c r="BR331" s="569"/>
      <c r="BS331" s="569"/>
      <c r="BT331" s="569"/>
      <c r="BU331" s="569"/>
      <c r="BV331" s="569"/>
      <c r="BW331" s="569"/>
      <c r="BX331" s="569"/>
      <c r="BY331" s="569"/>
      <c r="BZ331" s="569"/>
      <c r="CA331" s="569"/>
      <c r="CB331" s="569"/>
      <c r="CC331" s="569"/>
      <c r="CD331" s="569"/>
    </row>
    <row r="332" spans="21:82" ht="39" customHeight="1" x14ac:dyDescent="0.25">
      <c r="U332" s="569"/>
      <c r="V332" s="569"/>
      <c r="W332" s="569"/>
      <c r="X332" s="569"/>
      <c r="Y332" s="569"/>
      <c r="Z332" s="569"/>
      <c r="AA332" s="569"/>
      <c r="AB332" s="569"/>
      <c r="AC332" s="569"/>
      <c r="AD332" s="569"/>
      <c r="AE332" s="569"/>
      <c r="AF332" s="569"/>
      <c r="AG332" s="569"/>
      <c r="AH332" s="569"/>
      <c r="AI332" s="569"/>
      <c r="AJ332" s="569"/>
      <c r="AK332" s="569"/>
      <c r="AL332" s="569"/>
      <c r="AM332" s="569"/>
      <c r="AN332" s="569"/>
      <c r="AO332" s="569"/>
      <c r="AP332" s="569"/>
      <c r="AQ332" s="569"/>
      <c r="AR332" s="569"/>
      <c r="AS332" s="569"/>
      <c r="AT332" s="569"/>
      <c r="AU332" s="569"/>
      <c r="AV332" s="569"/>
      <c r="AW332" s="569"/>
      <c r="AX332" s="569"/>
      <c r="AY332" s="569"/>
      <c r="AZ332" s="569"/>
      <c r="BA332" s="569"/>
      <c r="BB332" s="569"/>
      <c r="BC332" s="569"/>
      <c r="BD332" s="569"/>
      <c r="BE332" s="569"/>
      <c r="BF332" s="569"/>
      <c r="BG332" s="569"/>
      <c r="BH332" s="569"/>
      <c r="BI332" s="569"/>
      <c r="BJ332" s="569"/>
      <c r="BK332" s="569"/>
      <c r="BL332" s="569"/>
      <c r="BM332" s="569"/>
      <c r="BN332" s="569"/>
      <c r="BO332" s="569"/>
      <c r="BP332" s="569"/>
      <c r="BQ332" s="569"/>
      <c r="BR332" s="569"/>
      <c r="BS332" s="569"/>
      <c r="BT332" s="569"/>
      <c r="BU332" s="569"/>
      <c r="BV332" s="569"/>
      <c r="BW332" s="569"/>
      <c r="BX332" s="569"/>
      <c r="BY332" s="569"/>
      <c r="BZ332" s="569"/>
      <c r="CA332" s="569"/>
      <c r="CB332" s="569"/>
      <c r="CC332" s="569"/>
      <c r="CD332" s="569"/>
    </row>
    <row r="333" spans="21:82" ht="39" customHeight="1" x14ac:dyDescent="0.25">
      <c r="U333" s="569"/>
      <c r="V333" s="569"/>
      <c r="W333" s="569"/>
      <c r="X333" s="569"/>
      <c r="Y333" s="569"/>
      <c r="Z333" s="569"/>
      <c r="AA333" s="569"/>
      <c r="AB333" s="569"/>
      <c r="AC333" s="569"/>
      <c r="AD333" s="569"/>
      <c r="AE333" s="569"/>
      <c r="AF333" s="569"/>
      <c r="AG333" s="569"/>
      <c r="AH333" s="569"/>
      <c r="AI333" s="569"/>
      <c r="AJ333" s="569"/>
      <c r="AK333" s="569"/>
      <c r="AL333" s="569"/>
      <c r="AM333" s="569"/>
      <c r="AN333" s="569"/>
      <c r="AO333" s="569"/>
      <c r="AP333" s="569"/>
      <c r="AQ333" s="569"/>
      <c r="AR333" s="569"/>
      <c r="AS333" s="569"/>
      <c r="AT333" s="569"/>
      <c r="AU333" s="569"/>
      <c r="AV333" s="569"/>
      <c r="AW333" s="569"/>
      <c r="AX333" s="569"/>
      <c r="AY333" s="569"/>
      <c r="AZ333" s="569"/>
      <c r="BA333" s="569"/>
      <c r="BB333" s="569"/>
      <c r="BC333" s="569"/>
      <c r="BD333" s="569"/>
      <c r="BE333" s="569"/>
      <c r="BF333" s="569"/>
      <c r="BG333" s="569"/>
      <c r="BH333" s="569"/>
      <c r="BI333" s="569"/>
      <c r="BJ333" s="569"/>
      <c r="BK333" s="569"/>
      <c r="BL333" s="569"/>
      <c r="BM333" s="569"/>
      <c r="BN333" s="569"/>
      <c r="BO333" s="569"/>
      <c r="BP333" s="569"/>
      <c r="BQ333" s="569"/>
      <c r="BR333" s="569"/>
      <c r="BS333" s="569"/>
      <c r="BT333" s="569"/>
      <c r="BU333" s="569"/>
      <c r="BV333" s="569"/>
      <c r="BW333" s="569"/>
      <c r="BX333" s="569"/>
      <c r="BY333" s="569"/>
      <c r="BZ333" s="569"/>
      <c r="CA333" s="569"/>
      <c r="CB333" s="569"/>
      <c r="CC333" s="569"/>
      <c r="CD333" s="569"/>
    </row>
    <row r="334" spans="21:82" ht="39" customHeight="1" x14ac:dyDescent="0.25">
      <c r="U334" s="569"/>
      <c r="V334" s="569"/>
      <c r="W334" s="569"/>
      <c r="X334" s="569"/>
      <c r="Y334" s="569"/>
      <c r="Z334" s="569"/>
      <c r="AA334" s="569"/>
      <c r="AB334" s="569"/>
      <c r="AC334" s="569"/>
      <c r="AD334" s="569"/>
      <c r="AE334" s="569"/>
      <c r="AF334" s="569"/>
      <c r="AG334" s="569"/>
      <c r="AH334" s="569"/>
      <c r="AI334" s="569"/>
      <c r="AJ334" s="569"/>
      <c r="AK334" s="569"/>
      <c r="AL334" s="569"/>
      <c r="AM334" s="569"/>
      <c r="AN334" s="569"/>
      <c r="AO334" s="569"/>
      <c r="AP334" s="569"/>
      <c r="AQ334" s="569"/>
      <c r="AR334" s="569"/>
      <c r="AS334" s="569"/>
      <c r="AT334" s="569"/>
      <c r="AU334" s="569"/>
      <c r="AV334" s="569"/>
      <c r="AW334" s="569"/>
      <c r="AX334" s="569"/>
      <c r="AY334" s="569"/>
      <c r="AZ334" s="569"/>
      <c r="BA334" s="569"/>
      <c r="BB334" s="569"/>
      <c r="BC334" s="569"/>
      <c r="BD334" s="569"/>
      <c r="BE334" s="569"/>
      <c r="BF334" s="569"/>
      <c r="BG334" s="569"/>
      <c r="BH334" s="569"/>
      <c r="BI334" s="569"/>
      <c r="BJ334" s="569"/>
      <c r="BK334" s="569"/>
      <c r="BL334" s="569"/>
      <c r="BM334" s="569"/>
      <c r="BN334" s="569"/>
      <c r="BO334" s="569"/>
      <c r="BP334" s="569"/>
      <c r="BQ334" s="569"/>
      <c r="BR334" s="569"/>
      <c r="BS334" s="569"/>
      <c r="BT334" s="569"/>
      <c r="BU334" s="569"/>
      <c r="BV334" s="569"/>
      <c r="BW334" s="569"/>
      <c r="BX334" s="569"/>
      <c r="BY334" s="569"/>
      <c r="BZ334" s="569"/>
      <c r="CA334" s="569"/>
      <c r="CB334" s="569"/>
      <c r="CC334" s="569"/>
      <c r="CD334" s="569"/>
    </row>
    <row r="335" spans="21:82" ht="39" customHeight="1" x14ac:dyDescent="0.25">
      <c r="U335" s="569"/>
      <c r="V335" s="569"/>
      <c r="W335" s="569"/>
      <c r="X335" s="569"/>
      <c r="Y335" s="569"/>
      <c r="Z335" s="569"/>
      <c r="AA335" s="569"/>
      <c r="AB335" s="569"/>
      <c r="AC335" s="569"/>
      <c r="AD335" s="569"/>
      <c r="AE335" s="569"/>
      <c r="AF335" s="569"/>
      <c r="AG335" s="569"/>
      <c r="AH335" s="569"/>
      <c r="AI335" s="569"/>
      <c r="AJ335" s="569"/>
      <c r="AK335" s="569"/>
      <c r="AL335" s="569"/>
      <c r="AM335" s="569"/>
      <c r="AN335" s="569"/>
      <c r="AO335" s="569"/>
      <c r="AP335" s="569"/>
      <c r="AQ335" s="569"/>
      <c r="AR335" s="569"/>
      <c r="AS335" s="569"/>
      <c r="AT335" s="569"/>
      <c r="AU335" s="569"/>
      <c r="AV335" s="569"/>
      <c r="AW335" s="569"/>
      <c r="AX335" s="569"/>
      <c r="AY335" s="569"/>
      <c r="AZ335" s="569"/>
      <c r="BA335" s="569"/>
      <c r="BB335" s="569"/>
      <c r="BC335" s="569"/>
      <c r="BD335" s="569"/>
      <c r="BE335" s="569"/>
      <c r="BF335" s="569"/>
      <c r="BG335" s="569"/>
      <c r="BH335" s="569"/>
      <c r="BI335" s="569"/>
      <c r="BJ335" s="569"/>
      <c r="BK335" s="569"/>
      <c r="BL335" s="569"/>
      <c r="BM335" s="569"/>
      <c r="BN335" s="569"/>
      <c r="BO335" s="569"/>
      <c r="BP335" s="569"/>
      <c r="BQ335" s="569"/>
      <c r="BR335" s="569"/>
      <c r="BS335" s="569"/>
      <c r="BT335" s="569"/>
      <c r="BU335" s="569"/>
      <c r="BV335" s="569"/>
      <c r="BW335" s="569"/>
      <c r="BX335" s="569"/>
      <c r="BY335" s="569"/>
      <c r="BZ335" s="569"/>
      <c r="CA335" s="569"/>
      <c r="CB335" s="569"/>
      <c r="CC335" s="569"/>
      <c r="CD335" s="569"/>
    </row>
    <row r="336" spans="21:82" ht="39" customHeight="1" x14ac:dyDescent="0.25">
      <c r="U336" s="569"/>
      <c r="V336" s="569"/>
      <c r="W336" s="569"/>
      <c r="X336" s="569"/>
      <c r="Y336" s="569"/>
      <c r="Z336" s="569"/>
      <c r="AA336" s="569"/>
      <c r="AB336" s="569"/>
      <c r="AC336" s="569"/>
      <c r="AD336" s="569"/>
      <c r="AE336" s="569"/>
      <c r="AF336" s="569"/>
      <c r="AG336" s="569"/>
      <c r="AH336" s="569"/>
      <c r="AI336" s="569"/>
      <c r="AJ336" s="569"/>
      <c r="AK336" s="569"/>
      <c r="AL336" s="569"/>
      <c r="AM336" s="569"/>
      <c r="AN336" s="569"/>
      <c r="AO336" s="569"/>
      <c r="AP336" s="569"/>
      <c r="AQ336" s="569"/>
      <c r="AR336" s="569"/>
      <c r="AS336" s="569"/>
      <c r="AT336" s="569"/>
      <c r="AU336" s="569"/>
      <c r="AV336" s="569"/>
      <c r="AW336" s="569"/>
      <c r="AX336" s="569"/>
      <c r="AY336" s="569"/>
      <c r="AZ336" s="569"/>
      <c r="BA336" s="569"/>
      <c r="BB336" s="569"/>
      <c r="BC336" s="569"/>
      <c r="BD336" s="569"/>
      <c r="BE336" s="569"/>
      <c r="BF336" s="569"/>
      <c r="BG336" s="569"/>
      <c r="BH336" s="569"/>
      <c r="BI336" s="569"/>
      <c r="BJ336" s="569"/>
      <c r="BK336" s="569"/>
      <c r="BL336" s="569"/>
      <c r="BM336" s="569"/>
      <c r="BN336" s="569"/>
      <c r="BO336" s="569"/>
      <c r="BP336" s="569"/>
      <c r="BQ336" s="569"/>
      <c r="BR336" s="569"/>
      <c r="BS336" s="569"/>
      <c r="BT336" s="569"/>
      <c r="BU336" s="569"/>
      <c r="BV336" s="569"/>
      <c r="BW336" s="569"/>
      <c r="BX336" s="569"/>
      <c r="BY336" s="569"/>
      <c r="BZ336" s="569"/>
      <c r="CA336" s="569"/>
      <c r="CB336" s="569"/>
      <c r="CC336" s="569"/>
      <c r="CD336" s="569"/>
    </row>
    <row r="337" spans="21:82" ht="39" customHeight="1" x14ac:dyDescent="0.25">
      <c r="U337" s="569"/>
      <c r="V337" s="569"/>
      <c r="W337" s="569"/>
      <c r="X337" s="569"/>
      <c r="Y337" s="569"/>
      <c r="Z337" s="569"/>
      <c r="AA337" s="569"/>
      <c r="AB337" s="569"/>
      <c r="AC337" s="569"/>
      <c r="AD337" s="569"/>
      <c r="AE337" s="569"/>
      <c r="AF337" s="569"/>
      <c r="AG337" s="569"/>
      <c r="AH337" s="569"/>
      <c r="AI337" s="569"/>
      <c r="AJ337" s="569"/>
      <c r="AK337" s="569"/>
      <c r="AL337" s="569"/>
      <c r="AM337" s="569"/>
      <c r="AN337" s="569"/>
      <c r="AO337" s="569"/>
      <c r="AP337" s="569"/>
      <c r="AQ337" s="569"/>
      <c r="AR337" s="569"/>
      <c r="AS337" s="569"/>
      <c r="AT337" s="569"/>
      <c r="AU337" s="569"/>
      <c r="AV337" s="569"/>
      <c r="AW337" s="569"/>
      <c r="AX337" s="569"/>
      <c r="AY337" s="569"/>
      <c r="AZ337" s="569"/>
      <c r="BA337" s="569"/>
      <c r="BB337" s="569"/>
      <c r="BC337" s="569"/>
      <c r="BD337" s="569"/>
      <c r="BE337" s="569"/>
      <c r="BF337" s="569"/>
      <c r="BG337" s="569"/>
      <c r="BH337" s="569"/>
      <c r="BI337" s="569"/>
      <c r="BJ337" s="569"/>
      <c r="BK337" s="569"/>
      <c r="BL337" s="569"/>
      <c r="BM337" s="569"/>
      <c r="BN337" s="569"/>
      <c r="BO337" s="569"/>
      <c r="BP337" s="569"/>
      <c r="BQ337" s="569"/>
      <c r="BR337" s="569"/>
      <c r="BS337" s="569"/>
      <c r="BT337" s="569"/>
      <c r="BU337" s="569"/>
      <c r="BV337" s="569"/>
      <c r="BW337" s="569"/>
      <c r="BX337" s="569"/>
      <c r="BY337" s="569"/>
      <c r="BZ337" s="569"/>
      <c r="CA337" s="569"/>
      <c r="CB337" s="569"/>
      <c r="CC337" s="569"/>
      <c r="CD337" s="569"/>
    </row>
    <row r="338" spans="21:82" ht="39" customHeight="1" x14ac:dyDescent="0.25">
      <c r="U338" s="569"/>
      <c r="V338" s="569"/>
      <c r="W338" s="569"/>
      <c r="X338" s="569"/>
      <c r="Y338" s="569"/>
      <c r="Z338" s="569"/>
      <c r="AA338" s="569"/>
      <c r="AB338" s="569"/>
      <c r="AC338" s="569"/>
      <c r="AD338" s="569"/>
      <c r="AE338" s="569"/>
      <c r="AF338" s="569"/>
      <c r="AG338" s="569"/>
      <c r="AH338" s="569"/>
      <c r="AI338" s="569"/>
      <c r="AJ338" s="569"/>
      <c r="AK338" s="569"/>
      <c r="AL338" s="569"/>
      <c r="AM338" s="569"/>
      <c r="AN338" s="569"/>
      <c r="AO338" s="569"/>
      <c r="AP338" s="569"/>
      <c r="AQ338" s="569"/>
      <c r="AR338" s="569"/>
      <c r="AS338" s="569"/>
      <c r="AT338" s="569"/>
      <c r="AU338" s="569"/>
      <c r="AV338" s="569"/>
      <c r="AW338" s="569"/>
      <c r="AX338" s="569"/>
      <c r="AY338" s="569"/>
      <c r="AZ338" s="569"/>
      <c r="BA338" s="569"/>
      <c r="BB338" s="569"/>
      <c r="BC338" s="569"/>
      <c r="BD338" s="569"/>
      <c r="BE338" s="569"/>
      <c r="BF338" s="569"/>
      <c r="BG338" s="569"/>
      <c r="BH338" s="569"/>
      <c r="BI338" s="569"/>
      <c r="BJ338" s="569"/>
      <c r="BK338" s="569"/>
      <c r="BL338" s="569"/>
      <c r="BM338" s="569"/>
      <c r="BN338" s="569"/>
      <c r="BO338" s="569"/>
      <c r="BP338" s="569"/>
      <c r="BQ338" s="569"/>
      <c r="BR338" s="569"/>
      <c r="BS338" s="569"/>
      <c r="BT338" s="569"/>
      <c r="BU338" s="569"/>
      <c r="BV338" s="569"/>
      <c r="BW338" s="569"/>
      <c r="BX338" s="569"/>
      <c r="BY338" s="569"/>
      <c r="BZ338" s="569"/>
      <c r="CA338" s="569"/>
      <c r="CB338" s="569"/>
      <c r="CC338" s="569"/>
      <c r="CD338" s="569"/>
    </row>
    <row r="339" spans="21:82" ht="39" customHeight="1" x14ac:dyDescent="0.25">
      <c r="U339" s="569"/>
      <c r="V339" s="569"/>
      <c r="W339" s="569"/>
      <c r="X339" s="569"/>
      <c r="Y339" s="569"/>
      <c r="Z339" s="569"/>
      <c r="AA339" s="569"/>
      <c r="AB339" s="569"/>
      <c r="AC339" s="569"/>
      <c r="AD339" s="569"/>
      <c r="AE339" s="569"/>
      <c r="AF339" s="569"/>
      <c r="AG339" s="569"/>
      <c r="AH339" s="569"/>
      <c r="AI339" s="569"/>
      <c r="AJ339" s="569"/>
      <c r="AK339" s="569"/>
      <c r="AL339" s="569"/>
      <c r="AM339" s="569"/>
      <c r="AN339" s="569"/>
      <c r="AO339" s="569"/>
      <c r="AP339" s="569"/>
      <c r="AQ339" s="569"/>
      <c r="AR339" s="569"/>
      <c r="AS339" s="569"/>
      <c r="AT339" s="569"/>
      <c r="AU339" s="569"/>
      <c r="AV339" s="569"/>
      <c r="AW339" s="569"/>
      <c r="AX339" s="569"/>
      <c r="AY339" s="569"/>
      <c r="AZ339" s="569"/>
      <c r="BA339" s="569"/>
      <c r="BB339" s="569"/>
      <c r="BC339" s="569"/>
      <c r="BD339" s="569"/>
      <c r="BE339" s="569"/>
      <c r="BF339" s="569"/>
      <c r="BG339" s="569"/>
      <c r="BH339" s="569"/>
      <c r="BI339" s="569"/>
      <c r="BJ339" s="569"/>
      <c r="BK339" s="569"/>
      <c r="BL339" s="569"/>
      <c r="BM339" s="569"/>
      <c r="BN339" s="569"/>
      <c r="BO339" s="569"/>
      <c r="BP339" s="569"/>
      <c r="BQ339" s="569"/>
      <c r="BR339" s="569"/>
      <c r="BS339" s="569"/>
      <c r="BT339" s="569"/>
      <c r="BU339" s="569"/>
      <c r="BV339" s="569"/>
      <c r="BW339" s="569"/>
      <c r="BX339" s="569"/>
      <c r="BY339" s="569"/>
      <c r="BZ339" s="569"/>
      <c r="CA339" s="569"/>
      <c r="CB339" s="569"/>
      <c r="CC339" s="569"/>
      <c r="CD339" s="569"/>
    </row>
    <row r="340" spans="21:82" ht="39" customHeight="1" x14ac:dyDescent="0.25">
      <c r="U340" s="569"/>
      <c r="V340" s="569"/>
      <c r="W340" s="569"/>
      <c r="X340" s="569"/>
      <c r="Y340" s="569"/>
      <c r="Z340" s="569"/>
      <c r="AA340" s="569"/>
      <c r="AB340" s="569"/>
      <c r="AC340" s="569"/>
      <c r="AD340" s="569"/>
      <c r="AE340" s="569"/>
      <c r="AF340" s="569"/>
      <c r="AG340" s="569"/>
      <c r="AH340" s="569"/>
      <c r="AI340" s="569"/>
      <c r="AJ340" s="569"/>
      <c r="AK340" s="569"/>
      <c r="AL340" s="569"/>
      <c r="AM340" s="569"/>
      <c r="AN340" s="569"/>
      <c r="AO340" s="569"/>
      <c r="AP340" s="569"/>
      <c r="AQ340" s="569"/>
      <c r="AR340" s="569"/>
      <c r="AS340" s="569"/>
      <c r="AT340" s="569"/>
      <c r="AU340" s="569"/>
      <c r="AV340" s="569"/>
      <c r="AW340" s="569"/>
      <c r="AX340" s="569"/>
      <c r="AY340" s="569"/>
      <c r="AZ340" s="569"/>
      <c r="BA340" s="569"/>
      <c r="BB340" s="569"/>
      <c r="BC340" s="569"/>
      <c r="BD340" s="569"/>
      <c r="BE340" s="569"/>
      <c r="BF340" s="569"/>
      <c r="BG340" s="569"/>
      <c r="BH340" s="569"/>
      <c r="BI340" s="569"/>
      <c r="BJ340" s="569"/>
      <c r="BK340" s="569"/>
      <c r="BL340" s="569"/>
      <c r="BM340" s="569"/>
      <c r="BN340" s="569"/>
      <c r="BO340" s="569"/>
      <c r="BP340" s="569"/>
      <c r="BQ340" s="569"/>
      <c r="BR340" s="569"/>
      <c r="BS340" s="569"/>
      <c r="BT340" s="569"/>
      <c r="BU340" s="569"/>
      <c r="BV340" s="569"/>
      <c r="BW340" s="569"/>
      <c r="BX340" s="569"/>
      <c r="BY340" s="569"/>
      <c r="BZ340" s="569"/>
      <c r="CA340" s="569"/>
      <c r="CB340" s="569"/>
      <c r="CC340" s="569"/>
      <c r="CD340" s="569"/>
    </row>
    <row r="341" spans="21:82" ht="39" customHeight="1" x14ac:dyDescent="0.25">
      <c r="U341" s="569"/>
      <c r="V341" s="569"/>
      <c r="W341" s="569"/>
      <c r="X341" s="569"/>
      <c r="Y341" s="569"/>
      <c r="Z341" s="569"/>
      <c r="AA341" s="569"/>
      <c r="AB341" s="569"/>
      <c r="AC341" s="569"/>
      <c r="AD341" s="569"/>
      <c r="AE341" s="569"/>
      <c r="AF341" s="569"/>
      <c r="AG341" s="569"/>
      <c r="AH341" s="569"/>
      <c r="AI341" s="569"/>
      <c r="AJ341" s="569"/>
      <c r="AK341" s="569"/>
      <c r="AL341" s="569"/>
      <c r="AM341" s="569"/>
      <c r="AN341" s="569"/>
      <c r="AO341" s="569"/>
      <c r="AP341" s="569"/>
      <c r="AQ341" s="569"/>
      <c r="AR341" s="569"/>
      <c r="AS341" s="569"/>
      <c r="AT341" s="569"/>
      <c r="AU341" s="569"/>
      <c r="AV341" s="569"/>
      <c r="AW341" s="569"/>
      <c r="AX341" s="569"/>
      <c r="AY341" s="569"/>
      <c r="AZ341" s="569"/>
      <c r="BA341" s="569"/>
      <c r="BB341" s="569"/>
      <c r="BC341" s="569"/>
      <c r="BD341" s="569"/>
      <c r="BE341" s="569"/>
      <c r="BF341" s="569"/>
      <c r="BG341" s="569"/>
      <c r="BH341" s="569"/>
      <c r="BI341" s="569"/>
      <c r="BJ341" s="569"/>
      <c r="BK341" s="569"/>
      <c r="BL341" s="569"/>
      <c r="BM341" s="569"/>
      <c r="BN341" s="569"/>
      <c r="BO341" s="569"/>
      <c r="BP341" s="569"/>
      <c r="BQ341" s="569"/>
      <c r="BR341" s="569"/>
      <c r="BS341" s="569"/>
      <c r="BT341" s="569"/>
      <c r="BU341" s="569"/>
      <c r="BV341" s="569"/>
      <c r="BW341" s="569"/>
      <c r="BX341" s="569"/>
      <c r="BY341" s="569"/>
      <c r="BZ341" s="569"/>
      <c r="CA341" s="569"/>
      <c r="CB341" s="569"/>
      <c r="CC341" s="569"/>
      <c r="CD341" s="569"/>
    </row>
    <row r="342" spans="21:82" ht="39" customHeight="1" x14ac:dyDescent="0.25">
      <c r="U342" s="569"/>
      <c r="V342" s="569"/>
      <c r="W342" s="569"/>
      <c r="X342" s="569"/>
      <c r="Y342" s="569"/>
      <c r="Z342" s="569"/>
      <c r="AA342" s="569"/>
      <c r="AB342" s="569"/>
      <c r="AC342" s="569"/>
      <c r="AD342" s="569"/>
      <c r="AE342" s="569"/>
      <c r="AF342" s="569"/>
      <c r="AG342" s="569"/>
      <c r="AH342" s="569"/>
      <c r="AI342" s="569"/>
      <c r="AJ342" s="569"/>
      <c r="AK342" s="569"/>
      <c r="AL342" s="569"/>
      <c r="AM342" s="569"/>
      <c r="AN342" s="569"/>
      <c r="AO342" s="569"/>
      <c r="AP342" s="569"/>
      <c r="AQ342" s="569"/>
      <c r="AR342" s="569"/>
      <c r="AS342" s="569"/>
      <c r="AT342" s="569"/>
      <c r="AU342" s="569"/>
      <c r="AV342" s="569"/>
      <c r="AW342" s="569"/>
      <c r="AX342" s="569"/>
      <c r="AY342" s="569"/>
      <c r="AZ342" s="569"/>
      <c r="BA342" s="569"/>
      <c r="BB342" s="569"/>
      <c r="BC342" s="569"/>
      <c r="BD342" s="569"/>
      <c r="BE342" s="569"/>
      <c r="BF342" s="569"/>
      <c r="BG342" s="569"/>
      <c r="BH342" s="569"/>
      <c r="BI342" s="569"/>
      <c r="BJ342" s="569"/>
      <c r="BK342" s="569"/>
      <c r="BL342" s="569"/>
      <c r="BM342" s="569"/>
      <c r="BN342" s="569"/>
      <c r="BO342" s="569"/>
      <c r="BP342" s="569"/>
      <c r="BQ342" s="569"/>
      <c r="BR342" s="569"/>
      <c r="BS342" s="569"/>
      <c r="BT342" s="569"/>
      <c r="BU342" s="569"/>
      <c r="BV342" s="569"/>
      <c r="BW342" s="569"/>
      <c r="BX342" s="569"/>
      <c r="BY342" s="569"/>
      <c r="BZ342" s="569"/>
      <c r="CA342" s="569"/>
      <c r="CB342" s="569"/>
      <c r="CC342" s="569"/>
      <c r="CD342" s="569"/>
    </row>
    <row r="343" spans="21:82" ht="39" customHeight="1" x14ac:dyDescent="0.25">
      <c r="U343" s="569"/>
      <c r="V343" s="569"/>
      <c r="W343" s="569"/>
      <c r="X343" s="569"/>
      <c r="Y343" s="569"/>
      <c r="Z343" s="569"/>
      <c r="AA343" s="569"/>
      <c r="AB343" s="569"/>
      <c r="AC343" s="569"/>
      <c r="AD343" s="569"/>
      <c r="AE343" s="569"/>
      <c r="AF343" s="569"/>
      <c r="AG343" s="569"/>
      <c r="AH343" s="569"/>
      <c r="AI343" s="569"/>
      <c r="AJ343" s="569"/>
      <c r="AK343" s="569"/>
      <c r="AL343" s="569"/>
      <c r="AM343" s="569"/>
      <c r="AN343" s="569"/>
      <c r="AO343" s="569"/>
      <c r="AP343" s="569"/>
      <c r="AQ343" s="569"/>
      <c r="AR343" s="569"/>
      <c r="AS343" s="569"/>
      <c r="AT343" s="569"/>
      <c r="AU343" s="569"/>
      <c r="AV343" s="569"/>
      <c r="AW343" s="569"/>
      <c r="AX343" s="569"/>
      <c r="AY343" s="569"/>
      <c r="AZ343" s="569"/>
      <c r="BA343" s="569"/>
      <c r="BB343" s="569"/>
      <c r="BC343" s="569"/>
      <c r="BD343" s="569"/>
      <c r="BE343" s="569"/>
      <c r="BF343" s="569"/>
      <c r="BG343" s="569"/>
      <c r="BH343" s="569"/>
      <c r="BI343" s="569"/>
      <c r="BJ343" s="569"/>
      <c r="BK343" s="569"/>
      <c r="BL343" s="569"/>
      <c r="BM343" s="569"/>
      <c r="BN343" s="569"/>
      <c r="BO343" s="569"/>
      <c r="BP343" s="569"/>
      <c r="BQ343" s="569"/>
      <c r="BR343" s="569"/>
      <c r="BS343" s="569"/>
      <c r="BT343" s="569"/>
      <c r="BU343" s="569"/>
      <c r="BV343" s="569"/>
      <c r="BW343" s="569"/>
      <c r="BX343" s="569"/>
      <c r="BY343" s="569"/>
      <c r="BZ343" s="569"/>
      <c r="CA343" s="569"/>
      <c r="CB343" s="569"/>
      <c r="CC343" s="569"/>
      <c r="CD343" s="569"/>
    </row>
    <row r="344" spans="21:82" ht="39" customHeight="1" x14ac:dyDescent="0.25">
      <c r="U344" s="569"/>
      <c r="V344" s="569"/>
      <c r="W344" s="569"/>
      <c r="X344" s="569"/>
      <c r="Y344" s="569"/>
      <c r="Z344" s="569"/>
      <c r="AA344" s="569"/>
      <c r="AB344" s="569"/>
      <c r="AC344" s="569"/>
      <c r="AD344" s="569"/>
      <c r="AE344" s="569"/>
      <c r="AF344" s="569"/>
      <c r="AG344" s="569"/>
      <c r="AH344" s="569"/>
      <c r="AI344" s="569"/>
      <c r="AJ344" s="569"/>
      <c r="AK344" s="569"/>
      <c r="AL344" s="569"/>
      <c r="AM344" s="569"/>
      <c r="AN344" s="569"/>
      <c r="AO344" s="569"/>
      <c r="AP344" s="569"/>
      <c r="AQ344" s="569"/>
      <c r="AR344" s="569"/>
      <c r="AS344" s="569"/>
      <c r="AT344" s="569"/>
      <c r="AU344" s="569"/>
      <c r="AV344" s="569"/>
      <c r="AW344" s="569"/>
      <c r="AX344" s="569"/>
      <c r="AY344" s="569"/>
      <c r="AZ344" s="569"/>
      <c r="BA344" s="569"/>
      <c r="BB344" s="569"/>
      <c r="BC344" s="569"/>
      <c r="BD344" s="569"/>
      <c r="BE344" s="569"/>
      <c r="BF344" s="569"/>
      <c r="BG344" s="569"/>
      <c r="BH344" s="569"/>
      <c r="BI344" s="569"/>
      <c r="BJ344" s="569"/>
      <c r="BK344" s="569"/>
      <c r="BL344" s="569"/>
      <c r="BM344" s="569"/>
      <c r="BN344" s="569"/>
      <c r="BO344" s="569"/>
      <c r="BP344" s="569"/>
      <c r="BQ344" s="569"/>
      <c r="BR344" s="569"/>
      <c r="BS344" s="569"/>
      <c r="BT344" s="569"/>
      <c r="BU344" s="569"/>
      <c r="BV344" s="569"/>
      <c r="BW344" s="569"/>
      <c r="BX344" s="569"/>
      <c r="BY344" s="569"/>
      <c r="BZ344" s="569"/>
      <c r="CA344" s="569"/>
      <c r="CB344" s="569"/>
      <c r="CC344" s="569"/>
      <c r="CD344" s="569"/>
    </row>
    <row r="345" spans="21:82" ht="39" customHeight="1" x14ac:dyDescent="0.25">
      <c r="U345" s="569"/>
      <c r="V345" s="569"/>
      <c r="W345" s="569"/>
      <c r="X345" s="569"/>
      <c r="Y345" s="569"/>
      <c r="Z345" s="569"/>
      <c r="AA345" s="569"/>
      <c r="AB345" s="569"/>
      <c r="AC345" s="569"/>
      <c r="AD345" s="569"/>
      <c r="AE345" s="569"/>
      <c r="AF345" s="569"/>
      <c r="AG345" s="569"/>
      <c r="AH345" s="569"/>
      <c r="AI345" s="569"/>
      <c r="AJ345" s="569"/>
      <c r="AK345" s="569"/>
      <c r="AL345" s="569"/>
      <c r="AM345" s="569"/>
      <c r="AN345" s="569"/>
      <c r="AO345" s="569"/>
      <c r="AP345" s="569"/>
      <c r="AQ345" s="569"/>
      <c r="AR345" s="569"/>
      <c r="AS345" s="569"/>
      <c r="AT345" s="569"/>
      <c r="AU345" s="569"/>
      <c r="AV345" s="569"/>
      <c r="AW345" s="569"/>
      <c r="AX345" s="569"/>
      <c r="AY345" s="569"/>
      <c r="AZ345" s="569"/>
      <c r="BA345" s="569"/>
      <c r="BB345" s="569"/>
      <c r="BC345" s="569"/>
      <c r="BD345" s="569"/>
      <c r="BE345" s="569"/>
      <c r="BF345" s="569"/>
      <c r="BG345" s="569"/>
      <c r="BH345" s="569"/>
      <c r="BI345" s="569"/>
      <c r="BJ345" s="569"/>
      <c r="BK345" s="569"/>
      <c r="BL345" s="569"/>
      <c r="BM345" s="569"/>
      <c r="BN345" s="569"/>
      <c r="BO345" s="569"/>
      <c r="BP345" s="569"/>
      <c r="BQ345" s="569"/>
      <c r="BR345" s="569"/>
      <c r="BS345" s="569"/>
      <c r="BT345" s="569"/>
      <c r="BU345" s="569"/>
      <c r="BV345" s="569"/>
      <c r="BW345" s="569"/>
      <c r="BX345" s="569"/>
      <c r="BY345" s="569"/>
      <c r="BZ345" s="569"/>
      <c r="CA345" s="569"/>
      <c r="CB345" s="569"/>
      <c r="CC345" s="569"/>
      <c r="CD345" s="569"/>
    </row>
    <row r="346" spans="21:82" ht="39" customHeight="1" x14ac:dyDescent="0.25">
      <c r="U346" s="569"/>
      <c r="V346" s="569"/>
      <c r="W346" s="569"/>
      <c r="X346" s="569"/>
      <c r="Y346" s="569"/>
      <c r="Z346" s="569"/>
      <c r="AA346" s="569"/>
      <c r="AB346" s="569"/>
      <c r="AC346" s="569"/>
      <c r="AD346" s="569"/>
      <c r="AE346" s="569"/>
      <c r="AF346" s="569"/>
      <c r="AG346" s="569"/>
      <c r="AH346" s="569"/>
      <c r="AI346" s="569"/>
      <c r="AJ346" s="569"/>
      <c r="AK346" s="569"/>
      <c r="AL346" s="569"/>
      <c r="AM346" s="569"/>
      <c r="AN346" s="569"/>
      <c r="AO346" s="569"/>
      <c r="AP346" s="569"/>
      <c r="AQ346" s="569"/>
      <c r="AR346" s="569"/>
      <c r="AS346" s="569"/>
      <c r="AT346" s="569"/>
      <c r="AU346" s="569"/>
      <c r="AV346" s="569"/>
      <c r="AW346" s="569"/>
      <c r="AX346" s="569"/>
      <c r="AY346" s="569"/>
      <c r="AZ346" s="569"/>
      <c r="BA346" s="569"/>
      <c r="BB346" s="569"/>
      <c r="BC346" s="569"/>
      <c r="BD346" s="569"/>
      <c r="BE346" s="569"/>
      <c r="BF346" s="569"/>
      <c r="BG346" s="569"/>
      <c r="BH346" s="569"/>
      <c r="BI346" s="569"/>
      <c r="BJ346" s="569"/>
      <c r="BK346" s="569"/>
      <c r="BL346" s="569"/>
      <c r="BM346" s="569"/>
      <c r="BN346" s="569"/>
      <c r="BO346" s="569"/>
      <c r="BP346" s="569"/>
      <c r="BQ346" s="569"/>
      <c r="BR346" s="569"/>
      <c r="BS346" s="569"/>
      <c r="BT346" s="569"/>
      <c r="BU346" s="569"/>
      <c r="BV346" s="569"/>
      <c r="BW346" s="569"/>
      <c r="BX346" s="569"/>
      <c r="BY346" s="569"/>
      <c r="BZ346" s="569"/>
      <c r="CA346" s="569"/>
      <c r="CB346" s="569"/>
      <c r="CC346" s="569"/>
      <c r="CD346" s="569"/>
    </row>
    <row r="347" spans="21:82" ht="39" customHeight="1" x14ac:dyDescent="0.25">
      <c r="U347" s="569"/>
      <c r="V347" s="569"/>
      <c r="W347" s="569"/>
      <c r="X347" s="569"/>
      <c r="Y347" s="569"/>
      <c r="Z347" s="569"/>
      <c r="AA347" s="569"/>
      <c r="AB347" s="569"/>
      <c r="AC347" s="569"/>
      <c r="AD347" s="569"/>
      <c r="AE347" s="569"/>
      <c r="AF347" s="569"/>
      <c r="AG347" s="569"/>
      <c r="AH347" s="569"/>
      <c r="AI347" s="569"/>
      <c r="AJ347" s="569"/>
      <c r="AK347" s="569"/>
      <c r="AL347" s="569"/>
      <c r="AM347" s="569"/>
      <c r="AN347" s="569"/>
      <c r="AO347" s="569"/>
      <c r="AP347" s="569"/>
      <c r="AQ347" s="569"/>
      <c r="AR347" s="569"/>
      <c r="AS347" s="569"/>
      <c r="AT347" s="569"/>
      <c r="AU347" s="569"/>
      <c r="AV347" s="569"/>
      <c r="AW347" s="569"/>
      <c r="AX347" s="569"/>
      <c r="AY347" s="569"/>
      <c r="AZ347" s="569"/>
      <c r="BA347" s="569"/>
      <c r="BB347" s="569"/>
      <c r="BC347" s="569"/>
      <c r="BD347" s="569"/>
      <c r="BE347" s="569"/>
      <c r="BF347" s="569"/>
      <c r="BG347" s="569"/>
      <c r="BH347" s="569"/>
      <c r="BI347" s="569"/>
      <c r="BJ347" s="569"/>
      <c r="BK347" s="569"/>
      <c r="BL347" s="569"/>
      <c r="BM347" s="569"/>
      <c r="BN347" s="569"/>
      <c r="BO347" s="569"/>
      <c r="BP347" s="569"/>
      <c r="BQ347" s="569"/>
      <c r="BR347" s="569"/>
      <c r="BS347" s="569"/>
      <c r="BT347" s="569"/>
      <c r="BU347" s="569"/>
      <c r="BV347" s="569"/>
      <c r="BW347" s="569"/>
      <c r="BX347" s="569"/>
      <c r="BY347" s="569"/>
      <c r="BZ347" s="569"/>
      <c r="CA347" s="569"/>
      <c r="CB347" s="569"/>
      <c r="CC347" s="569"/>
      <c r="CD347" s="569"/>
    </row>
    <row r="348" spans="21:82" ht="39" customHeight="1" x14ac:dyDescent="0.25">
      <c r="U348" s="569"/>
      <c r="V348" s="569"/>
      <c r="W348" s="569"/>
      <c r="X348" s="569"/>
      <c r="Y348" s="569"/>
      <c r="Z348" s="569"/>
      <c r="AA348" s="569"/>
      <c r="AB348" s="569"/>
      <c r="AC348" s="569"/>
      <c r="AD348" s="569"/>
      <c r="AE348" s="569"/>
      <c r="AF348" s="569"/>
      <c r="AG348" s="569"/>
      <c r="AH348" s="569"/>
      <c r="AI348" s="569"/>
      <c r="AJ348" s="569"/>
      <c r="AK348" s="569"/>
      <c r="AL348" s="569"/>
      <c r="AM348" s="569"/>
      <c r="AN348" s="569"/>
      <c r="AO348" s="569"/>
      <c r="AP348" s="569"/>
      <c r="AQ348" s="569"/>
      <c r="AR348" s="569"/>
      <c r="AS348" s="569"/>
      <c r="AT348" s="569"/>
      <c r="AU348" s="569"/>
      <c r="AV348" s="569"/>
      <c r="AW348" s="569"/>
      <c r="AX348" s="569"/>
      <c r="AY348" s="569"/>
      <c r="AZ348" s="569"/>
      <c r="BA348" s="569"/>
      <c r="BB348" s="569"/>
      <c r="BC348" s="569"/>
      <c r="BD348" s="569"/>
      <c r="BE348" s="569"/>
      <c r="BF348" s="569"/>
      <c r="BG348" s="569"/>
      <c r="BH348" s="569"/>
      <c r="BI348" s="569"/>
      <c r="BJ348" s="569"/>
      <c r="BK348" s="569"/>
      <c r="BL348" s="569"/>
      <c r="BM348" s="569"/>
      <c r="BN348" s="569"/>
      <c r="BO348" s="569"/>
      <c r="BP348" s="569"/>
      <c r="BQ348" s="569"/>
      <c r="BR348" s="569"/>
      <c r="BS348" s="569"/>
      <c r="BT348" s="569"/>
      <c r="BU348" s="569"/>
      <c r="BV348" s="569"/>
      <c r="BW348" s="569"/>
      <c r="BX348" s="569"/>
      <c r="BY348" s="569"/>
      <c r="BZ348" s="569"/>
      <c r="CA348" s="569"/>
      <c r="CB348" s="569"/>
      <c r="CC348" s="569"/>
      <c r="CD348" s="569"/>
    </row>
    <row r="349" spans="21:82" ht="39" customHeight="1" x14ac:dyDescent="0.25">
      <c r="U349" s="569"/>
      <c r="V349" s="569"/>
      <c r="W349" s="569"/>
      <c r="X349" s="569"/>
      <c r="Y349" s="569"/>
      <c r="Z349" s="569"/>
      <c r="AA349" s="569"/>
      <c r="AB349" s="569"/>
      <c r="AC349" s="569"/>
      <c r="AD349" s="569"/>
      <c r="AE349" s="569"/>
      <c r="AF349" s="569"/>
      <c r="AG349" s="569"/>
      <c r="AH349" s="569"/>
      <c r="AI349" s="569"/>
      <c r="AJ349" s="569"/>
      <c r="AK349" s="569"/>
      <c r="AL349" s="569"/>
      <c r="AM349" s="569"/>
      <c r="AN349" s="569"/>
      <c r="AO349" s="569"/>
      <c r="AP349" s="569"/>
      <c r="AQ349" s="569"/>
      <c r="AR349" s="569"/>
      <c r="AS349" s="569"/>
      <c r="AT349" s="569"/>
      <c r="AU349" s="569"/>
      <c r="AV349" s="569"/>
      <c r="AW349" s="569"/>
      <c r="AX349" s="569"/>
      <c r="AY349" s="569"/>
      <c r="AZ349" s="569"/>
      <c r="BA349" s="569"/>
      <c r="BB349" s="569"/>
      <c r="BC349" s="569"/>
      <c r="BD349" s="569"/>
      <c r="BE349" s="569"/>
      <c r="BF349" s="569"/>
      <c r="BG349" s="569"/>
      <c r="BH349" s="569"/>
      <c r="BI349" s="569"/>
      <c r="BJ349" s="569"/>
      <c r="BK349" s="569"/>
      <c r="BL349" s="569"/>
      <c r="BM349" s="569"/>
      <c r="BN349" s="569"/>
      <c r="BO349" s="569"/>
      <c r="BP349" s="569"/>
      <c r="BQ349" s="569"/>
      <c r="BR349" s="569"/>
      <c r="BS349" s="569"/>
      <c r="BT349" s="569"/>
      <c r="BU349" s="569"/>
      <c r="BV349" s="569"/>
      <c r="BW349" s="569"/>
      <c r="BX349" s="569"/>
      <c r="BY349" s="569"/>
      <c r="BZ349" s="569"/>
      <c r="CA349" s="569"/>
      <c r="CB349" s="569"/>
      <c r="CC349" s="569"/>
      <c r="CD349" s="569"/>
    </row>
    <row r="350" spans="21:82" ht="39" customHeight="1" x14ac:dyDescent="0.25">
      <c r="U350" s="569"/>
      <c r="V350" s="569"/>
      <c r="W350" s="569"/>
      <c r="X350" s="569"/>
      <c r="Y350" s="569"/>
      <c r="Z350" s="569"/>
      <c r="AA350" s="569"/>
      <c r="AB350" s="569"/>
      <c r="AC350" s="569"/>
      <c r="AD350" s="569"/>
      <c r="AE350" s="569"/>
      <c r="AF350" s="569"/>
      <c r="AG350" s="569"/>
      <c r="AH350" s="569"/>
      <c r="AI350" s="569"/>
      <c r="AJ350" s="569"/>
      <c r="AK350" s="569"/>
      <c r="AL350" s="569"/>
      <c r="AM350" s="569"/>
      <c r="AN350" s="569"/>
      <c r="AO350" s="569"/>
      <c r="AP350" s="569"/>
      <c r="AQ350" s="569"/>
      <c r="AR350" s="569"/>
      <c r="AS350" s="569"/>
      <c r="AT350" s="569"/>
      <c r="AU350" s="569"/>
      <c r="AV350" s="569"/>
      <c r="AW350" s="569"/>
      <c r="AX350" s="569"/>
      <c r="AY350" s="569"/>
      <c r="AZ350" s="569"/>
      <c r="BA350" s="569"/>
      <c r="BB350" s="569"/>
      <c r="BC350" s="569"/>
      <c r="BD350" s="569"/>
      <c r="BE350" s="569"/>
      <c r="BF350" s="569"/>
      <c r="BG350" s="569"/>
      <c r="BH350" s="569"/>
      <c r="BI350" s="569"/>
      <c r="BJ350" s="569"/>
      <c r="BK350" s="569"/>
      <c r="BL350" s="569"/>
      <c r="BM350" s="569"/>
      <c r="BN350" s="569"/>
      <c r="BO350" s="569"/>
      <c r="BP350" s="569"/>
      <c r="BQ350" s="569"/>
      <c r="BR350" s="569"/>
      <c r="BS350" s="569"/>
      <c r="BT350" s="569"/>
      <c r="BU350" s="569"/>
      <c r="BV350" s="569"/>
      <c r="BW350" s="569"/>
      <c r="BX350" s="569"/>
      <c r="BY350" s="569"/>
      <c r="BZ350" s="569"/>
      <c r="CA350" s="569"/>
      <c r="CB350" s="569"/>
      <c r="CC350" s="569"/>
      <c r="CD350" s="569"/>
    </row>
    <row r="351" spans="21:82" ht="39" customHeight="1" x14ac:dyDescent="0.25">
      <c r="U351" s="569"/>
      <c r="V351" s="569"/>
      <c r="W351" s="569"/>
      <c r="X351" s="569"/>
      <c r="Y351" s="569"/>
      <c r="Z351" s="569"/>
      <c r="AA351" s="569"/>
      <c r="AB351" s="569"/>
      <c r="AC351" s="569"/>
      <c r="AD351" s="569"/>
      <c r="AE351" s="569"/>
      <c r="AF351" s="569"/>
      <c r="AG351" s="569"/>
      <c r="AH351" s="569"/>
      <c r="AI351" s="569"/>
      <c r="AJ351" s="569"/>
      <c r="AK351" s="569"/>
      <c r="AL351" s="569"/>
      <c r="AM351" s="569"/>
      <c r="AN351" s="569"/>
      <c r="AO351" s="569"/>
      <c r="AP351" s="569"/>
      <c r="AQ351" s="569"/>
      <c r="AR351" s="569"/>
      <c r="AS351" s="569"/>
      <c r="AT351" s="569"/>
      <c r="AU351" s="569"/>
      <c r="AV351" s="569"/>
      <c r="AW351" s="569"/>
      <c r="AX351" s="569"/>
      <c r="AY351" s="569"/>
      <c r="AZ351" s="569"/>
      <c r="BA351" s="569"/>
      <c r="BB351" s="569"/>
      <c r="BC351" s="569"/>
      <c r="BD351" s="569"/>
      <c r="BE351" s="569"/>
      <c r="BF351" s="569"/>
      <c r="BG351" s="569"/>
      <c r="BH351" s="569"/>
      <c r="BI351" s="569"/>
      <c r="BJ351" s="569"/>
      <c r="BK351" s="569"/>
      <c r="BL351" s="569"/>
      <c r="BM351" s="569"/>
      <c r="BN351" s="569"/>
      <c r="BO351" s="569"/>
      <c r="BP351" s="569"/>
      <c r="BQ351" s="569"/>
      <c r="BR351" s="569"/>
      <c r="BS351" s="569"/>
      <c r="BT351" s="569"/>
      <c r="BU351" s="569"/>
      <c r="BV351" s="569"/>
      <c r="BW351" s="569"/>
      <c r="BX351" s="569"/>
      <c r="BY351" s="569"/>
      <c r="BZ351" s="569"/>
      <c r="CA351" s="569"/>
      <c r="CB351" s="569"/>
      <c r="CC351" s="569"/>
      <c r="CD351" s="569"/>
    </row>
    <row r="352" spans="21:82" ht="39" customHeight="1" x14ac:dyDescent="0.25">
      <c r="U352" s="569"/>
      <c r="V352" s="569"/>
      <c r="W352" s="569"/>
      <c r="X352" s="569"/>
      <c r="Y352" s="569"/>
      <c r="Z352" s="569"/>
      <c r="AA352" s="569"/>
      <c r="AB352" s="569"/>
      <c r="AC352" s="569"/>
      <c r="AD352" s="569"/>
      <c r="AE352" s="569"/>
      <c r="AF352" s="569"/>
      <c r="AG352" s="569"/>
      <c r="AH352" s="569"/>
      <c r="AI352" s="569"/>
      <c r="AJ352" s="569"/>
      <c r="AK352" s="569"/>
      <c r="AL352" s="569"/>
      <c r="AM352" s="569"/>
      <c r="AN352" s="569"/>
      <c r="AO352" s="569"/>
      <c r="AP352" s="569"/>
      <c r="AQ352" s="569"/>
      <c r="AR352" s="569"/>
      <c r="AS352" s="569"/>
      <c r="AT352" s="569"/>
      <c r="AU352" s="569"/>
      <c r="AV352" s="569"/>
      <c r="AW352" s="569"/>
      <c r="AX352" s="569"/>
      <c r="AY352" s="569"/>
      <c r="AZ352" s="569"/>
      <c r="BA352" s="569"/>
      <c r="BB352" s="569"/>
      <c r="BC352" s="569"/>
      <c r="BD352" s="569"/>
      <c r="BE352" s="569"/>
      <c r="BF352" s="569"/>
      <c r="BG352" s="569"/>
      <c r="BH352" s="569"/>
      <c r="BI352" s="569"/>
      <c r="BJ352" s="569"/>
      <c r="BK352" s="569"/>
      <c r="BL352" s="569"/>
      <c r="BM352" s="569"/>
      <c r="BN352" s="569"/>
      <c r="BO352" s="569"/>
      <c r="BP352" s="569"/>
      <c r="BQ352" s="569"/>
      <c r="BR352" s="569"/>
      <c r="BS352" s="569"/>
      <c r="BT352" s="569"/>
      <c r="BU352" s="569"/>
      <c r="BV352" s="569"/>
      <c r="BW352" s="569"/>
      <c r="BX352" s="569"/>
      <c r="BY352" s="569"/>
      <c r="BZ352" s="569"/>
      <c r="CA352" s="569"/>
      <c r="CB352" s="569"/>
      <c r="CC352" s="569"/>
      <c r="CD352" s="569"/>
    </row>
    <row r="353" spans="21:82" ht="39" customHeight="1" x14ac:dyDescent="0.25">
      <c r="U353" s="569"/>
      <c r="V353" s="569"/>
      <c r="W353" s="569"/>
      <c r="X353" s="569"/>
      <c r="Y353" s="569"/>
      <c r="Z353" s="569"/>
      <c r="AA353" s="569"/>
      <c r="AB353" s="569"/>
      <c r="AC353" s="569"/>
      <c r="AD353" s="569"/>
      <c r="AE353" s="569"/>
      <c r="AF353" s="569"/>
      <c r="AG353" s="569"/>
      <c r="AH353" s="569"/>
      <c r="AI353" s="569"/>
      <c r="AJ353" s="569"/>
      <c r="AK353" s="569"/>
      <c r="AL353" s="569"/>
      <c r="AM353" s="569"/>
      <c r="AN353" s="569"/>
      <c r="AO353" s="569"/>
      <c r="AP353" s="569"/>
      <c r="AQ353" s="569"/>
      <c r="AR353" s="569"/>
      <c r="AS353" s="569"/>
      <c r="AT353" s="569"/>
      <c r="AU353" s="569"/>
      <c r="AV353" s="569"/>
      <c r="AW353" s="569"/>
      <c r="AX353" s="569"/>
      <c r="AY353" s="569"/>
      <c r="AZ353" s="569"/>
      <c r="BA353" s="569"/>
      <c r="BB353" s="569"/>
      <c r="BC353" s="569"/>
      <c r="BD353" s="569"/>
      <c r="BE353" s="569"/>
      <c r="BF353" s="569"/>
      <c r="BG353" s="569"/>
      <c r="BH353" s="569"/>
      <c r="BI353" s="569"/>
      <c r="BJ353" s="569"/>
      <c r="BK353" s="569"/>
      <c r="BL353" s="569"/>
      <c r="BM353" s="569"/>
      <c r="BN353" s="569"/>
      <c r="BO353" s="569"/>
      <c r="BP353" s="569"/>
      <c r="BQ353" s="569"/>
      <c r="BR353" s="569"/>
      <c r="BS353" s="569"/>
      <c r="BT353" s="569"/>
      <c r="BU353" s="569"/>
      <c r="BV353" s="569"/>
      <c r="BW353" s="569"/>
      <c r="BX353" s="569"/>
      <c r="BY353" s="569"/>
      <c r="BZ353" s="569"/>
      <c r="CA353" s="569"/>
      <c r="CB353" s="569"/>
      <c r="CC353" s="569"/>
      <c r="CD353" s="569"/>
    </row>
    <row r="354" spans="21:82" ht="39" customHeight="1" x14ac:dyDescent="0.25">
      <c r="U354" s="569"/>
      <c r="V354" s="569"/>
      <c r="W354" s="569"/>
      <c r="X354" s="569"/>
      <c r="Y354" s="569"/>
      <c r="Z354" s="569"/>
      <c r="AA354" s="569"/>
      <c r="AB354" s="569"/>
      <c r="AC354" s="569"/>
      <c r="AD354" s="569"/>
      <c r="AE354" s="569"/>
      <c r="AF354" s="569"/>
      <c r="AG354" s="569"/>
      <c r="AH354" s="569"/>
      <c r="AI354" s="569"/>
      <c r="AJ354" s="569"/>
      <c r="AK354" s="569"/>
      <c r="AL354" s="569"/>
      <c r="AM354" s="569"/>
      <c r="AN354" s="569"/>
      <c r="AO354" s="569"/>
      <c r="AP354" s="569"/>
      <c r="AQ354" s="569"/>
      <c r="AR354" s="569"/>
      <c r="AS354" s="569"/>
      <c r="AT354" s="569"/>
      <c r="AU354" s="569"/>
      <c r="AV354" s="569"/>
      <c r="AW354" s="569"/>
      <c r="AX354" s="569"/>
      <c r="AY354" s="569"/>
      <c r="AZ354" s="569"/>
      <c r="BA354" s="569"/>
      <c r="BB354" s="569"/>
      <c r="BC354" s="569"/>
      <c r="BD354" s="569"/>
      <c r="BE354" s="569"/>
      <c r="BF354" s="569"/>
      <c r="BG354" s="569"/>
      <c r="BH354" s="569"/>
      <c r="BI354" s="569"/>
      <c r="BJ354" s="569"/>
      <c r="BK354" s="569"/>
      <c r="BL354" s="569"/>
      <c r="BM354" s="569"/>
      <c r="BN354" s="569"/>
      <c r="BO354" s="569"/>
      <c r="BP354" s="569"/>
      <c r="BQ354" s="569"/>
      <c r="BR354" s="569"/>
      <c r="BS354" s="569"/>
      <c r="BT354" s="569"/>
      <c r="BU354" s="569"/>
      <c r="BV354" s="569"/>
      <c r="BW354" s="569"/>
      <c r="BX354" s="569"/>
      <c r="BY354" s="569"/>
      <c r="BZ354" s="569"/>
      <c r="CA354" s="569"/>
      <c r="CB354" s="569"/>
      <c r="CC354" s="569"/>
      <c r="CD354" s="569"/>
    </row>
    <row r="355" spans="21:82" ht="39" customHeight="1" x14ac:dyDescent="0.25">
      <c r="U355" s="569"/>
      <c r="V355" s="569"/>
      <c r="W355" s="569"/>
      <c r="X355" s="569"/>
      <c r="Y355" s="569"/>
      <c r="Z355" s="569"/>
      <c r="AA355" s="569"/>
      <c r="AB355" s="569"/>
      <c r="AC355" s="569"/>
      <c r="AD355" s="569"/>
      <c r="AE355" s="569"/>
      <c r="AF355" s="569"/>
      <c r="AG355" s="569"/>
      <c r="AH355" s="569"/>
      <c r="AI355" s="569"/>
      <c r="AJ355" s="569"/>
      <c r="AK355" s="569"/>
      <c r="AL355" s="569"/>
      <c r="AM355" s="569"/>
      <c r="AN355" s="569"/>
      <c r="AO355" s="569"/>
      <c r="AP355" s="569"/>
      <c r="AQ355" s="569"/>
      <c r="AR355" s="569"/>
      <c r="AS355" s="569"/>
      <c r="AT355" s="569"/>
      <c r="AU355" s="569"/>
      <c r="AV355" s="569"/>
      <c r="AW355" s="569"/>
      <c r="AX355" s="569"/>
      <c r="AY355" s="569"/>
      <c r="AZ355" s="569"/>
      <c r="BA355" s="569"/>
      <c r="BB355" s="569"/>
      <c r="BC355" s="569"/>
      <c r="BD355" s="569"/>
      <c r="BE355" s="569"/>
      <c r="BF355" s="569"/>
      <c r="BG355" s="569"/>
      <c r="BH355" s="569"/>
      <c r="BI355" s="569"/>
      <c r="BJ355" s="569"/>
      <c r="BK355" s="569"/>
      <c r="BL355" s="569"/>
      <c r="BM355" s="569"/>
      <c r="BN355" s="569"/>
      <c r="BO355" s="569"/>
      <c r="BP355" s="569"/>
      <c r="BQ355" s="569"/>
      <c r="BR355" s="569"/>
      <c r="BS355" s="569"/>
      <c r="BT355" s="569"/>
      <c r="BU355" s="569"/>
      <c r="BV355" s="569"/>
      <c r="BW355" s="569"/>
      <c r="BX355" s="569"/>
      <c r="BY355" s="569"/>
      <c r="BZ355" s="569"/>
      <c r="CA355" s="569"/>
      <c r="CB355" s="569"/>
      <c r="CC355" s="569"/>
      <c r="CD355" s="569"/>
    </row>
    <row r="356" spans="21:82" ht="39" customHeight="1" x14ac:dyDescent="0.25">
      <c r="U356" s="569"/>
      <c r="V356" s="569"/>
      <c r="W356" s="569"/>
      <c r="X356" s="569"/>
      <c r="Y356" s="569"/>
      <c r="Z356" s="569"/>
      <c r="AA356" s="569"/>
      <c r="AB356" s="569"/>
      <c r="AC356" s="569"/>
      <c r="AD356" s="569"/>
      <c r="AE356" s="569"/>
      <c r="AF356" s="569"/>
      <c r="AG356" s="569"/>
      <c r="AH356" s="569"/>
      <c r="AI356" s="569"/>
      <c r="AJ356" s="569"/>
      <c r="AK356" s="569"/>
      <c r="AL356" s="569"/>
      <c r="AM356" s="569"/>
      <c r="AN356" s="569"/>
      <c r="AO356" s="569"/>
      <c r="AP356" s="569"/>
      <c r="AQ356" s="569"/>
      <c r="AR356" s="569"/>
      <c r="AS356" s="569"/>
      <c r="AT356" s="569"/>
      <c r="AU356" s="569"/>
      <c r="AV356" s="569"/>
      <c r="AW356" s="569"/>
      <c r="AX356" s="569"/>
      <c r="AY356" s="569"/>
      <c r="AZ356" s="569"/>
      <c r="BA356" s="569"/>
      <c r="BB356" s="569"/>
      <c r="BC356" s="569"/>
      <c r="BD356" s="569"/>
      <c r="BE356" s="569"/>
      <c r="BF356" s="569"/>
      <c r="BG356" s="569"/>
      <c r="BH356" s="569"/>
      <c r="BI356" s="569"/>
      <c r="BJ356" s="569"/>
      <c r="BK356" s="569"/>
      <c r="BL356" s="569"/>
      <c r="BM356" s="569"/>
      <c r="BN356" s="569"/>
      <c r="BO356" s="569"/>
      <c r="BP356" s="569"/>
      <c r="BQ356" s="569"/>
      <c r="BR356" s="569"/>
      <c r="BS356" s="569"/>
      <c r="BT356" s="569"/>
      <c r="BU356" s="569"/>
      <c r="BV356" s="569"/>
      <c r="BW356" s="569"/>
      <c r="BX356" s="569"/>
      <c r="BY356" s="569"/>
      <c r="BZ356" s="569"/>
      <c r="CA356" s="569"/>
      <c r="CB356" s="569"/>
      <c r="CC356" s="569"/>
      <c r="CD356" s="569"/>
    </row>
    <row r="357" spans="21:82" ht="39" customHeight="1" x14ac:dyDescent="0.25">
      <c r="U357" s="569"/>
      <c r="V357" s="569"/>
      <c r="W357" s="569"/>
      <c r="X357" s="569"/>
      <c r="Y357" s="569"/>
      <c r="Z357" s="569"/>
      <c r="AA357" s="569"/>
      <c r="AB357" s="569"/>
      <c r="AC357" s="569"/>
      <c r="AD357" s="569"/>
      <c r="AE357" s="569"/>
      <c r="AF357" s="569"/>
      <c r="AG357" s="569"/>
      <c r="AH357" s="569"/>
      <c r="AI357" s="569"/>
      <c r="AJ357" s="569"/>
      <c r="AK357" s="569"/>
      <c r="AL357" s="569"/>
      <c r="AM357" s="569"/>
      <c r="AN357" s="569"/>
      <c r="AO357" s="569"/>
      <c r="AP357" s="569"/>
      <c r="AQ357" s="569"/>
      <c r="AR357" s="569"/>
      <c r="AS357" s="569"/>
      <c r="AT357" s="569"/>
      <c r="AU357" s="569"/>
      <c r="AV357" s="569"/>
      <c r="AW357" s="569"/>
      <c r="AX357" s="569"/>
      <c r="AY357" s="569"/>
      <c r="AZ357" s="569"/>
      <c r="BA357" s="569"/>
      <c r="BB357" s="569"/>
      <c r="BC357" s="569"/>
      <c r="BD357" s="569"/>
      <c r="BE357" s="569"/>
      <c r="BF357" s="569"/>
      <c r="BG357" s="569"/>
      <c r="BH357" s="569"/>
      <c r="BI357" s="569"/>
      <c r="BJ357" s="569"/>
      <c r="BK357" s="569"/>
      <c r="BL357" s="569"/>
      <c r="BM357" s="569"/>
      <c r="BN357" s="569"/>
      <c r="BO357" s="569"/>
      <c r="BP357" s="569"/>
      <c r="BQ357" s="569"/>
      <c r="BR357" s="569"/>
      <c r="BS357" s="569"/>
      <c r="BT357" s="569"/>
      <c r="BU357" s="569"/>
      <c r="BV357" s="569"/>
      <c r="BW357" s="569"/>
      <c r="BX357" s="569"/>
      <c r="BY357" s="569"/>
      <c r="BZ357" s="569"/>
      <c r="CA357" s="569"/>
      <c r="CB357" s="569"/>
      <c r="CC357" s="569"/>
      <c r="CD357" s="569"/>
    </row>
    <row r="358" spans="21:82" ht="39" customHeight="1" x14ac:dyDescent="0.25">
      <c r="U358" s="569"/>
      <c r="V358" s="569"/>
      <c r="W358" s="569"/>
      <c r="X358" s="569"/>
      <c r="Y358" s="569"/>
      <c r="Z358" s="569"/>
      <c r="AA358" s="569"/>
      <c r="AB358" s="569"/>
      <c r="AC358" s="569"/>
      <c r="AD358" s="569"/>
      <c r="AE358" s="569"/>
      <c r="AF358" s="569"/>
      <c r="AG358" s="569"/>
      <c r="AH358" s="569"/>
      <c r="AI358" s="569"/>
      <c r="AJ358" s="569"/>
      <c r="AK358" s="569"/>
      <c r="AL358" s="569"/>
      <c r="AM358" s="569"/>
      <c r="AN358" s="569"/>
      <c r="AO358" s="569"/>
      <c r="AP358" s="569"/>
      <c r="AQ358" s="569"/>
      <c r="AR358" s="569"/>
      <c r="AS358" s="569"/>
      <c r="AT358" s="569"/>
      <c r="AU358" s="569"/>
      <c r="AV358" s="569"/>
      <c r="AW358" s="569"/>
      <c r="AX358" s="569"/>
      <c r="AY358" s="569"/>
      <c r="AZ358" s="569"/>
      <c r="BA358" s="569"/>
      <c r="BB358" s="569"/>
      <c r="BC358" s="569"/>
      <c r="BD358" s="569"/>
      <c r="BE358" s="569"/>
      <c r="BF358" s="569"/>
      <c r="BG358" s="569"/>
      <c r="BH358" s="569"/>
      <c r="BI358" s="569"/>
      <c r="BJ358" s="569"/>
      <c r="BK358" s="569"/>
      <c r="BL358" s="569"/>
      <c r="BM358" s="569"/>
      <c r="BN358" s="569"/>
      <c r="BO358" s="569"/>
      <c r="BP358" s="569"/>
      <c r="BQ358" s="569"/>
      <c r="BR358" s="569"/>
      <c r="BS358" s="569"/>
      <c r="BT358" s="569"/>
      <c r="BU358" s="569"/>
      <c r="BV358" s="569"/>
      <c r="BW358" s="569"/>
      <c r="BX358" s="569"/>
      <c r="BY358" s="569"/>
      <c r="BZ358" s="569"/>
      <c r="CA358" s="569"/>
      <c r="CB358" s="569"/>
      <c r="CC358" s="569"/>
      <c r="CD358" s="569"/>
    </row>
    <row r="359" spans="21:82" ht="39" customHeight="1" x14ac:dyDescent="0.25">
      <c r="U359" s="569"/>
      <c r="V359" s="569"/>
      <c r="W359" s="569"/>
      <c r="X359" s="569"/>
      <c r="Y359" s="569"/>
      <c r="Z359" s="569"/>
      <c r="AA359" s="569"/>
      <c r="AB359" s="569"/>
      <c r="AC359" s="569"/>
      <c r="AD359" s="569"/>
      <c r="AE359" s="569"/>
      <c r="AF359" s="569"/>
      <c r="AG359" s="569"/>
      <c r="AH359" s="569"/>
      <c r="AI359" s="569"/>
      <c r="AJ359" s="569"/>
      <c r="AK359" s="569"/>
      <c r="AL359" s="569"/>
      <c r="AM359" s="569"/>
      <c r="AN359" s="569"/>
      <c r="AO359" s="569"/>
      <c r="AP359" s="569"/>
      <c r="AQ359" s="569"/>
      <c r="AR359" s="569"/>
      <c r="AS359" s="569"/>
      <c r="AT359" s="569"/>
      <c r="AU359" s="569"/>
      <c r="AV359" s="569"/>
      <c r="AW359" s="569"/>
      <c r="AX359" s="569"/>
      <c r="AY359" s="569"/>
      <c r="AZ359" s="569"/>
      <c r="BA359" s="569"/>
      <c r="BB359" s="569"/>
      <c r="BC359" s="569"/>
      <c r="BD359" s="569"/>
      <c r="BE359" s="569"/>
      <c r="BF359" s="569"/>
      <c r="BG359" s="569"/>
      <c r="BH359" s="569"/>
      <c r="BI359" s="569"/>
      <c r="BJ359" s="569"/>
      <c r="BK359" s="569"/>
      <c r="BL359" s="569"/>
      <c r="BM359" s="569"/>
      <c r="BN359" s="569"/>
      <c r="BO359" s="569"/>
      <c r="BP359" s="569"/>
      <c r="BQ359" s="569"/>
      <c r="BR359" s="569"/>
      <c r="BS359" s="569"/>
      <c r="BT359" s="569"/>
      <c r="BU359" s="569"/>
      <c r="BV359" s="569"/>
      <c r="BW359" s="569"/>
      <c r="BX359" s="569"/>
      <c r="BY359" s="569"/>
      <c r="BZ359" s="569"/>
      <c r="CA359" s="569"/>
      <c r="CB359" s="569"/>
      <c r="CC359" s="569"/>
      <c r="CD359" s="569"/>
    </row>
    <row r="360" spans="21:82" ht="39" customHeight="1" x14ac:dyDescent="0.25">
      <c r="U360" s="569"/>
      <c r="V360" s="569"/>
      <c r="W360" s="569"/>
      <c r="X360" s="569"/>
      <c r="Y360" s="569"/>
      <c r="Z360" s="569"/>
      <c r="AA360" s="569"/>
      <c r="AB360" s="569"/>
      <c r="AC360" s="569"/>
      <c r="AD360" s="569"/>
      <c r="AE360" s="569"/>
      <c r="AF360" s="569"/>
      <c r="AG360" s="569"/>
      <c r="AH360" s="569"/>
      <c r="AI360" s="569"/>
      <c r="AJ360" s="569"/>
      <c r="AK360" s="569"/>
      <c r="AL360" s="569"/>
      <c r="AM360" s="569"/>
      <c r="AN360" s="569"/>
      <c r="AO360" s="569"/>
      <c r="AP360" s="569"/>
      <c r="AQ360" s="569"/>
      <c r="AR360" s="569"/>
      <c r="AS360" s="569"/>
      <c r="AT360" s="569"/>
      <c r="AU360" s="569"/>
      <c r="AV360" s="569"/>
      <c r="AW360" s="569"/>
      <c r="AX360" s="569"/>
      <c r="AY360" s="569"/>
      <c r="AZ360" s="569"/>
      <c r="BA360" s="569"/>
      <c r="BB360" s="569"/>
      <c r="BC360" s="569"/>
      <c r="BD360" s="569"/>
      <c r="BE360" s="569"/>
      <c r="BF360" s="569"/>
      <c r="BG360" s="569"/>
      <c r="BH360" s="569"/>
      <c r="BI360" s="569"/>
      <c r="BJ360" s="569"/>
      <c r="BK360" s="569"/>
      <c r="BL360" s="569"/>
      <c r="BM360" s="569"/>
      <c r="BN360" s="569"/>
      <c r="BO360" s="569"/>
      <c r="BP360" s="569"/>
      <c r="BQ360" s="569"/>
      <c r="BR360" s="569"/>
      <c r="BS360" s="569"/>
      <c r="BT360" s="569"/>
      <c r="BU360" s="569"/>
      <c r="BV360" s="569"/>
      <c r="BW360" s="569"/>
      <c r="BX360" s="569"/>
      <c r="BY360" s="569"/>
      <c r="BZ360" s="569"/>
      <c r="CA360" s="569"/>
      <c r="CB360" s="569"/>
      <c r="CC360" s="569"/>
      <c r="CD360" s="569"/>
    </row>
    <row r="361" spans="21:82" ht="39" customHeight="1" x14ac:dyDescent="0.25">
      <c r="U361" s="569"/>
      <c r="V361" s="569"/>
      <c r="W361" s="569"/>
      <c r="X361" s="569"/>
      <c r="Y361" s="569"/>
      <c r="Z361" s="569"/>
      <c r="AA361" s="569"/>
      <c r="AB361" s="569"/>
      <c r="AC361" s="569"/>
      <c r="AD361" s="569"/>
      <c r="AE361" s="569"/>
      <c r="AF361" s="569"/>
      <c r="AG361" s="569"/>
      <c r="AH361" s="569"/>
      <c r="AI361" s="569"/>
      <c r="AJ361" s="569"/>
      <c r="AK361" s="569"/>
      <c r="AL361" s="569"/>
      <c r="AM361" s="569"/>
      <c r="AN361" s="569"/>
      <c r="AO361" s="569"/>
      <c r="AP361" s="569"/>
      <c r="AQ361" s="569"/>
      <c r="AR361" s="569"/>
      <c r="AS361" s="569"/>
      <c r="AT361" s="569"/>
      <c r="AU361" s="569"/>
      <c r="AV361" s="569"/>
      <c r="AW361" s="569"/>
      <c r="AX361" s="569"/>
      <c r="AY361" s="569"/>
      <c r="AZ361" s="569"/>
      <c r="BA361" s="569"/>
      <c r="BB361" s="569"/>
      <c r="BC361" s="569"/>
      <c r="BD361" s="569"/>
      <c r="BE361" s="569"/>
      <c r="BF361" s="569"/>
      <c r="BG361" s="569"/>
      <c r="BH361" s="569"/>
      <c r="BI361" s="569"/>
      <c r="BJ361" s="569"/>
      <c r="BK361" s="569"/>
      <c r="BL361" s="569"/>
      <c r="BM361" s="569"/>
      <c r="BN361" s="569"/>
      <c r="BO361" s="569"/>
      <c r="BP361" s="569"/>
      <c r="BQ361" s="569"/>
      <c r="BR361" s="569"/>
      <c r="BS361" s="569"/>
      <c r="BT361" s="569"/>
      <c r="BU361" s="569"/>
      <c r="BV361" s="569"/>
      <c r="BW361" s="569"/>
      <c r="BX361" s="569"/>
      <c r="BY361" s="569"/>
      <c r="BZ361" s="569"/>
      <c r="CA361" s="569"/>
      <c r="CB361" s="569"/>
      <c r="CC361" s="569"/>
      <c r="CD361" s="569"/>
    </row>
    <row r="362" spans="21:82" ht="39" customHeight="1" x14ac:dyDescent="0.25">
      <c r="U362" s="569"/>
      <c r="V362" s="569"/>
      <c r="W362" s="569"/>
      <c r="X362" s="569"/>
      <c r="Y362" s="569"/>
      <c r="Z362" s="569"/>
      <c r="AA362" s="569"/>
      <c r="AB362" s="569"/>
      <c r="AC362" s="569"/>
      <c r="AD362" s="569"/>
      <c r="AE362" s="569"/>
      <c r="AF362" s="569"/>
      <c r="AG362" s="569"/>
      <c r="AH362" s="569"/>
      <c r="AI362" s="569"/>
      <c r="AJ362" s="569"/>
      <c r="AK362" s="569"/>
      <c r="AL362" s="569"/>
      <c r="AM362" s="569"/>
      <c r="AN362" s="569"/>
      <c r="AO362" s="569"/>
      <c r="AP362" s="569"/>
      <c r="AQ362" s="569"/>
      <c r="AR362" s="569"/>
      <c r="AS362" s="569"/>
      <c r="AT362" s="569"/>
      <c r="AU362" s="569"/>
      <c r="AV362" s="569"/>
      <c r="AW362" s="569"/>
      <c r="AX362" s="569"/>
      <c r="AY362" s="569"/>
      <c r="AZ362" s="569"/>
      <c r="BA362" s="569"/>
      <c r="BB362" s="569"/>
      <c r="BC362" s="569"/>
      <c r="BD362" s="569"/>
      <c r="BE362" s="569"/>
      <c r="BF362" s="569"/>
      <c r="BG362" s="569"/>
      <c r="BH362" s="569"/>
      <c r="BI362" s="569"/>
      <c r="BJ362" s="569"/>
      <c r="BK362" s="569"/>
      <c r="BL362" s="569"/>
      <c r="BM362" s="569"/>
      <c r="BN362" s="569"/>
      <c r="BO362" s="569"/>
      <c r="BP362" s="569"/>
      <c r="BQ362" s="569"/>
      <c r="BR362" s="569"/>
      <c r="BS362" s="569"/>
      <c r="BT362" s="569"/>
      <c r="BU362" s="569"/>
      <c r="BV362" s="569"/>
      <c r="BW362" s="569"/>
      <c r="BX362" s="569"/>
      <c r="BY362" s="569"/>
      <c r="BZ362" s="569"/>
      <c r="CA362" s="569"/>
      <c r="CB362" s="569"/>
      <c r="CC362" s="569"/>
      <c r="CD362" s="569"/>
    </row>
    <row r="363" spans="21:82" ht="39" customHeight="1" x14ac:dyDescent="0.25">
      <c r="U363" s="569"/>
      <c r="V363" s="569"/>
      <c r="W363" s="569"/>
      <c r="X363" s="569"/>
      <c r="Y363" s="569"/>
      <c r="Z363" s="569"/>
      <c r="AA363" s="569"/>
      <c r="AB363" s="569"/>
      <c r="AC363" s="569"/>
      <c r="AD363" s="569"/>
      <c r="AE363" s="569"/>
      <c r="AF363" s="569"/>
      <c r="AG363" s="569"/>
      <c r="AH363" s="569"/>
      <c r="AI363" s="569"/>
      <c r="AJ363" s="569"/>
      <c r="AK363" s="569"/>
      <c r="AL363" s="569"/>
      <c r="AM363" s="569"/>
      <c r="AN363" s="569"/>
      <c r="AO363" s="569"/>
      <c r="AP363" s="569"/>
      <c r="AQ363" s="569"/>
      <c r="AR363" s="569"/>
      <c r="AS363" s="569"/>
      <c r="AT363" s="569"/>
      <c r="AU363" s="569"/>
      <c r="AV363" s="569"/>
      <c r="AW363" s="569"/>
      <c r="AX363" s="569"/>
      <c r="AY363" s="569"/>
      <c r="AZ363" s="569"/>
      <c r="BA363" s="569"/>
      <c r="BB363" s="569"/>
      <c r="BC363" s="569"/>
      <c r="BD363" s="569"/>
      <c r="BE363" s="569"/>
      <c r="BF363" s="569"/>
      <c r="BG363" s="569"/>
      <c r="BH363" s="569"/>
      <c r="BI363" s="569"/>
      <c r="BJ363" s="569"/>
      <c r="BK363" s="569"/>
      <c r="BL363" s="569"/>
      <c r="BM363" s="569"/>
      <c r="BN363" s="569"/>
      <c r="BO363" s="569"/>
      <c r="BP363" s="569"/>
      <c r="BQ363" s="569"/>
      <c r="BR363" s="569"/>
      <c r="BS363" s="569"/>
      <c r="BT363" s="569"/>
      <c r="BU363" s="569"/>
      <c r="BV363" s="569"/>
      <c r="BW363" s="569"/>
      <c r="BX363" s="569"/>
      <c r="BY363" s="569"/>
      <c r="BZ363" s="569"/>
      <c r="CA363" s="569"/>
      <c r="CB363" s="569"/>
      <c r="CC363" s="569"/>
      <c r="CD363" s="569"/>
    </row>
    <row r="364" spans="21:82" ht="39" customHeight="1" x14ac:dyDescent="0.25">
      <c r="U364" s="569"/>
      <c r="V364" s="569"/>
      <c r="W364" s="569"/>
      <c r="X364" s="569"/>
      <c r="Y364" s="569"/>
      <c r="Z364" s="569"/>
      <c r="AA364" s="569"/>
      <c r="AB364" s="569"/>
      <c r="AC364" s="569"/>
      <c r="AD364" s="569"/>
      <c r="AE364" s="569"/>
      <c r="AF364" s="569"/>
      <c r="AG364" s="569"/>
      <c r="AH364" s="569"/>
      <c r="AI364" s="569"/>
      <c r="AJ364" s="569"/>
      <c r="AK364" s="569"/>
      <c r="AL364" s="569"/>
      <c r="AM364" s="569"/>
      <c r="AN364" s="569"/>
      <c r="AO364" s="569"/>
      <c r="AP364" s="569"/>
      <c r="AQ364" s="569"/>
      <c r="AR364" s="569"/>
      <c r="AS364" s="569"/>
      <c r="AT364" s="569"/>
      <c r="AU364" s="569"/>
      <c r="AV364" s="569"/>
      <c r="AW364" s="569"/>
      <c r="AX364" s="569"/>
      <c r="AY364" s="569"/>
      <c r="AZ364" s="569"/>
      <c r="BA364" s="569"/>
      <c r="BB364" s="569"/>
      <c r="BC364" s="569"/>
      <c r="BD364" s="569"/>
      <c r="BE364" s="569"/>
      <c r="BF364" s="569"/>
      <c r="BG364" s="569"/>
      <c r="BH364" s="569"/>
      <c r="BI364" s="569"/>
      <c r="BJ364" s="569"/>
      <c r="BK364" s="569"/>
      <c r="BL364" s="569"/>
      <c r="BM364" s="569"/>
      <c r="BN364" s="569"/>
      <c r="BO364" s="569"/>
      <c r="BP364" s="569"/>
      <c r="BQ364" s="569"/>
      <c r="BR364" s="569"/>
      <c r="BS364" s="569"/>
      <c r="BT364" s="569"/>
      <c r="BU364" s="569"/>
      <c r="BV364" s="569"/>
      <c r="BW364" s="569"/>
      <c r="BX364" s="569"/>
      <c r="BY364" s="569"/>
      <c r="BZ364" s="569"/>
      <c r="CA364" s="569"/>
      <c r="CB364" s="569"/>
      <c r="CC364" s="569"/>
      <c r="CD364" s="569"/>
    </row>
    <row r="365" spans="21:82" ht="39" customHeight="1" x14ac:dyDescent="0.25">
      <c r="U365" s="569"/>
      <c r="V365" s="569"/>
      <c r="W365" s="569"/>
      <c r="X365" s="569"/>
      <c r="Y365" s="569"/>
      <c r="Z365" s="569"/>
      <c r="AA365" s="569"/>
      <c r="AB365" s="569"/>
      <c r="AC365" s="569"/>
      <c r="AD365" s="569"/>
      <c r="AE365" s="569"/>
      <c r="AF365" s="569"/>
      <c r="AG365" s="569"/>
      <c r="AH365" s="569"/>
      <c r="AI365" s="569"/>
      <c r="AJ365" s="569"/>
      <c r="AK365" s="569"/>
      <c r="AL365" s="569"/>
      <c r="AM365" s="569"/>
      <c r="AN365" s="569"/>
      <c r="AO365" s="569"/>
      <c r="AP365" s="569"/>
      <c r="AQ365" s="569"/>
      <c r="AR365" s="569"/>
      <c r="AS365" s="569"/>
      <c r="AT365" s="569"/>
      <c r="AU365" s="569"/>
      <c r="AV365" s="569"/>
      <c r="AW365" s="569"/>
      <c r="AX365" s="569"/>
      <c r="AY365" s="569"/>
      <c r="AZ365" s="569"/>
      <c r="BA365" s="569"/>
      <c r="BB365" s="569"/>
      <c r="BC365" s="569"/>
      <c r="BD365" s="569"/>
      <c r="BE365" s="569"/>
      <c r="BF365" s="569"/>
      <c r="BG365" s="569"/>
      <c r="BH365" s="569"/>
      <c r="BI365" s="569"/>
      <c r="BJ365" s="569"/>
      <c r="BK365" s="569"/>
      <c r="BL365" s="569"/>
      <c r="BM365" s="569"/>
      <c r="BN365" s="569"/>
      <c r="BO365" s="569"/>
      <c r="BP365" s="569"/>
      <c r="BQ365" s="569"/>
      <c r="BR365" s="569"/>
      <c r="BS365" s="569"/>
      <c r="BT365" s="569"/>
      <c r="BU365" s="569"/>
      <c r="BV365" s="569"/>
      <c r="BW365" s="569"/>
      <c r="BX365" s="569"/>
      <c r="BY365" s="569"/>
      <c r="BZ365" s="569"/>
      <c r="CA365" s="569"/>
      <c r="CB365" s="569"/>
      <c r="CC365" s="569"/>
      <c r="CD365" s="569"/>
    </row>
    <row r="366" spans="21:82" ht="39" customHeight="1" x14ac:dyDescent="0.25">
      <c r="U366" s="569"/>
      <c r="V366" s="569"/>
      <c r="W366" s="569"/>
      <c r="X366" s="569"/>
      <c r="Y366" s="569"/>
      <c r="Z366" s="569"/>
      <c r="AA366" s="569"/>
      <c r="AB366" s="569"/>
      <c r="AC366" s="569"/>
      <c r="AD366" s="569"/>
      <c r="AE366" s="569"/>
      <c r="AF366" s="569"/>
      <c r="AG366" s="569"/>
      <c r="AH366" s="569"/>
      <c r="AI366" s="569"/>
      <c r="AJ366" s="569"/>
      <c r="AK366" s="569"/>
      <c r="AL366" s="569"/>
      <c r="AM366" s="569"/>
      <c r="AN366" s="569"/>
      <c r="AO366" s="569"/>
      <c r="AP366" s="569"/>
      <c r="AQ366" s="569"/>
      <c r="AR366" s="569"/>
      <c r="AS366" s="569"/>
      <c r="AT366" s="569"/>
      <c r="AU366" s="569"/>
      <c r="AV366" s="569"/>
      <c r="AW366" s="569"/>
      <c r="AX366" s="569"/>
      <c r="AY366" s="569"/>
      <c r="AZ366" s="569"/>
      <c r="BA366" s="569"/>
      <c r="BB366" s="569"/>
      <c r="BC366" s="569"/>
      <c r="BD366" s="569"/>
      <c r="BE366" s="569"/>
      <c r="BF366" s="569"/>
      <c r="BG366" s="569"/>
      <c r="BH366" s="569"/>
      <c r="BI366" s="569"/>
      <c r="BJ366" s="569"/>
      <c r="BK366" s="569"/>
      <c r="BL366" s="569"/>
      <c r="BM366" s="569"/>
      <c r="BN366" s="569"/>
      <c r="BO366" s="569"/>
      <c r="BP366" s="569"/>
      <c r="BQ366" s="569"/>
      <c r="BR366" s="569"/>
      <c r="BS366" s="569"/>
      <c r="BT366" s="569"/>
      <c r="BU366" s="569"/>
      <c r="BV366" s="569"/>
      <c r="BW366" s="569"/>
      <c r="BX366" s="569"/>
      <c r="BY366" s="569"/>
      <c r="BZ366" s="569"/>
      <c r="CA366" s="569"/>
      <c r="CB366" s="569"/>
      <c r="CC366" s="569"/>
      <c r="CD366" s="569"/>
    </row>
    <row r="367" spans="21:82" ht="39" customHeight="1" x14ac:dyDescent="0.25">
      <c r="U367" s="569"/>
      <c r="V367" s="569"/>
      <c r="W367" s="569"/>
      <c r="X367" s="569"/>
      <c r="Y367" s="569"/>
      <c r="Z367" s="569"/>
      <c r="AA367" s="569"/>
      <c r="AB367" s="569"/>
      <c r="AC367" s="569"/>
      <c r="AD367" s="569"/>
      <c r="AE367" s="569"/>
      <c r="AF367" s="569"/>
      <c r="AG367" s="569"/>
      <c r="AH367" s="569"/>
      <c r="AI367" s="569"/>
      <c r="AJ367" s="569"/>
      <c r="AK367" s="569"/>
      <c r="AL367" s="569"/>
      <c r="AM367" s="569"/>
      <c r="AN367" s="569"/>
      <c r="AO367" s="569"/>
      <c r="AP367" s="569"/>
      <c r="AQ367" s="569"/>
      <c r="AR367" s="569"/>
      <c r="AS367" s="569"/>
      <c r="AT367" s="569"/>
      <c r="AU367" s="569"/>
      <c r="AV367" s="569"/>
      <c r="AW367" s="569"/>
      <c r="AX367" s="569"/>
      <c r="AY367" s="569"/>
      <c r="AZ367" s="569"/>
      <c r="BA367" s="569"/>
      <c r="BB367" s="569"/>
      <c r="BC367" s="569"/>
      <c r="BD367" s="569"/>
      <c r="BE367" s="569"/>
      <c r="BF367" s="569"/>
      <c r="BG367" s="569"/>
      <c r="BH367" s="569"/>
      <c r="BI367" s="569"/>
      <c r="BJ367" s="569"/>
      <c r="BK367" s="569"/>
      <c r="BL367" s="569"/>
      <c r="BM367" s="569"/>
      <c r="BN367" s="569"/>
      <c r="BO367" s="569"/>
      <c r="BP367" s="569"/>
      <c r="BQ367" s="569"/>
      <c r="BR367" s="569"/>
      <c r="BS367" s="569"/>
      <c r="BT367" s="569"/>
      <c r="BU367" s="569"/>
      <c r="BV367" s="569"/>
      <c r="BW367" s="569"/>
      <c r="BX367" s="569"/>
      <c r="BY367" s="569"/>
      <c r="BZ367" s="569"/>
      <c r="CA367" s="569"/>
      <c r="CB367" s="569"/>
      <c r="CC367" s="569"/>
      <c r="CD367" s="569"/>
    </row>
    <row r="368" spans="21:82" ht="39" customHeight="1" x14ac:dyDescent="0.25">
      <c r="U368" s="569"/>
      <c r="V368" s="569"/>
      <c r="W368" s="569"/>
      <c r="X368" s="569"/>
      <c r="Y368" s="569"/>
      <c r="Z368" s="569"/>
      <c r="AA368" s="569"/>
      <c r="AB368" s="569"/>
      <c r="AC368" s="569"/>
      <c r="AD368" s="569"/>
      <c r="AE368" s="569"/>
      <c r="AF368" s="569"/>
      <c r="AG368" s="569"/>
      <c r="AH368" s="569"/>
      <c r="AI368" s="569"/>
      <c r="AJ368" s="569"/>
      <c r="AK368" s="569"/>
      <c r="AL368" s="569"/>
      <c r="AM368" s="569"/>
      <c r="AN368" s="569"/>
      <c r="AO368" s="569"/>
      <c r="AP368" s="569"/>
      <c r="AQ368" s="569"/>
      <c r="AR368" s="569"/>
      <c r="AS368" s="569"/>
      <c r="AT368" s="569"/>
      <c r="AU368" s="569"/>
      <c r="AV368" s="569"/>
      <c r="AW368" s="569"/>
      <c r="AX368" s="569"/>
      <c r="AY368" s="569"/>
      <c r="AZ368" s="569"/>
      <c r="BA368" s="569"/>
      <c r="BB368" s="569"/>
      <c r="BC368" s="569"/>
      <c r="BD368" s="569"/>
      <c r="BE368" s="569"/>
      <c r="BF368" s="569"/>
      <c r="BG368" s="569"/>
      <c r="BH368" s="569"/>
      <c r="BI368" s="569"/>
      <c r="BJ368" s="569"/>
      <c r="BK368" s="569"/>
      <c r="BL368" s="569"/>
      <c r="BM368" s="569"/>
      <c r="BN368" s="569"/>
      <c r="BO368" s="569"/>
      <c r="BP368" s="569"/>
      <c r="BQ368" s="569"/>
      <c r="BR368" s="569"/>
      <c r="BS368" s="569"/>
      <c r="BT368" s="569"/>
      <c r="BU368" s="569"/>
      <c r="BV368" s="569"/>
      <c r="BW368" s="569"/>
      <c r="BX368" s="569"/>
      <c r="BY368" s="569"/>
      <c r="BZ368" s="569"/>
      <c r="CA368" s="569"/>
      <c r="CB368" s="569"/>
      <c r="CC368" s="569"/>
      <c r="CD368" s="569"/>
    </row>
    <row r="369" spans="21:82" ht="39" customHeight="1" x14ac:dyDescent="0.25">
      <c r="U369" s="569"/>
      <c r="V369" s="569"/>
      <c r="W369" s="569"/>
      <c r="X369" s="569"/>
      <c r="Y369" s="569"/>
      <c r="Z369" s="569"/>
      <c r="AA369" s="569"/>
      <c r="AB369" s="569"/>
      <c r="AC369" s="569"/>
      <c r="AD369" s="569"/>
      <c r="AE369" s="569"/>
      <c r="AF369" s="569"/>
      <c r="AG369" s="569"/>
      <c r="AH369" s="569"/>
      <c r="AI369" s="569"/>
      <c r="AJ369" s="569"/>
      <c r="AK369" s="569"/>
      <c r="AL369" s="569"/>
      <c r="AM369" s="569"/>
      <c r="AN369" s="569"/>
      <c r="AO369" s="569"/>
      <c r="AP369" s="569"/>
      <c r="AQ369" s="569"/>
      <c r="AR369" s="569"/>
      <c r="AS369" s="569"/>
      <c r="AT369" s="569"/>
      <c r="AU369" s="569"/>
      <c r="AV369" s="569"/>
      <c r="AW369" s="569"/>
      <c r="AX369" s="569"/>
      <c r="AY369" s="569"/>
      <c r="AZ369" s="569"/>
      <c r="BA369" s="569"/>
      <c r="BB369" s="569"/>
      <c r="BC369" s="569"/>
      <c r="BD369" s="569"/>
      <c r="BE369" s="569"/>
      <c r="BF369" s="569"/>
      <c r="BG369" s="569"/>
      <c r="BH369" s="569"/>
      <c r="BI369" s="569"/>
      <c r="BJ369" s="569"/>
      <c r="BK369" s="569"/>
      <c r="BL369" s="569"/>
      <c r="BM369" s="569"/>
      <c r="BN369" s="569"/>
      <c r="BO369" s="569"/>
      <c r="BP369" s="569"/>
      <c r="BQ369" s="569"/>
      <c r="BR369" s="569"/>
      <c r="BS369" s="569"/>
      <c r="BT369" s="569"/>
      <c r="BU369" s="569"/>
      <c r="BV369" s="569"/>
      <c r="BW369" s="569"/>
      <c r="BX369" s="569"/>
      <c r="BY369" s="569"/>
      <c r="BZ369" s="569"/>
      <c r="CA369" s="569"/>
      <c r="CB369" s="569"/>
      <c r="CC369" s="569"/>
      <c r="CD369" s="569"/>
    </row>
    <row r="370" spans="21:82" ht="39" customHeight="1" x14ac:dyDescent="0.25">
      <c r="U370" s="569"/>
      <c r="V370" s="569"/>
      <c r="W370" s="569"/>
      <c r="X370" s="569"/>
      <c r="Y370" s="569"/>
      <c r="Z370" s="569"/>
      <c r="AA370" s="569"/>
      <c r="AB370" s="569"/>
      <c r="AC370" s="569"/>
      <c r="AD370" s="569"/>
      <c r="AE370" s="569"/>
      <c r="AF370" s="569"/>
      <c r="AG370" s="569"/>
      <c r="AH370" s="569"/>
      <c r="AI370" s="569"/>
      <c r="AJ370" s="569"/>
      <c r="AK370" s="569"/>
      <c r="AL370" s="569"/>
      <c r="AM370" s="569"/>
      <c r="AN370" s="569"/>
      <c r="AO370" s="569"/>
      <c r="AP370" s="569"/>
      <c r="AQ370" s="569"/>
      <c r="AR370" s="569"/>
      <c r="AS370" s="569"/>
      <c r="AT370" s="569"/>
      <c r="AU370" s="569"/>
      <c r="AV370" s="569"/>
      <c r="AW370" s="569"/>
      <c r="AX370" s="569"/>
      <c r="AY370" s="569"/>
      <c r="AZ370" s="569"/>
      <c r="BA370" s="569"/>
      <c r="BB370" s="569"/>
      <c r="BC370" s="569"/>
      <c r="BD370" s="569"/>
      <c r="BE370" s="569"/>
      <c r="BF370" s="569"/>
      <c r="BG370" s="569"/>
      <c r="BH370" s="569"/>
      <c r="BI370" s="569"/>
      <c r="BJ370" s="569"/>
      <c r="BK370" s="569"/>
      <c r="BL370" s="569"/>
      <c r="BM370" s="569"/>
      <c r="BN370" s="569"/>
      <c r="BO370" s="569"/>
      <c r="BP370" s="569"/>
      <c r="BQ370" s="569"/>
      <c r="BR370" s="569"/>
      <c r="BS370" s="569"/>
      <c r="BT370" s="569"/>
      <c r="BU370" s="569"/>
      <c r="BV370" s="569"/>
      <c r="BW370" s="569"/>
      <c r="BX370" s="569"/>
      <c r="BY370" s="569"/>
      <c r="BZ370" s="569"/>
      <c r="CA370" s="569"/>
      <c r="CB370" s="569"/>
      <c r="CC370" s="569"/>
      <c r="CD370" s="569"/>
    </row>
    <row r="371" spans="21:82" ht="39" customHeight="1" x14ac:dyDescent="0.25">
      <c r="U371" s="569"/>
      <c r="V371" s="569"/>
      <c r="W371" s="569"/>
      <c r="X371" s="569"/>
      <c r="Y371" s="569"/>
      <c r="Z371" s="569"/>
      <c r="AA371" s="569"/>
      <c r="AB371" s="569"/>
      <c r="AC371" s="569"/>
      <c r="AD371" s="569"/>
      <c r="AE371" s="569"/>
      <c r="AF371" s="569"/>
      <c r="AG371" s="569"/>
      <c r="AH371" s="569"/>
      <c r="AI371" s="569"/>
      <c r="AJ371" s="569"/>
      <c r="AK371" s="569"/>
      <c r="AL371" s="569"/>
      <c r="AM371" s="569"/>
      <c r="AN371" s="569"/>
      <c r="AO371" s="569"/>
      <c r="AP371" s="569"/>
      <c r="AQ371" s="569"/>
      <c r="AR371" s="569"/>
      <c r="AS371" s="569"/>
      <c r="AT371" s="569"/>
      <c r="AU371" s="569"/>
      <c r="AV371" s="569"/>
      <c r="AW371" s="569"/>
      <c r="AX371" s="569"/>
      <c r="AY371" s="569"/>
      <c r="AZ371" s="569"/>
      <c r="BA371" s="569"/>
      <c r="BB371" s="569"/>
      <c r="BC371" s="569"/>
      <c r="BD371" s="569"/>
      <c r="BE371" s="569"/>
      <c r="BF371" s="569"/>
      <c r="BG371" s="569"/>
      <c r="BH371" s="569"/>
      <c r="BI371" s="569"/>
      <c r="BJ371" s="569"/>
      <c r="BK371" s="569"/>
      <c r="BL371" s="569"/>
      <c r="BM371" s="569"/>
      <c r="BN371" s="569"/>
      <c r="BO371" s="569"/>
      <c r="BP371" s="569"/>
      <c r="BQ371" s="569"/>
      <c r="BR371" s="569"/>
      <c r="BS371" s="569"/>
      <c r="BT371" s="569"/>
      <c r="BU371" s="569"/>
      <c r="BV371" s="569"/>
      <c r="BW371" s="569"/>
      <c r="BX371" s="569"/>
      <c r="BY371" s="569"/>
      <c r="BZ371" s="569"/>
      <c r="CA371" s="569"/>
      <c r="CB371" s="569"/>
      <c r="CC371" s="569"/>
      <c r="CD371" s="569"/>
    </row>
    <row r="372" spans="21:82" ht="39" customHeight="1" x14ac:dyDescent="0.25">
      <c r="U372" s="569"/>
      <c r="V372" s="569"/>
      <c r="W372" s="569"/>
      <c r="X372" s="569"/>
      <c r="Y372" s="569"/>
      <c r="Z372" s="569"/>
      <c r="AA372" s="569"/>
      <c r="AB372" s="569"/>
      <c r="AC372" s="569"/>
      <c r="AD372" s="569"/>
      <c r="AE372" s="569"/>
      <c r="AF372" s="569"/>
      <c r="AG372" s="569"/>
      <c r="AH372" s="569"/>
      <c r="AI372" s="569"/>
      <c r="AJ372" s="569"/>
      <c r="AK372" s="569"/>
      <c r="AL372" s="569"/>
      <c r="AM372" s="569"/>
      <c r="AN372" s="569"/>
      <c r="AO372" s="569"/>
      <c r="AP372" s="569"/>
      <c r="AQ372" s="569"/>
      <c r="AR372" s="569"/>
      <c r="AS372" s="569"/>
      <c r="AT372" s="569"/>
      <c r="AU372" s="569"/>
      <c r="AV372" s="569"/>
      <c r="AW372" s="569"/>
      <c r="AX372" s="569"/>
      <c r="AY372" s="569"/>
      <c r="AZ372" s="569"/>
      <c r="BA372" s="569"/>
      <c r="BB372" s="569"/>
      <c r="BC372" s="569"/>
      <c r="BD372" s="569"/>
      <c r="BE372" s="569"/>
      <c r="BF372" s="569"/>
      <c r="BG372" s="569"/>
      <c r="BH372" s="569"/>
      <c r="BI372" s="569"/>
      <c r="BJ372" s="569"/>
      <c r="BK372" s="569"/>
      <c r="BL372" s="569"/>
      <c r="BM372" s="569"/>
      <c r="BN372" s="569"/>
      <c r="BO372" s="569"/>
      <c r="BP372" s="569"/>
      <c r="BQ372" s="569"/>
      <c r="BR372" s="569"/>
      <c r="BS372" s="569"/>
      <c r="BT372" s="569"/>
      <c r="BU372" s="569"/>
      <c r="BV372" s="569"/>
      <c r="BW372" s="569"/>
      <c r="BX372" s="569"/>
      <c r="BY372" s="569"/>
      <c r="BZ372" s="569"/>
      <c r="CA372" s="569"/>
      <c r="CB372" s="569"/>
      <c r="CC372" s="569"/>
      <c r="CD372" s="569"/>
    </row>
    <row r="373" spans="21:82" ht="39" customHeight="1" x14ac:dyDescent="0.25">
      <c r="U373" s="569"/>
      <c r="V373" s="569"/>
      <c r="W373" s="569"/>
      <c r="X373" s="569"/>
      <c r="Y373" s="569"/>
      <c r="Z373" s="569"/>
      <c r="AA373" s="569"/>
      <c r="AB373" s="569"/>
      <c r="AC373" s="569"/>
      <c r="AD373" s="569"/>
      <c r="AE373" s="569"/>
      <c r="AF373" s="569"/>
      <c r="AG373" s="569"/>
      <c r="AH373" s="569"/>
      <c r="AI373" s="569"/>
      <c r="AJ373" s="569"/>
      <c r="AK373" s="569"/>
      <c r="AL373" s="569"/>
      <c r="AM373" s="569"/>
      <c r="AN373" s="569"/>
      <c r="AO373" s="569"/>
      <c r="AP373" s="569"/>
      <c r="AQ373" s="569"/>
      <c r="AR373" s="569"/>
      <c r="AS373" s="569"/>
      <c r="AT373" s="569"/>
      <c r="AU373" s="569"/>
      <c r="AV373" s="569"/>
      <c r="AW373" s="569"/>
      <c r="AX373" s="569"/>
      <c r="AY373" s="569"/>
      <c r="AZ373" s="569"/>
      <c r="BA373" s="569"/>
      <c r="BB373" s="569"/>
      <c r="BC373" s="569"/>
      <c r="BD373" s="569"/>
      <c r="BE373" s="569"/>
      <c r="BF373" s="569"/>
      <c r="BG373" s="569"/>
      <c r="BH373" s="569"/>
      <c r="BI373" s="569"/>
      <c r="BJ373" s="569"/>
      <c r="BK373" s="569"/>
      <c r="BL373" s="569"/>
      <c r="BM373" s="569"/>
      <c r="BN373" s="569"/>
      <c r="BO373" s="569"/>
      <c r="BP373" s="569"/>
      <c r="BQ373" s="569"/>
      <c r="BR373" s="569"/>
      <c r="BS373" s="569"/>
      <c r="BT373" s="569"/>
      <c r="BU373" s="569"/>
      <c r="BV373" s="569"/>
      <c r="BW373" s="569"/>
      <c r="BX373" s="569"/>
      <c r="BY373" s="569"/>
      <c r="BZ373" s="569"/>
      <c r="CA373" s="569"/>
      <c r="CB373" s="569"/>
      <c r="CC373" s="569"/>
      <c r="CD373" s="569"/>
    </row>
    <row r="374" spans="21:82" ht="39" customHeight="1" x14ac:dyDescent="0.25">
      <c r="U374" s="569"/>
      <c r="V374" s="569"/>
      <c r="W374" s="569"/>
      <c r="X374" s="569"/>
      <c r="Y374" s="569"/>
      <c r="Z374" s="569"/>
      <c r="AA374" s="569"/>
      <c r="AB374" s="569"/>
      <c r="AC374" s="569"/>
      <c r="AD374" s="569"/>
      <c r="AE374" s="569"/>
      <c r="AF374" s="569"/>
      <c r="AG374" s="569"/>
      <c r="AH374" s="569"/>
      <c r="AI374" s="569"/>
      <c r="AJ374" s="569"/>
      <c r="AK374" s="569"/>
      <c r="AL374" s="569"/>
      <c r="AM374" s="569"/>
      <c r="AN374" s="569"/>
      <c r="AO374" s="569"/>
      <c r="AP374" s="569"/>
      <c r="AQ374" s="569"/>
      <c r="AR374" s="569"/>
      <c r="AS374" s="569"/>
      <c r="AT374" s="569"/>
      <c r="AU374" s="569"/>
      <c r="AV374" s="569"/>
      <c r="AW374" s="569"/>
      <c r="AX374" s="569"/>
      <c r="AY374" s="569"/>
      <c r="AZ374" s="569"/>
      <c r="BA374" s="569"/>
      <c r="BB374" s="569"/>
      <c r="BC374" s="569"/>
      <c r="BD374" s="569"/>
      <c r="BE374" s="569"/>
      <c r="BF374" s="569"/>
      <c r="BG374" s="569"/>
      <c r="BH374" s="569"/>
      <c r="BI374" s="569"/>
      <c r="BJ374" s="569"/>
      <c r="BK374" s="569"/>
      <c r="BL374" s="569"/>
      <c r="BM374" s="569"/>
      <c r="BN374" s="569"/>
      <c r="BO374" s="569"/>
      <c r="BP374" s="569"/>
      <c r="BQ374" s="569"/>
      <c r="BR374" s="569"/>
      <c r="BS374" s="569"/>
      <c r="BT374" s="569"/>
      <c r="BU374" s="569"/>
      <c r="BV374" s="569"/>
      <c r="BW374" s="569"/>
      <c r="BX374" s="569"/>
      <c r="BY374" s="569"/>
      <c r="BZ374" s="569"/>
      <c r="CA374" s="569"/>
      <c r="CB374" s="569"/>
      <c r="CC374" s="569"/>
      <c r="CD374" s="569"/>
    </row>
    <row r="375" spans="21:82" ht="39" customHeight="1" x14ac:dyDescent="0.25">
      <c r="U375" s="569"/>
      <c r="V375" s="569"/>
      <c r="W375" s="569"/>
      <c r="X375" s="569"/>
      <c r="Y375" s="569"/>
      <c r="Z375" s="569"/>
      <c r="AA375" s="569"/>
      <c r="AB375" s="569"/>
      <c r="AC375" s="569"/>
      <c r="AD375" s="569"/>
      <c r="AE375" s="569"/>
      <c r="AF375" s="569"/>
      <c r="AG375" s="569"/>
      <c r="AH375" s="569"/>
      <c r="AI375" s="569"/>
      <c r="AJ375" s="569"/>
      <c r="AK375" s="569"/>
      <c r="AL375" s="569"/>
      <c r="AM375" s="569"/>
      <c r="AN375" s="569"/>
      <c r="AO375" s="569"/>
      <c r="AP375" s="569"/>
      <c r="AQ375" s="569"/>
      <c r="AR375" s="569"/>
      <c r="AS375" s="569"/>
      <c r="AT375" s="569"/>
      <c r="AU375" s="569"/>
      <c r="AV375" s="569"/>
      <c r="AW375" s="569"/>
      <c r="AX375" s="569"/>
      <c r="AY375" s="569"/>
      <c r="AZ375" s="569"/>
      <c r="BA375" s="569"/>
      <c r="BB375" s="569"/>
      <c r="BC375" s="569"/>
      <c r="BD375" s="569"/>
      <c r="BE375" s="569"/>
      <c r="BF375" s="569"/>
      <c r="BG375" s="569"/>
      <c r="BH375" s="569"/>
      <c r="BI375" s="569"/>
      <c r="BJ375" s="569"/>
      <c r="BK375" s="569"/>
      <c r="BL375" s="569"/>
      <c r="BM375" s="569"/>
      <c r="BN375" s="569"/>
      <c r="BO375" s="569"/>
      <c r="BP375" s="569"/>
      <c r="BQ375" s="569"/>
      <c r="BR375" s="569"/>
      <c r="BS375" s="569"/>
      <c r="BT375" s="569"/>
      <c r="BU375" s="569"/>
      <c r="BV375" s="569"/>
      <c r="BW375" s="569"/>
      <c r="BX375" s="569"/>
      <c r="BY375" s="569"/>
      <c r="BZ375" s="569"/>
      <c r="CA375" s="569"/>
      <c r="CB375" s="569"/>
      <c r="CC375" s="569"/>
      <c r="CD375" s="569"/>
    </row>
    <row r="376" spans="21:82" ht="39" customHeight="1" x14ac:dyDescent="0.25">
      <c r="U376" s="569"/>
      <c r="V376" s="569"/>
      <c r="W376" s="569"/>
      <c r="X376" s="569"/>
      <c r="Y376" s="569"/>
      <c r="Z376" s="569"/>
      <c r="AA376" s="569"/>
      <c r="AB376" s="569"/>
      <c r="AC376" s="569"/>
      <c r="AD376" s="569"/>
      <c r="AE376" s="569"/>
      <c r="AF376" s="569"/>
      <c r="AG376" s="569"/>
      <c r="AH376" s="569"/>
      <c r="AI376" s="569"/>
      <c r="AJ376" s="569"/>
      <c r="AK376" s="569"/>
      <c r="AL376" s="569"/>
      <c r="AM376" s="569"/>
      <c r="AN376" s="569"/>
      <c r="AO376" s="569"/>
      <c r="AP376" s="569"/>
      <c r="AQ376" s="569"/>
      <c r="AR376" s="569"/>
      <c r="AS376" s="569"/>
      <c r="AT376" s="569"/>
      <c r="AU376" s="569"/>
      <c r="AV376" s="569"/>
      <c r="AW376" s="569"/>
      <c r="AX376" s="569"/>
      <c r="AY376" s="569"/>
      <c r="AZ376" s="569"/>
      <c r="BA376" s="569"/>
      <c r="BB376" s="569"/>
      <c r="BC376" s="569"/>
      <c r="BD376" s="569"/>
      <c r="BE376" s="569"/>
      <c r="BF376" s="569"/>
      <c r="BG376" s="569"/>
      <c r="BH376" s="569"/>
      <c r="BI376" s="569"/>
      <c r="BJ376" s="569"/>
      <c r="BK376" s="569"/>
      <c r="BL376" s="569"/>
      <c r="BM376" s="569"/>
      <c r="BN376" s="569"/>
      <c r="BO376" s="569"/>
      <c r="BP376" s="569"/>
      <c r="BQ376" s="569"/>
      <c r="BR376" s="569"/>
      <c r="BS376" s="569"/>
      <c r="BT376" s="569"/>
      <c r="BU376" s="569"/>
      <c r="BV376" s="569"/>
      <c r="BW376" s="569"/>
      <c r="BX376" s="569"/>
      <c r="BY376" s="569"/>
      <c r="BZ376" s="569"/>
      <c r="CA376" s="569"/>
      <c r="CB376" s="569"/>
      <c r="CC376" s="569"/>
      <c r="CD376" s="569"/>
    </row>
    <row r="377" spans="21:82" ht="39" customHeight="1" x14ac:dyDescent="0.25">
      <c r="U377" s="569"/>
      <c r="V377" s="569"/>
      <c r="W377" s="569"/>
      <c r="X377" s="569"/>
      <c r="Y377" s="569"/>
      <c r="Z377" s="569"/>
      <c r="AA377" s="569"/>
      <c r="AB377" s="569"/>
      <c r="AC377" s="569"/>
      <c r="AD377" s="569"/>
      <c r="AE377" s="569"/>
      <c r="AF377" s="569"/>
      <c r="AG377" s="569"/>
      <c r="AH377" s="569"/>
      <c r="AI377" s="569"/>
      <c r="AJ377" s="569"/>
      <c r="AK377" s="569"/>
      <c r="AL377" s="569"/>
      <c r="AM377" s="569"/>
      <c r="AN377" s="569"/>
      <c r="AO377" s="569"/>
      <c r="AP377" s="569"/>
      <c r="AQ377" s="569"/>
      <c r="AR377" s="569"/>
      <c r="AS377" s="569"/>
      <c r="AT377" s="569"/>
      <c r="AU377" s="569"/>
      <c r="AV377" s="569"/>
      <c r="AW377" s="569"/>
      <c r="AX377" s="569"/>
      <c r="AY377" s="569"/>
      <c r="AZ377" s="569"/>
      <c r="BA377" s="569"/>
      <c r="BB377" s="569"/>
      <c r="BC377" s="569"/>
      <c r="BD377" s="569"/>
      <c r="BE377" s="569"/>
      <c r="BF377" s="569"/>
      <c r="BG377" s="569"/>
      <c r="BH377" s="569"/>
      <c r="BI377" s="569"/>
      <c r="BJ377" s="569"/>
      <c r="BK377" s="569"/>
      <c r="BL377" s="569"/>
      <c r="BM377" s="569"/>
      <c r="BN377" s="569"/>
      <c r="BO377" s="569"/>
      <c r="BP377" s="569"/>
      <c r="BQ377" s="569"/>
      <c r="BR377" s="569"/>
      <c r="BS377" s="569"/>
      <c r="BT377" s="569"/>
      <c r="BU377" s="569"/>
      <c r="BV377" s="569"/>
      <c r="BW377" s="569"/>
      <c r="BX377" s="569"/>
      <c r="BY377" s="569"/>
      <c r="BZ377" s="569"/>
      <c r="CA377" s="569"/>
      <c r="CB377" s="569"/>
      <c r="CC377" s="569"/>
      <c r="CD377" s="569"/>
    </row>
    <row r="378" spans="21:82" ht="39" customHeight="1" x14ac:dyDescent="0.25">
      <c r="U378" s="569"/>
      <c r="V378" s="569"/>
      <c r="W378" s="569"/>
      <c r="X378" s="569"/>
      <c r="Y378" s="569"/>
      <c r="Z378" s="569"/>
      <c r="AA378" s="569"/>
      <c r="AB378" s="569"/>
      <c r="AC378" s="569"/>
      <c r="AD378" s="569"/>
      <c r="AE378" s="569"/>
      <c r="AF378" s="569"/>
      <c r="AG378" s="569"/>
      <c r="AH378" s="569"/>
      <c r="AI378" s="569"/>
      <c r="AJ378" s="569"/>
      <c r="AK378" s="569"/>
      <c r="AL378" s="569"/>
      <c r="AM378" s="569"/>
      <c r="AN378" s="569"/>
      <c r="AO378" s="569"/>
      <c r="AP378" s="569"/>
      <c r="AQ378" s="569"/>
      <c r="AR378" s="569"/>
      <c r="AS378" s="569"/>
      <c r="AT378" s="569"/>
      <c r="AU378" s="569"/>
      <c r="AV378" s="569"/>
      <c r="AW378" s="569"/>
      <c r="AX378" s="569"/>
      <c r="AY378" s="569"/>
      <c r="AZ378" s="569"/>
      <c r="BA378" s="569"/>
      <c r="BB378" s="569"/>
      <c r="BC378" s="569"/>
      <c r="BD378" s="569"/>
      <c r="BE378" s="569"/>
      <c r="BF378" s="569"/>
      <c r="BG378" s="569"/>
      <c r="BH378" s="569"/>
      <c r="BI378" s="569"/>
      <c r="BJ378" s="569"/>
      <c r="BK378" s="569"/>
      <c r="BL378" s="569"/>
      <c r="BM378" s="569"/>
      <c r="BN378" s="569"/>
      <c r="BO378" s="569"/>
      <c r="BP378" s="569"/>
      <c r="BQ378" s="569"/>
      <c r="BR378" s="569"/>
      <c r="BS378" s="569"/>
      <c r="BT378" s="569"/>
      <c r="BU378" s="569"/>
      <c r="BV378" s="569"/>
      <c r="BW378" s="569"/>
      <c r="BX378" s="569"/>
      <c r="BY378" s="569"/>
      <c r="BZ378" s="569"/>
      <c r="CA378" s="569"/>
      <c r="CB378" s="569"/>
      <c r="CC378" s="569"/>
      <c r="CD378" s="569"/>
    </row>
    <row r="379" spans="21:82" ht="39" customHeight="1" x14ac:dyDescent="0.25">
      <c r="U379" s="569"/>
      <c r="V379" s="569"/>
      <c r="W379" s="569"/>
      <c r="X379" s="569"/>
      <c r="Y379" s="569"/>
      <c r="Z379" s="569"/>
      <c r="AA379" s="569"/>
      <c r="AB379" s="569"/>
      <c r="AC379" s="569"/>
      <c r="AD379" s="569"/>
      <c r="AE379" s="569"/>
      <c r="AF379" s="569"/>
      <c r="AG379" s="569"/>
      <c r="AH379" s="569"/>
      <c r="AI379" s="569"/>
      <c r="AJ379" s="569"/>
      <c r="AK379" s="569"/>
      <c r="AL379" s="569"/>
      <c r="AM379" s="569"/>
      <c r="AN379" s="569"/>
      <c r="AO379" s="569"/>
      <c r="AP379" s="569"/>
      <c r="AQ379" s="569"/>
      <c r="AR379" s="569"/>
      <c r="AS379" s="569"/>
      <c r="AT379" s="569"/>
      <c r="AU379" s="569"/>
      <c r="AV379" s="569"/>
      <c r="AW379" s="569"/>
      <c r="AX379" s="569"/>
      <c r="AY379" s="569"/>
      <c r="AZ379" s="569"/>
      <c r="BA379" s="569"/>
      <c r="BB379" s="569"/>
      <c r="BC379" s="569"/>
      <c r="BD379" s="569"/>
      <c r="BE379" s="569"/>
      <c r="BF379" s="569"/>
      <c r="BG379" s="569"/>
      <c r="BH379" s="569"/>
      <c r="BI379" s="569"/>
      <c r="BJ379" s="569"/>
      <c r="BK379" s="569"/>
      <c r="BL379" s="569"/>
      <c r="BM379" s="569"/>
      <c r="BN379" s="569"/>
      <c r="BO379" s="569"/>
      <c r="BP379" s="569"/>
      <c r="BQ379" s="569"/>
      <c r="BR379" s="569"/>
      <c r="BS379" s="569"/>
      <c r="BT379" s="569"/>
      <c r="BU379" s="569"/>
      <c r="BV379" s="569"/>
      <c r="BW379" s="569"/>
      <c r="BX379" s="569"/>
      <c r="BY379" s="569"/>
      <c r="BZ379" s="569"/>
      <c r="CA379" s="569"/>
      <c r="CB379" s="569"/>
      <c r="CC379" s="569"/>
      <c r="CD379" s="569"/>
    </row>
    <row r="380" spans="21:82" ht="39" customHeight="1" x14ac:dyDescent="0.25">
      <c r="U380" s="569"/>
      <c r="V380" s="569"/>
      <c r="W380" s="569"/>
      <c r="X380" s="569"/>
      <c r="Y380" s="569"/>
      <c r="Z380" s="569"/>
      <c r="AA380" s="569"/>
      <c r="AB380" s="569"/>
      <c r="AC380" s="569"/>
      <c r="AD380" s="569"/>
      <c r="AE380" s="569"/>
      <c r="AF380" s="569"/>
      <c r="AG380" s="569"/>
      <c r="AH380" s="569"/>
      <c r="AI380" s="569"/>
      <c r="AJ380" s="569"/>
      <c r="AK380" s="569"/>
      <c r="AL380" s="569"/>
      <c r="AM380" s="569"/>
      <c r="AN380" s="569"/>
      <c r="AO380" s="569"/>
      <c r="AP380" s="569"/>
      <c r="AQ380" s="569"/>
      <c r="AR380" s="569"/>
      <c r="AS380" s="569"/>
      <c r="AT380" s="569"/>
      <c r="AU380" s="569"/>
      <c r="AV380" s="569"/>
      <c r="AW380" s="569"/>
      <c r="AX380" s="569"/>
      <c r="AY380" s="569"/>
      <c r="AZ380" s="569"/>
      <c r="BA380" s="569"/>
      <c r="BB380" s="569"/>
      <c r="BC380" s="569"/>
      <c r="BD380" s="569"/>
      <c r="BE380" s="569"/>
      <c r="BF380" s="569"/>
      <c r="BG380" s="569"/>
      <c r="BH380" s="569"/>
      <c r="BI380" s="569"/>
      <c r="BJ380" s="569"/>
      <c r="BK380" s="569"/>
      <c r="BL380" s="569"/>
      <c r="BM380" s="569"/>
      <c r="BN380" s="569"/>
      <c r="BO380" s="569"/>
      <c r="BP380" s="569"/>
      <c r="BQ380" s="569"/>
      <c r="BR380" s="569"/>
      <c r="BS380" s="569"/>
      <c r="BT380" s="569"/>
      <c r="BU380" s="569"/>
      <c r="BV380" s="569"/>
      <c r="BW380" s="569"/>
      <c r="BX380" s="569"/>
      <c r="BY380" s="569"/>
      <c r="BZ380" s="569"/>
      <c r="CA380" s="569"/>
      <c r="CB380" s="569"/>
      <c r="CC380" s="569"/>
      <c r="CD380" s="569"/>
    </row>
    <row r="381" spans="21:82" ht="39" customHeight="1" x14ac:dyDescent="0.25">
      <c r="U381" s="569"/>
      <c r="V381" s="569"/>
      <c r="W381" s="569"/>
      <c r="X381" s="569"/>
      <c r="Y381" s="569"/>
      <c r="Z381" s="569"/>
      <c r="AA381" s="569"/>
      <c r="AB381" s="569"/>
      <c r="AC381" s="569"/>
      <c r="AD381" s="569"/>
      <c r="AE381" s="569"/>
      <c r="AF381" s="569"/>
      <c r="AG381" s="569"/>
      <c r="AH381" s="569"/>
      <c r="AI381" s="569"/>
      <c r="AJ381" s="569"/>
      <c r="AK381" s="569"/>
      <c r="AL381" s="569"/>
      <c r="AM381" s="569"/>
      <c r="AN381" s="569"/>
      <c r="AO381" s="569"/>
      <c r="AP381" s="569"/>
      <c r="AQ381" s="569"/>
      <c r="AR381" s="569"/>
      <c r="AS381" s="569"/>
      <c r="AT381" s="569"/>
      <c r="AU381" s="569"/>
      <c r="AV381" s="569"/>
      <c r="AW381" s="569"/>
      <c r="AX381" s="569"/>
      <c r="AY381" s="569"/>
      <c r="AZ381" s="569"/>
      <c r="BA381" s="569"/>
      <c r="BB381" s="569"/>
      <c r="BC381" s="569"/>
      <c r="BD381" s="569"/>
      <c r="BE381" s="569"/>
      <c r="BF381" s="569"/>
      <c r="BG381" s="569"/>
      <c r="BH381" s="569"/>
      <c r="BI381" s="569"/>
      <c r="BJ381" s="569"/>
      <c r="BK381" s="569"/>
      <c r="BL381" s="569"/>
      <c r="BM381" s="569"/>
      <c r="BN381" s="569"/>
      <c r="BO381" s="569"/>
      <c r="BP381" s="569"/>
      <c r="BQ381" s="569"/>
      <c r="BR381" s="569"/>
      <c r="BS381" s="569"/>
      <c r="BT381" s="569"/>
      <c r="BU381" s="569"/>
      <c r="BV381" s="569"/>
      <c r="BW381" s="569"/>
      <c r="BX381" s="569"/>
      <c r="BY381" s="569"/>
      <c r="BZ381" s="569"/>
      <c r="CA381" s="569"/>
      <c r="CB381" s="569"/>
      <c r="CC381" s="569"/>
      <c r="CD381" s="569"/>
    </row>
    <row r="382" spans="21:82" ht="39" customHeight="1" x14ac:dyDescent="0.25">
      <c r="U382" s="569"/>
      <c r="V382" s="569"/>
      <c r="W382" s="569"/>
      <c r="X382" s="569"/>
      <c r="Y382" s="569"/>
      <c r="Z382" s="569"/>
      <c r="AA382" s="569"/>
      <c r="AB382" s="569"/>
      <c r="AC382" s="569"/>
      <c r="AD382" s="569"/>
      <c r="AE382" s="569"/>
      <c r="AF382" s="569"/>
      <c r="AG382" s="569"/>
      <c r="AH382" s="569"/>
      <c r="AI382" s="569"/>
      <c r="AJ382" s="569"/>
      <c r="AK382" s="569"/>
      <c r="AL382" s="569"/>
      <c r="AM382" s="569"/>
      <c r="AN382" s="569"/>
      <c r="AO382" s="569"/>
      <c r="AP382" s="569"/>
      <c r="AQ382" s="569"/>
      <c r="AR382" s="569"/>
      <c r="AS382" s="569"/>
      <c r="AT382" s="569"/>
      <c r="AU382" s="569"/>
      <c r="AV382" s="569"/>
      <c r="AW382" s="569"/>
      <c r="AX382" s="569"/>
      <c r="AY382" s="569"/>
      <c r="AZ382" s="569"/>
      <c r="BA382" s="569"/>
      <c r="BB382" s="569"/>
      <c r="BC382" s="569"/>
      <c r="BD382" s="569"/>
      <c r="BE382" s="569"/>
      <c r="BF382" s="569"/>
      <c r="BG382" s="569"/>
      <c r="BH382" s="569"/>
      <c r="BI382" s="569"/>
      <c r="BJ382" s="569"/>
      <c r="BK382" s="569"/>
      <c r="BL382" s="569"/>
      <c r="BM382" s="569"/>
      <c r="BN382" s="569"/>
      <c r="BO382" s="569"/>
      <c r="BP382" s="569"/>
      <c r="BQ382" s="569"/>
      <c r="BR382" s="569"/>
      <c r="BS382" s="569"/>
      <c r="BT382" s="569"/>
      <c r="BU382" s="569"/>
      <c r="BV382" s="569"/>
      <c r="BW382" s="569"/>
      <c r="BX382" s="569"/>
      <c r="BY382" s="569"/>
      <c r="BZ382" s="569"/>
      <c r="CA382" s="569"/>
      <c r="CB382" s="569"/>
      <c r="CC382" s="569"/>
      <c r="CD382" s="569"/>
    </row>
    <row r="383" spans="21:82" ht="39" customHeight="1" x14ac:dyDescent="0.25">
      <c r="U383" s="569"/>
      <c r="V383" s="569"/>
      <c r="W383" s="569"/>
      <c r="X383" s="569"/>
      <c r="Y383" s="569"/>
      <c r="Z383" s="569"/>
      <c r="AA383" s="569"/>
      <c r="AB383" s="569"/>
      <c r="AC383" s="569"/>
      <c r="AD383" s="569"/>
      <c r="AE383" s="569"/>
      <c r="AF383" s="569"/>
      <c r="AG383" s="569"/>
      <c r="AH383" s="569"/>
      <c r="AI383" s="569"/>
      <c r="AJ383" s="569"/>
      <c r="AK383" s="569"/>
      <c r="AL383" s="569"/>
      <c r="AM383" s="569"/>
      <c r="AN383" s="569"/>
      <c r="AO383" s="569"/>
      <c r="AP383" s="569"/>
      <c r="AQ383" s="569"/>
      <c r="AR383" s="569"/>
      <c r="AS383" s="569"/>
      <c r="AT383" s="569"/>
      <c r="AU383" s="569"/>
      <c r="AV383" s="569"/>
      <c r="AW383" s="569"/>
      <c r="AX383" s="569"/>
      <c r="AY383" s="569"/>
      <c r="AZ383" s="569"/>
      <c r="BA383" s="569"/>
      <c r="BB383" s="569"/>
      <c r="BC383" s="569"/>
      <c r="BD383" s="569"/>
      <c r="BE383" s="569"/>
      <c r="BF383" s="569"/>
      <c r="BG383" s="569"/>
      <c r="BH383" s="569"/>
      <c r="BI383" s="569"/>
      <c r="BJ383" s="569"/>
      <c r="BK383" s="569"/>
      <c r="BL383" s="569"/>
      <c r="BM383" s="569"/>
      <c r="BN383" s="569"/>
      <c r="BO383" s="569"/>
      <c r="BP383" s="569"/>
      <c r="BQ383" s="569"/>
      <c r="BR383" s="569"/>
      <c r="BS383" s="569"/>
      <c r="BT383" s="569"/>
      <c r="BU383" s="569"/>
      <c r="BV383" s="569"/>
      <c r="BW383" s="569"/>
      <c r="BX383" s="569"/>
      <c r="BY383" s="569"/>
      <c r="BZ383" s="569"/>
      <c r="CA383" s="569"/>
      <c r="CB383" s="569"/>
      <c r="CC383" s="569"/>
      <c r="CD383" s="569"/>
    </row>
    <row r="384" spans="21:82" ht="39" customHeight="1" x14ac:dyDescent="0.25">
      <c r="U384" s="569"/>
      <c r="V384" s="569"/>
      <c r="W384" s="569"/>
      <c r="X384" s="569"/>
      <c r="Y384" s="569"/>
      <c r="Z384" s="569"/>
      <c r="AA384" s="569"/>
      <c r="AB384" s="569"/>
      <c r="AC384" s="569"/>
      <c r="AD384" s="569"/>
      <c r="AE384" s="569"/>
      <c r="AF384" s="569"/>
      <c r="AG384" s="569"/>
      <c r="AH384" s="569"/>
      <c r="AI384" s="569"/>
      <c r="AJ384" s="569"/>
      <c r="AK384" s="569"/>
      <c r="AL384" s="569"/>
      <c r="AM384" s="569"/>
      <c r="AN384" s="569"/>
      <c r="AO384" s="569"/>
      <c r="AP384" s="569"/>
      <c r="AQ384" s="569"/>
      <c r="AR384" s="569"/>
      <c r="AS384" s="569"/>
      <c r="AT384" s="569"/>
      <c r="AU384" s="569"/>
      <c r="AV384" s="569"/>
      <c r="AW384" s="569"/>
      <c r="AX384" s="569"/>
      <c r="AY384" s="569"/>
      <c r="AZ384" s="569"/>
      <c r="BA384" s="569"/>
      <c r="BB384" s="569"/>
      <c r="BC384" s="569"/>
      <c r="BD384" s="569"/>
      <c r="BE384" s="569"/>
      <c r="BF384" s="569"/>
      <c r="BG384" s="569"/>
      <c r="BH384" s="569"/>
      <c r="BI384" s="569"/>
      <c r="BJ384" s="569"/>
      <c r="BK384" s="569"/>
      <c r="BL384" s="569"/>
      <c r="BM384" s="569"/>
      <c r="BN384" s="569"/>
      <c r="BO384" s="569"/>
      <c r="BP384" s="569"/>
      <c r="BQ384" s="569"/>
      <c r="BR384" s="569"/>
      <c r="BS384" s="569"/>
      <c r="BT384" s="569"/>
      <c r="BU384" s="569"/>
      <c r="BV384" s="569"/>
      <c r="BW384" s="569"/>
      <c r="BX384" s="569"/>
      <c r="BY384" s="569"/>
      <c r="BZ384" s="569"/>
      <c r="CA384" s="569"/>
      <c r="CB384" s="569"/>
      <c r="CC384" s="569"/>
      <c r="CD384" s="569"/>
    </row>
    <row r="385" spans="21:82" ht="39" customHeight="1" x14ac:dyDescent="0.25">
      <c r="U385" s="569"/>
      <c r="V385" s="569"/>
      <c r="W385" s="569"/>
      <c r="X385" s="569"/>
      <c r="Y385" s="569"/>
      <c r="Z385" s="569"/>
      <c r="AA385" s="569"/>
      <c r="AB385" s="569"/>
      <c r="AC385" s="569"/>
      <c r="AD385" s="569"/>
      <c r="AE385" s="569"/>
      <c r="AF385" s="569"/>
      <c r="AG385" s="569"/>
      <c r="AH385" s="569"/>
      <c r="AI385" s="569"/>
      <c r="AJ385" s="569"/>
      <c r="AK385" s="569"/>
      <c r="AL385" s="569"/>
      <c r="AM385" s="569"/>
      <c r="AN385" s="569"/>
      <c r="AO385" s="569"/>
      <c r="AP385" s="569"/>
      <c r="AQ385" s="569"/>
      <c r="AR385" s="569"/>
      <c r="AS385" s="569"/>
      <c r="AT385" s="569"/>
      <c r="AU385" s="569"/>
      <c r="AV385" s="569"/>
      <c r="AW385" s="569"/>
      <c r="AX385" s="569"/>
      <c r="AY385" s="569"/>
      <c r="AZ385" s="569"/>
      <c r="BA385" s="569"/>
      <c r="BB385" s="569"/>
      <c r="BC385" s="569"/>
      <c r="BD385" s="569"/>
      <c r="BE385" s="569"/>
      <c r="BF385" s="569"/>
      <c r="BG385" s="569"/>
      <c r="BH385" s="569"/>
      <c r="BI385" s="569"/>
      <c r="BJ385" s="569"/>
      <c r="BK385" s="569"/>
      <c r="BL385" s="569"/>
      <c r="BM385" s="569"/>
      <c r="BN385" s="569"/>
      <c r="BO385" s="569"/>
      <c r="BP385" s="569"/>
      <c r="BQ385" s="569"/>
      <c r="BR385" s="569"/>
      <c r="BS385" s="569"/>
      <c r="BT385" s="569"/>
      <c r="BU385" s="569"/>
      <c r="BV385" s="569"/>
      <c r="BW385" s="569"/>
      <c r="BX385" s="569"/>
      <c r="BY385" s="569"/>
      <c r="BZ385" s="569"/>
      <c r="CA385" s="569"/>
      <c r="CB385" s="569"/>
      <c r="CC385" s="569"/>
      <c r="CD385" s="569"/>
    </row>
    <row r="386" spans="21:82" ht="39" customHeight="1" x14ac:dyDescent="0.25">
      <c r="U386" s="569"/>
      <c r="V386" s="569"/>
      <c r="W386" s="569"/>
      <c r="X386" s="569"/>
      <c r="Y386" s="569"/>
      <c r="Z386" s="569"/>
      <c r="AA386" s="569"/>
      <c r="AB386" s="569"/>
      <c r="AC386" s="569"/>
      <c r="AD386" s="569"/>
      <c r="AE386" s="569"/>
      <c r="AF386" s="569"/>
      <c r="AG386" s="569"/>
      <c r="AH386" s="569"/>
      <c r="AI386" s="569"/>
      <c r="AJ386" s="569"/>
      <c r="AK386" s="569"/>
      <c r="AL386" s="569"/>
      <c r="AM386" s="569"/>
      <c r="AN386" s="569"/>
      <c r="AO386" s="569"/>
      <c r="AP386" s="569"/>
      <c r="AQ386" s="569"/>
      <c r="AR386" s="569"/>
      <c r="AS386" s="569"/>
      <c r="AT386" s="569"/>
      <c r="AU386" s="569"/>
      <c r="AV386" s="569"/>
      <c r="AW386" s="569"/>
      <c r="AX386" s="569"/>
      <c r="AY386" s="569"/>
      <c r="AZ386" s="569"/>
      <c r="BA386" s="569"/>
      <c r="BB386" s="569"/>
      <c r="BC386" s="569"/>
      <c r="BD386" s="569"/>
      <c r="BE386" s="569"/>
      <c r="BF386" s="569"/>
      <c r="BG386" s="569"/>
      <c r="BH386" s="569"/>
      <c r="BI386" s="569"/>
      <c r="BJ386" s="569"/>
      <c r="BK386" s="569"/>
      <c r="BL386" s="569"/>
      <c r="BM386" s="569"/>
      <c r="BN386" s="569"/>
      <c r="BO386" s="569"/>
      <c r="BP386" s="569"/>
      <c r="BQ386" s="569"/>
      <c r="BR386" s="569"/>
      <c r="BS386" s="569"/>
      <c r="BT386" s="569"/>
      <c r="BU386" s="569"/>
      <c r="BV386" s="569"/>
      <c r="BW386" s="569"/>
      <c r="BX386" s="569"/>
      <c r="BY386" s="569"/>
      <c r="BZ386" s="569"/>
      <c r="CA386" s="569"/>
      <c r="CB386" s="569"/>
      <c r="CC386" s="569"/>
      <c r="CD386" s="569"/>
    </row>
    <row r="387" spans="21:82" ht="39" customHeight="1" x14ac:dyDescent="0.25">
      <c r="U387" s="569"/>
      <c r="V387" s="569"/>
      <c r="W387" s="569"/>
      <c r="X387" s="569"/>
      <c r="Y387" s="569"/>
      <c r="Z387" s="569"/>
      <c r="AA387" s="569"/>
      <c r="AB387" s="569"/>
      <c r="AC387" s="569"/>
      <c r="AD387" s="569"/>
      <c r="AE387" s="569"/>
      <c r="AF387" s="569"/>
      <c r="AG387" s="569"/>
      <c r="AH387" s="569"/>
      <c r="AI387" s="569"/>
      <c r="AJ387" s="569"/>
      <c r="AK387" s="569"/>
      <c r="AL387" s="569"/>
      <c r="AM387" s="569"/>
      <c r="AN387" s="569"/>
      <c r="AO387" s="569"/>
      <c r="AP387" s="569"/>
      <c r="AQ387" s="569"/>
      <c r="AR387" s="569"/>
      <c r="AS387" s="569"/>
      <c r="AT387" s="569"/>
      <c r="AU387" s="569"/>
      <c r="AV387" s="569"/>
      <c r="AW387" s="569"/>
      <c r="AX387" s="569"/>
      <c r="AY387" s="569"/>
      <c r="AZ387" s="569"/>
      <c r="BA387" s="569"/>
      <c r="BB387" s="569"/>
      <c r="BC387" s="569"/>
      <c r="BD387" s="569"/>
      <c r="BE387" s="569"/>
      <c r="BF387" s="569"/>
      <c r="BG387" s="569"/>
      <c r="BH387" s="569"/>
      <c r="BI387" s="569"/>
      <c r="BJ387" s="569"/>
      <c r="BK387" s="569"/>
      <c r="BL387" s="569"/>
      <c r="BM387" s="569"/>
      <c r="BN387" s="569"/>
      <c r="BO387" s="569"/>
      <c r="BP387" s="569"/>
      <c r="BQ387" s="569"/>
      <c r="BR387" s="569"/>
      <c r="BS387" s="569"/>
      <c r="BT387" s="569"/>
      <c r="BU387" s="569"/>
      <c r="BV387" s="569"/>
      <c r="BW387" s="569"/>
      <c r="BX387" s="569"/>
      <c r="BY387" s="569"/>
      <c r="BZ387" s="569"/>
      <c r="CA387" s="569"/>
      <c r="CB387" s="569"/>
      <c r="CC387" s="569"/>
      <c r="CD387" s="569"/>
    </row>
    <row r="388" spans="21:82" ht="39" customHeight="1" x14ac:dyDescent="0.25">
      <c r="U388" s="569"/>
      <c r="V388" s="569"/>
      <c r="W388" s="569"/>
      <c r="X388" s="569"/>
      <c r="Y388" s="569"/>
      <c r="Z388" s="569"/>
      <c r="AA388" s="569"/>
      <c r="AB388" s="569"/>
      <c r="AC388" s="569"/>
      <c r="AD388" s="569"/>
      <c r="AE388" s="569"/>
      <c r="AF388" s="569"/>
      <c r="AG388" s="569"/>
      <c r="AH388" s="569"/>
      <c r="AI388" s="569"/>
      <c r="AJ388" s="569"/>
      <c r="AK388" s="569"/>
      <c r="AL388" s="569"/>
      <c r="AM388" s="569"/>
      <c r="AN388" s="569"/>
      <c r="AO388" s="569"/>
      <c r="AP388" s="569"/>
      <c r="AQ388" s="569"/>
      <c r="AR388" s="569"/>
      <c r="AS388" s="569"/>
      <c r="AT388" s="569"/>
      <c r="AU388" s="569"/>
      <c r="AV388" s="569"/>
      <c r="AW388" s="569"/>
      <c r="AX388" s="569"/>
      <c r="AY388" s="569"/>
      <c r="AZ388" s="569"/>
      <c r="BA388" s="569"/>
      <c r="BB388" s="569"/>
      <c r="BC388" s="569"/>
      <c r="BD388" s="569"/>
      <c r="BE388" s="569"/>
      <c r="BF388" s="569"/>
      <c r="BG388" s="569"/>
      <c r="BH388" s="569"/>
      <c r="BI388" s="569"/>
      <c r="BJ388" s="569"/>
      <c r="BK388" s="569"/>
      <c r="BL388" s="569"/>
      <c r="BM388" s="569"/>
      <c r="BN388" s="569"/>
      <c r="BO388" s="569"/>
      <c r="BP388" s="569"/>
      <c r="BQ388" s="569"/>
      <c r="BR388" s="569"/>
      <c r="BS388" s="569"/>
      <c r="BT388" s="569"/>
      <c r="BU388" s="569"/>
      <c r="BV388" s="569"/>
      <c r="BW388" s="569"/>
      <c r="BX388" s="569"/>
      <c r="BY388" s="569"/>
      <c r="BZ388" s="569"/>
      <c r="CA388" s="569"/>
      <c r="CB388" s="569"/>
      <c r="CC388" s="569"/>
      <c r="CD388" s="569"/>
    </row>
    <row r="389" spans="21:82" ht="39" customHeight="1" x14ac:dyDescent="0.25">
      <c r="U389" s="569"/>
      <c r="V389" s="569"/>
      <c r="W389" s="569"/>
      <c r="X389" s="569"/>
      <c r="Y389" s="569"/>
      <c r="Z389" s="569"/>
      <c r="AA389" s="569"/>
      <c r="AB389" s="569"/>
      <c r="AC389" s="569"/>
      <c r="AD389" s="569"/>
      <c r="AE389" s="569"/>
      <c r="AF389" s="569"/>
      <c r="AG389" s="569"/>
      <c r="AH389" s="569"/>
      <c r="AI389" s="569"/>
      <c r="AJ389" s="569"/>
      <c r="AK389" s="569"/>
      <c r="AL389" s="569"/>
      <c r="AM389" s="569"/>
      <c r="AN389" s="569"/>
      <c r="AO389" s="569"/>
      <c r="AP389" s="569"/>
      <c r="AQ389" s="569"/>
      <c r="AR389" s="569"/>
      <c r="AS389" s="569"/>
      <c r="AT389" s="569"/>
      <c r="AU389" s="569"/>
      <c r="AV389" s="569"/>
      <c r="AW389" s="569"/>
      <c r="AX389" s="569"/>
      <c r="AY389" s="569"/>
      <c r="AZ389" s="569"/>
      <c r="BA389" s="569"/>
      <c r="BB389" s="569"/>
      <c r="BC389" s="569"/>
      <c r="BD389" s="569"/>
      <c r="BE389" s="569"/>
      <c r="BF389" s="569"/>
      <c r="BG389" s="569"/>
      <c r="BH389" s="569"/>
      <c r="BI389" s="569"/>
      <c r="BJ389" s="569"/>
      <c r="BK389" s="569"/>
      <c r="BL389" s="569"/>
      <c r="BM389" s="569"/>
      <c r="BN389" s="569"/>
      <c r="BO389" s="569"/>
      <c r="BP389" s="569"/>
      <c r="BQ389" s="569"/>
      <c r="BR389" s="569"/>
      <c r="BS389" s="569"/>
      <c r="BT389" s="569"/>
      <c r="BU389" s="569"/>
      <c r="BV389" s="569"/>
      <c r="BW389" s="569"/>
      <c r="BX389" s="569"/>
      <c r="BY389" s="569"/>
      <c r="BZ389" s="569"/>
      <c r="CA389" s="569"/>
      <c r="CB389" s="569"/>
      <c r="CC389" s="569"/>
      <c r="CD389" s="569"/>
    </row>
    <row r="390" spans="21:82" ht="39" customHeight="1" x14ac:dyDescent="0.25">
      <c r="U390" s="569"/>
      <c r="V390" s="569"/>
      <c r="W390" s="569"/>
      <c r="X390" s="569"/>
      <c r="Y390" s="569"/>
      <c r="Z390" s="569"/>
      <c r="AA390" s="569"/>
      <c r="AB390" s="569"/>
      <c r="AC390" s="569"/>
      <c r="AD390" s="569"/>
      <c r="AE390" s="569"/>
      <c r="AF390" s="569"/>
      <c r="AG390" s="569"/>
      <c r="AH390" s="569"/>
      <c r="AI390" s="569"/>
      <c r="AJ390" s="569"/>
      <c r="AK390" s="569"/>
      <c r="AL390" s="569"/>
      <c r="AM390" s="569"/>
      <c r="AN390" s="569"/>
      <c r="AO390" s="569"/>
      <c r="AP390" s="569"/>
      <c r="AQ390" s="569"/>
      <c r="AR390" s="569"/>
      <c r="AS390" s="569"/>
      <c r="AT390" s="569"/>
      <c r="AU390" s="569"/>
      <c r="AV390" s="569"/>
      <c r="AW390" s="569"/>
      <c r="AX390" s="569"/>
      <c r="AY390" s="569"/>
      <c r="AZ390" s="569"/>
      <c r="BA390" s="569"/>
      <c r="BB390" s="569"/>
      <c r="BC390" s="569"/>
      <c r="BD390" s="569"/>
      <c r="BE390" s="569"/>
      <c r="BF390" s="569"/>
      <c r="BG390" s="569"/>
      <c r="BH390" s="569"/>
      <c r="BI390" s="569"/>
      <c r="BJ390" s="569"/>
      <c r="BK390" s="569"/>
      <c r="BL390" s="569"/>
      <c r="BM390" s="569"/>
      <c r="BN390" s="569"/>
      <c r="BO390" s="569"/>
      <c r="BP390" s="569"/>
      <c r="BQ390" s="569"/>
      <c r="BR390" s="569"/>
      <c r="BS390" s="569"/>
      <c r="BT390" s="569"/>
      <c r="BU390" s="569"/>
      <c r="BV390" s="569"/>
      <c r="BW390" s="569"/>
      <c r="BX390" s="569"/>
      <c r="BY390" s="569"/>
      <c r="BZ390" s="569"/>
      <c r="CA390" s="569"/>
      <c r="CB390" s="569"/>
      <c r="CC390" s="569"/>
      <c r="CD390" s="569"/>
    </row>
    <row r="391" spans="21:82" ht="39" customHeight="1" x14ac:dyDescent="0.25">
      <c r="U391" s="569"/>
      <c r="V391" s="569"/>
      <c r="W391" s="569"/>
      <c r="X391" s="569"/>
      <c r="Y391" s="569"/>
      <c r="Z391" s="569"/>
      <c r="AA391" s="569"/>
      <c r="AB391" s="569"/>
      <c r="AC391" s="569"/>
      <c r="AD391" s="569"/>
      <c r="AE391" s="569"/>
      <c r="AF391" s="569"/>
      <c r="AG391" s="569"/>
      <c r="AH391" s="569"/>
      <c r="AI391" s="569"/>
      <c r="AJ391" s="569"/>
      <c r="AK391" s="569"/>
      <c r="AL391" s="569"/>
      <c r="AM391" s="569"/>
      <c r="AN391" s="569"/>
      <c r="AO391" s="569"/>
      <c r="AP391" s="569"/>
      <c r="AQ391" s="569"/>
      <c r="AR391" s="569"/>
      <c r="AS391" s="569"/>
      <c r="AT391" s="569"/>
      <c r="AU391" s="569"/>
      <c r="AV391" s="569"/>
      <c r="AW391" s="569"/>
      <c r="AX391" s="569"/>
      <c r="AY391" s="569"/>
      <c r="AZ391" s="569"/>
      <c r="BA391" s="569"/>
      <c r="BB391" s="569"/>
      <c r="BC391" s="569"/>
      <c r="BD391" s="569"/>
      <c r="BE391" s="569"/>
      <c r="BF391" s="569"/>
      <c r="BG391" s="569"/>
      <c r="BH391" s="569"/>
      <c r="BI391" s="569"/>
      <c r="BJ391" s="569"/>
      <c r="BK391" s="569"/>
      <c r="BL391" s="569"/>
      <c r="BM391" s="569"/>
      <c r="BN391" s="569"/>
      <c r="BO391" s="569"/>
      <c r="BP391" s="569"/>
      <c r="BQ391" s="569"/>
      <c r="BR391" s="569"/>
      <c r="BS391" s="569"/>
      <c r="BT391" s="569"/>
      <c r="BU391" s="569"/>
      <c r="BV391" s="569"/>
      <c r="BW391" s="569"/>
      <c r="BX391" s="569"/>
      <c r="BY391" s="569"/>
      <c r="BZ391" s="569"/>
      <c r="CA391" s="569"/>
      <c r="CB391" s="569"/>
      <c r="CC391" s="569"/>
      <c r="CD391" s="569"/>
    </row>
    <row r="392" spans="21:82" ht="39" customHeight="1" x14ac:dyDescent="0.25">
      <c r="U392" s="569"/>
      <c r="V392" s="569"/>
      <c r="W392" s="569"/>
      <c r="X392" s="569"/>
      <c r="Y392" s="569"/>
      <c r="Z392" s="569"/>
      <c r="AA392" s="569"/>
      <c r="AB392" s="569"/>
      <c r="AC392" s="569"/>
      <c r="AD392" s="569"/>
      <c r="AE392" s="569"/>
      <c r="AF392" s="569"/>
      <c r="AG392" s="569"/>
      <c r="AH392" s="569"/>
      <c r="AI392" s="569"/>
      <c r="AJ392" s="569"/>
      <c r="AK392" s="569"/>
      <c r="AL392" s="569"/>
      <c r="AM392" s="569"/>
      <c r="AN392" s="569"/>
      <c r="AO392" s="569"/>
      <c r="AP392" s="569"/>
      <c r="AQ392" s="569"/>
      <c r="AR392" s="569"/>
      <c r="AS392" s="569"/>
      <c r="AT392" s="569"/>
      <c r="AU392" s="569"/>
      <c r="AV392" s="569"/>
      <c r="AW392" s="569"/>
      <c r="AX392" s="569"/>
      <c r="AY392" s="569"/>
      <c r="AZ392" s="569"/>
      <c r="BA392" s="569"/>
      <c r="BB392" s="569"/>
      <c r="BC392" s="569"/>
      <c r="BD392" s="569"/>
      <c r="BE392" s="569"/>
      <c r="BF392" s="569"/>
      <c r="BG392" s="569"/>
      <c r="BH392" s="569"/>
      <c r="BI392" s="569"/>
      <c r="BJ392" s="569"/>
      <c r="BK392" s="569"/>
      <c r="BL392" s="569"/>
      <c r="BM392" s="569"/>
      <c r="BN392" s="569"/>
      <c r="BO392" s="569"/>
      <c r="BP392" s="569"/>
      <c r="BQ392" s="569"/>
      <c r="BR392" s="569"/>
      <c r="BS392" s="569"/>
      <c r="BT392" s="569"/>
      <c r="BU392" s="569"/>
      <c r="BV392" s="569"/>
      <c r="BW392" s="569"/>
      <c r="BX392" s="569"/>
      <c r="BY392" s="569"/>
      <c r="BZ392" s="569"/>
      <c r="CA392" s="569"/>
      <c r="CB392" s="569"/>
      <c r="CC392" s="569"/>
      <c r="CD392" s="569"/>
    </row>
    <row r="393" spans="21:82" ht="39" customHeight="1" x14ac:dyDescent="0.25">
      <c r="U393" s="569"/>
      <c r="V393" s="569"/>
      <c r="W393" s="569"/>
      <c r="X393" s="569"/>
      <c r="Y393" s="569"/>
      <c r="Z393" s="569"/>
      <c r="AA393" s="569"/>
      <c r="AB393" s="569"/>
      <c r="AC393" s="569"/>
      <c r="AD393" s="569"/>
      <c r="AE393" s="569"/>
      <c r="AF393" s="569"/>
      <c r="AG393" s="569"/>
      <c r="AH393" s="569"/>
      <c r="AI393" s="569"/>
      <c r="AJ393" s="569"/>
      <c r="AK393" s="569"/>
      <c r="AL393" s="569"/>
      <c r="AM393" s="569"/>
      <c r="AN393" s="569"/>
      <c r="AO393" s="569"/>
      <c r="AP393" s="569"/>
      <c r="AQ393" s="569"/>
      <c r="AR393" s="569"/>
      <c r="AS393" s="569"/>
      <c r="AT393" s="569"/>
      <c r="AU393" s="569"/>
      <c r="AV393" s="569"/>
      <c r="AW393" s="569"/>
      <c r="AX393" s="569"/>
      <c r="AY393" s="569"/>
      <c r="AZ393" s="569"/>
      <c r="BA393" s="569"/>
      <c r="BB393" s="569"/>
      <c r="BC393" s="569"/>
      <c r="BD393" s="569"/>
      <c r="BE393" s="569"/>
      <c r="BF393" s="569"/>
      <c r="BG393" s="569"/>
      <c r="BH393" s="569"/>
      <c r="BI393" s="569"/>
      <c r="BJ393" s="569"/>
      <c r="BK393" s="569"/>
      <c r="BL393" s="569"/>
      <c r="BM393" s="569"/>
      <c r="BN393" s="569"/>
      <c r="BO393" s="569"/>
      <c r="BP393" s="569"/>
      <c r="BQ393" s="569"/>
      <c r="BR393" s="569"/>
      <c r="BS393" s="569"/>
      <c r="BT393" s="569"/>
      <c r="BU393" s="569"/>
      <c r="BV393" s="569"/>
      <c r="BW393" s="569"/>
      <c r="BX393" s="569"/>
      <c r="BY393" s="569"/>
      <c r="BZ393" s="569"/>
      <c r="CA393" s="569"/>
      <c r="CB393" s="569"/>
      <c r="CC393" s="569"/>
      <c r="CD393" s="569"/>
    </row>
    <row r="394" spans="21:82" ht="39" customHeight="1" x14ac:dyDescent="0.25">
      <c r="U394" s="569"/>
      <c r="V394" s="569"/>
      <c r="W394" s="569"/>
      <c r="X394" s="569"/>
      <c r="Y394" s="569"/>
      <c r="Z394" s="569"/>
      <c r="AA394" s="569"/>
      <c r="AB394" s="569"/>
      <c r="AC394" s="569"/>
      <c r="AD394" s="569"/>
      <c r="AE394" s="569"/>
      <c r="AF394" s="569"/>
      <c r="AG394" s="569"/>
      <c r="AH394" s="569"/>
      <c r="AI394" s="569"/>
      <c r="AJ394" s="569"/>
      <c r="AK394" s="569"/>
      <c r="AL394" s="569"/>
      <c r="AM394" s="569"/>
      <c r="AN394" s="569"/>
      <c r="AO394" s="569"/>
      <c r="AP394" s="569"/>
      <c r="AQ394" s="569"/>
      <c r="AR394" s="569"/>
      <c r="AS394" s="569"/>
      <c r="AT394" s="569"/>
      <c r="AU394" s="569"/>
      <c r="AV394" s="569"/>
      <c r="AW394" s="569"/>
      <c r="AX394" s="569"/>
      <c r="AY394" s="569"/>
      <c r="AZ394" s="569"/>
      <c r="BA394" s="569"/>
      <c r="BB394" s="569"/>
      <c r="BC394" s="569"/>
      <c r="BD394" s="569"/>
      <c r="BE394" s="569"/>
      <c r="BF394" s="569"/>
      <c r="BG394" s="569"/>
      <c r="BH394" s="569"/>
      <c r="BI394" s="569"/>
      <c r="BJ394" s="569"/>
      <c r="BK394" s="569"/>
      <c r="BL394" s="569"/>
      <c r="BM394" s="569"/>
      <c r="BN394" s="569"/>
      <c r="BO394" s="569"/>
      <c r="BP394" s="569"/>
      <c r="BQ394" s="569"/>
      <c r="BR394" s="569"/>
      <c r="BS394" s="569"/>
      <c r="BT394" s="569"/>
      <c r="BU394" s="569"/>
      <c r="BV394" s="569"/>
      <c r="BW394" s="569"/>
      <c r="BX394" s="569"/>
      <c r="BY394" s="569"/>
      <c r="BZ394" s="569"/>
      <c r="CA394" s="569"/>
      <c r="CB394" s="569"/>
      <c r="CC394" s="569"/>
      <c r="CD394" s="569"/>
    </row>
    <row r="395" spans="21:82" ht="39" customHeight="1" x14ac:dyDescent="0.25">
      <c r="U395" s="569"/>
      <c r="V395" s="569"/>
      <c r="W395" s="569"/>
      <c r="X395" s="569"/>
      <c r="Y395" s="569"/>
      <c r="Z395" s="569"/>
      <c r="AA395" s="569"/>
      <c r="AB395" s="569"/>
      <c r="AC395" s="569"/>
      <c r="AD395" s="569"/>
      <c r="AE395" s="569"/>
      <c r="AF395" s="569"/>
      <c r="AG395" s="569"/>
      <c r="AH395" s="569"/>
      <c r="AI395" s="569"/>
      <c r="AJ395" s="569"/>
      <c r="AK395" s="569"/>
      <c r="AL395" s="569"/>
      <c r="AM395" s="569"/>
      <c r="AN395" s="569"/>
      <c r="AO395" s="569"/>
      <c r="AP395" s="569"/>
      <c r="AQ395" s="569"/>
      <c r="AR395" s="569"/>
      <c r="AS395" s="569"/>
      <c r="AT395" s="569"/>
      <c r="AU395" s="569"/>
      <c r="AV395" s="569"/>
      <c r="AW395" s="569"/>
      <c r="AX395" s="569"/>
      <c r="AY395" s="569"/>
      <c r="AZ395" s="569"/>
      <c r="BA395" s="569"/>
      <c r="BB395" s="569"/>
      <c r="BC395" s="569"/>
      <c r="BD395" s="569"/>
      <c r="BE395" s="569"/>
      <c r="BF395" s="569"/>
      <c r="BG395" s="569"/>
      <c r="BH395" s="569"/>
      <c r="BI395" s="569"/>
      <c r="BJ395" s="569"/>
      <c r="BK395" s="569"/>
      <c r="BL395" s="569"/>
      <c r="BM395" s="569"/>
      <c r="BN395" s="569"/>
      <c r="BO395" s="569"/>
      <c r="BP395" s="569"/>
      <c r="BQ395" s="569"/>
      <c r="BR395" s="569"/>
      <c r="BS395" s="569"/>
      <c r="BT395" s="569"/>
      <c r="BU395" s="569"/>
      <c r="BV395" s="569"/>
      <c r="BW395" s="569"/>
      <c r="BX395" s="569"/>
      <c r="BY395" s="569"/>
      <c r="BZ395" s="569"/>
      <c r="CA395" s="569"/>
      <c r="CB395" s="569"/>
      <c r="CC395" s="569"/>
      <c r="CD395" s="569"/>
    </row>
    <row r="396" spans="21:82" ht="39" customHeight="1" x14ac:dyDescent="0.25">
      <c r="U396" s="569"/>
      <c r="V396" s="569"/>
      <c r="W396" s="569"/>
      <c r="X396" s="569"/>
      <c r="Y396" s="569"/>
      <c r="Z396" s="569"/>
      <c r="AA396" s="569"/>
      <c r="AB396" s="569"/>
      <c r="AC396" s="569"/>
      <c r="AD396" s="569"/>
      <c r="AE396" s="569"/>
      <c r="AF396" s="569"/>
      <c r="AG396" s="569"/>
      <c r="AH396" s="569"/>
      <c r="AI396" s="569"/>
      <c r="AJ396" s="569"/>
      <c r="AK396" s="569"/>
      <c r="AL396" s="569"/>
      <c r="AM396" s="569"/>
      <c r="AN396" s="569"/>
      <c r="AO396" s="569"/>
      <c r="AP396" s="569"/>
      <c r="AQ396" s="569"/>
      <c r="AR396" s="569"/>
      <c r="AS396" s="569"/>
      <c r="AT396" s="569"/>
      <c r="AU396" s="569"/>
      <c r="AV396" s="569"/>
      <c r="AW396" s="569"/>
      <c r="AX396" s="569"/>
      <c r="AY396" s="569"/>
      <c r="AZ396" s="569"/>
      <c r="BA396" s="569"/>
      <c r="BB396" s="569"/>
      <c r="BC396" s="569"/>
      <c r="BD396" s="569"/>
      <c r="BE396" s="569"/>
      <c r="BF396" s="569"/>
      <c r="BG396" s="569"/>
      <c r="BH396" s="569"/>
      <c r="BI396" s="569"/>
      <c r="BJ396" s="569"/>
      <c r="BK396" s="569"/>
      <c r="BL396" s="569"/>
      <c r="BM396" s="569"/>
      <c r="BN396" s="569"/>
      <c r="BO396" s="569"/>
      <c r="BP396" s="569"/>
      <c r="BQ396" s="569"/>
      <c r="BR396" s="569"/>
      <c r="BS396" s="569"/>
      <c r="BT396" s="569"/>
      <c r="BU396" s="569"/>
      <c r="BV396" s="569"/>
      <c r="BW396" s="569"/>
      <c r="BX396" s="569"/>
      <c r="BY396" s="569"/>
      <c r="BZ396" s="569"/>
      <c r="CA396" s="569"/>
      <c r="CB396" s="569"/>
      <c r="CC396" s="569"/>
      <c r="CD396" s="569"/>
    </row>
    <row r="397" spans="21:82" ht="39" customHeight="1" x14ac:dyDescent="0.25">
      <c r="U397" s="569"/>
      <c r="V397" s="569"/>
      <c r="W397" s="569"/>
      <c r="X397" s="569"/>
      <c r="Y397" s="569"/>
      <c r="Z397" s="569"/>
      <c r="AA397" s="569"/>
      <c r="AB397" s="569"/>
      <c r="AC397" s="569"/>
      <c r="AD397" s="569"/>
      <c r="AE397" s="569"/>
      <c r="AF397" s="569"/>
      <c r="AG397" s="569"/>
      <c r="AH397" s="569"/>
      <c r="AI397" s="569"/>
      <c r="AJ397" s="569"/>
      <c r="AK397" s="569"/>
      <c r="AL397" s="569"/>
      <c r="AM397" s="569"/>
      <c r="AN397" s="569"/>
      <c r="AO397" s="569"/>
      <c r="AP397" s="569"/>
      <c r="AQ397" s="569"/>
      <c r="AR397" s="569"/>
      <c r="AS397" s="569"/>
      <c r="AT397" s="569"/>
      <c r="AU397" s="569"/>
      <c r="AV397" s="569"/>
      <c r="AW397" s="569"/>
      <c r="AX397" s="569"/>
      <c r="AY397" s="569"/>
      <c r="AZ397" s="569"/>
      <c r="BA397" s="569"/>
      <c r="BB397" s="569"/>
      <c r="BC397" s="569"/>
      <c r="BD397" s="569"/>
      <c r="BE397" s="569"/>
      <c r="BF397" s="569"/>
      <c r="BG397" s="569"/>
      <c r="BH397" s="569"/>
      <c r="BI397" s="569"/>
      <c r="BJ397" s="569"/>
      <c r="BK397" s="569"/>
      <c r="BL397" s="569"/>
      <c r="BM397" s="569"/>
      <c r="BN397" s="569"/>
      <c r="BO397" s="569"/>
      <c r="BP397" s="569"/>
      <c r="BQ397" s="569"/>
      <c r="BR397" s="569"/>
      <c r="BS397" s="569"/>
      <c r="BT397" s="569"/>
      <c r="BU397" s="569"/>
      <c r="BV397" s="569"/>
      <c r="BW397" s="569"/>
      <c r="BX397" s="569"/>
      <c r="BY397" s="569"/>
      <c r="BZ397" s="569"/>
      <c r="CA397" s="569"/>
      <c r="CB397" s="569"/>
      <c r="CC397" s="569"/>
      <c r="CD397" s="569"/>
    </row>
    <row r="398" spans="21:82" ht="39" customHeight="1" x14ac:dyDescent="0.25">
      <c r="U398" s="569"/>
      <c r="V398" s="569"/>
      <c r="W398" s="569"/>
      <c r="X398" s="569"/>
      <c r="Y398" s="569"/>
      <c r="Z398" s="569"/>
      <c r="AA398" s="569"/>
      <c r="AB398" s="569"/>
      <c r="AC398" s="569"/>
      <c r="AD398" s="569"/>
      <c r="AE398" s="569"/>
      <c r="AF398" s="569"/>
      <c r="AG398" s="569"/>
      <c r="AH398" s="569"/>
      <c r="AI398" s="569"/>
      <c r="AJ398" s="569"/>
      <c r="AK398" s="569"/>
      <c r="AL398" s="569"/>
      <c r="AM398" s="569"/>
      <c r="AN398" s="569"/>
      <c r="AO398" s="569"/>
      <c r="AP398" s="569"/>
      <c r="AQ398" s="569"/>
      <c r="AR398" s="569"/>
      <c r="AS398" s="569"/>
      <c r="AT398" s="569"/>
      <c r="AU398" s="569"/>
      <c r="AV398" s="569"/>
      <c r="AW398" s="569"/>
      <c r="AX398" s="569"/>
      <c r="AY398" s="569"/>
      <c r="AZ398" s="569"/>
      <c r="BA398" s="569"/>
      <c r="BB398" s="569"/>
      <c r="BC398" s="569"/>
      <c r="BD398" s="569"/>
      <c r="BE398" s="569"/>
      <c r="BF398" s="569"/>
      <c r="BG398" s="569"/>
      <c r="BH398" s="569"/>
      <c r="BI398" s="569"/>
      <c r="BJ398" s="569"/>
      <c r="BK398" s="569"/>
      <c r="BL398" s="569"/>
      <c r="BM398" s="569"/>
      <c r="BN398" s="569"/>
      <c r="BO398" s="569"/>
      <c r="BP398" s="569"/>
      <c r="BQ398" s="569"/>
      <c r="BR398" s="569"/>
      <c r="BS398" s="569"/>
      <c r="BT398" s="569"/>
      <c r="BU398" s="569"/>
      <c r="BV398" s="569"/>
      <c r="BW398" s="569"/>
      <c r="BX398" s="569"/>
      <c r="BY398" s="569"/>
      <c r="BZ398" s="569"/>
      <c r="CA398" s="569"/>
      <c r="CB398" s="569"/>
      <c r="CC398" s="569"/>
      <c r="CD398" s="569"/>
    </row>
    <row r="399" spans="21:82" ht="39" customHeight="1" x14ac:dyDescent="0.25">
      <c r="U399" s="569"/>
      <c r="V399" s="569"/>
      <c r="W399" s="569"/>
      <c r="X399" s="569"/>
      <c r="Y399" s="569"/>
      <c r="Z399" s="569"/>
      <c r="AA399" s="569"/>
      <c r="AB399" s="569"/>
      <c r="AC399" s="569"/>
      <c r="AD399" s="569"/>
      <c r="AE399" s="569"/>
      <c r="AF399" s="569"/>
      <c r="AG399" s="569"/>
      <c r="AH399" s="569"/>
      <c r="AI399" s="569"/>
      <c r="AJ399" s="569"/>
      <c r="AK399" s="569"/>
      <c r="AL399" s="569"/>
      <c r="AM399" s="569"/>
      <c r="AN399" s="569"/>
      <c r="AO399" s="569"/>
      <c r="AP399" s="569"/>
      <c r="AQ399" s="569"/>
      <c r="AR399" s="569"/>
      <c r="AS399" s="569"/>
      <c r="AT399" s="569"/>
      <c r="AU399" s="569"/>
      <c r="AV399" s="569"/>
      <c r="AW399" s="569"/>
      <c r="AX399" s="569"/>
      <c r="AY399" s="569"/>
      <c r="AZ399" s="569"/>
      <c r="BA399" s="569"/>
      <c r="BB399" s="569"/>
      <c r="BC399" s="569"/>
      <c r="BD399" s="569"/>
      <c r="BE399" s="569"/>
      <c r="BF399" s="569"/>
      <c r="BG399" s="569"/>
      <c r="BH399" s="569"/>
      <c r="BI399" s="569"/>
      <c r="BJ399" s="569"/>
      <c r="BK399" s="569"/>
      <c r="BL399" s="569"/>
      <c r="BM399" s="569"/>
      <c r="BN399" s="569"/>
      <c r="BO399" s="569"/>
      <c r="BP399" s="569"/>
      <c r="BQ399" s="569"/>
      <c r="BR399" s="569"/>
      <c r="BS399" s="569"/>
      <c r="BT399" s="569"/>
      <c r="BU399" s="569"/>
      <c r="BV399" s="569"/>
      <c r="BW399" s="569"/>
      <c r="BX399" s="569"/>
      <c r="BY399" s="569"/>
      <c r="BZ399" s="569"/>
      <c r="CA399" s="569"/>
      <c r="CB399" s="569"/>
      <c r="CC399" s="569"/>
      <c r="CD399" s="569"/>
    </row>
    <row r="400" spans="21:82" ht="39" customHeight="1" x14ac:dyDescent="0.25">
      <c r="U400" s="569"/>
      <c r="V400" s="569"/>
      <c r="W400" s="569"/>
      <c r="X400" s="569"/>
      <c r="Y400" s="569"/>
      <c r="Z400" s="569"/>
      <c r="AA400" s="569"/>
      <c r="AB400" s="569"/>
      <c r="AC400" s="569"/>
      <c r="AD400" s="569"/>
      <c r="AE400" s="569"/>
      <c r="AF400" s="569"/>
      <c r="AG400" s="569"/>
      <c r="AH400" s="569"/>
      <c r="AI400" s="569"/>
      <c r="AJ400" s="569"/>
      <c r="AK400" s="569"/>
      <c r="AL400" s="569"/>
      <c r="AM400" s="569"/>
      <c r="AN400" s="569"/>
      <c r="AO400" s="569"/>
      <c r="AP400" s="569"/>
      <c r="AQ400" s="569"/>
      <c r="AR400" s="569"/>
      <c r="AS400" s="569"/>
      <c r="AT400" s="569"/>
      <c r="AU400" s="569"/>
      <c r="AV400" s="569"/>
      <c r="AW400" s="569"/>
      <c r="AX400" s="569"/>
      <c r="AY400" s="569"/>
      <c r="AZ400" s="569"/>
      <c r="BA400" s="569"/>
      <c r="BB400" s="569"/>
      <c r="BC400" s="569"/>
      <c r="BD400" s="569"/>
      <c r="BE400" s="569"/>
      <c r="BF400" s="569"/>
      <c r="BG400" s="569"/>
      <c r="BH400" s="569"/>
      <c r="BI400" s="569"/>
      <c r="BJ400" s="569"/>
      <c r="BK400" s="569"/>
      <c r="BL400" s="569"/>
      <c r="BM400" s="569"/>
      <c r="BN400" s="569"/>
      <c r="BO400" s="569"/>
      <c r="BP400" s="569"/>
      <c r="BQ400" s="569"/>
      <c r="BR400" s="569"/>
      <c r="BS400" s="569"/>
      <c r="BT400" s="569"/>
      <c r="BU400" s="569"/>
      <c r="BV400" s="569"/>
      <c r="BW400" s="569"/>
      <c r="BX400" s="569"/>
      <c r="BY400" s="569"/>
      <c r="BZ400" s="569"/>
      <c r="CA400" s="569"/>
      <c r="CB400" s="569"/>
      <c r="CC400" s="569"/>
      <c r="CD400" s="569"/>
    </row>
    <row r="401" spans="21:82" ht="39" customHeight="1" x14ac:dyDescent="0.25">
      <c r="U401" s="569"/>
      <c r="V401" s="569"/>
      <c r="W401" s="569"/>
      <c r="X401" s="569"/>
      <c r="Y401" s="569"/>
      <c r="Z401" s="569"/>
      <c r="AA401" s="569"/>
      <c r="AB401" s="569"/>
      <c r="AC401" s="569"/>
      <c r="AD401" s="569"/>
      <c r="AE401" s="569"/>
      <c r="AF401" s="569"/>
      <c r="AG401" s="569"/>
      <c r="AH401" s="569"/>
      <c r="AI401" s="569"/>
      <c r="AJ401" s="569"/>
      <c r="AK401" s="569"/>
      <c r="AL401" s="569"/>
      <c r="AM401" s="569"/>
      <c r="AN401" s="569"/>
      <c r="AO401" s="569"/>
      <c r="AP401" s="569"/>
      <c r="AQ401" s="569"/>
      <c r="AR401" s="569"/>
      <c r="AS401" s="569"/>
      <c r="AT401" s="569"/>
      <c r="AU401" s="569"/>
      <c r="AV401" s="569"/>
      <c r="AW401" s="569"/>
      <c r="AX401" s="569"/>
      <c r="AY401" s="569"/>
      <c r="AZ401" s="569"/>
      <c r="BA401" s="569"/>
      <c r="BB401" s="569"/>
      <c r="BC401" s="569"/>
      <c r="BD401" s="569"/>
      <c r="BE401" s="569"/>
      <c r="BF401" s="569"/>
      <c r="BG401" s="569"/>
      <c r="BH401" s="569"/>
      <c r="BI401" s="569"/>
      <c r="BJ401" s="569"/>
      <c r="BK401" s="569"/>
      <c r="BL401" s="569"/>
      <c r="BM401" s="569"/>
      <c r="BN401" s="569"/>
      <c r="BO401" s="569"/>
      <c r="BP401" s="569"/>
      <c r="BQ401" s="569"/>
      <c r="BR401" s="569"/>
      <c r="BS401" s="569"/>
      <c r="BT401" s="569"/>
      <c r="BU401" s="569"/>
      <c r="BV401" s="569"/>
      <c r="BW401" s="569"/>
      <c r="BX401" s="569"/>
      <c r="BY401" s="569"/>
      <c r="BZ401" s="569"/>
      <c r="CA401" s="569"/>
      <c r="CB401" s="569"/>
      <c r="CC401" s="569"/>
      <c r="CD401" s="569"/>
    </row>
    <row r="402" spans="21:82" ht="39" customHeight="1" x14ac:dyDescent="0.25">
      <c r="U402" s="569"/>
      <c r="V402" s="569"/>
      <c r="W402" s="569"/>
      <c r="X402" s="569"/>
      <c r="Y402" s="569"/>
      <c r="Z402" s="569"/>
      <c r="AA402" s="569"/>
      <c r="AB402" s="569"/>
      <c r="AC402" s="569"/>
      <c r="AD402" s="569"/>
      <c r="AE402" s="569"/>
      <c r="AF402" s="569"/>
      <c r="AG402" s="569"/>
      <c r="AH402" s="569"/>
      <c r="AI402" s="569"/>
      <c r="AJ402" s="569"/>
      <c r="AK402" s="569"/>
      <c r="AL402" s="569"/>
      <c r="AM402" s="569"/>
      <c r="AN402" s="569"/>
      <c r="AO402" s="569"/>
      <c r="AP402" s="569"/>
      <c r="AQ402" s="569"/>
      <c r="AR402" s="569"/>
      <c r="AS402" s="569"/>
      <c r="AT402" s="569"/>
      <c r="AU402" s="569"/>
      <c r="AV402" s="569"/>
      <c r="AW402" s="569"/>
      <c r="AX402" s="569"/>
      <c r="AY402" s="569"/>
      <c r="AZ402" s="569"/>
      <c r="BA402" s="569"/>
      <c r="BB402" s="569"/>
      <c r="BC402" s="569"/>
      <c r="BD402" s="569"/>
      <c r="BE402" s="569"/>
      <c r="BF402" s="569"/>
      <c r="BG402" s="569"/>
      <c r="BH402" s="569"/>
      <c r="BI402" s="569"/>
      <c r="BJ402" s="569"/>
      <c r="BK402" s="569"/>
      <c r="BL402" s="569"/>
      <c r="BM402" s="569"/>
      <c r="BN402" s="569"/>
      <c r="BO402" s="569"/>
      <c r="BP402" s="569"/>
      <c r="BQ402" s="569"/>
      <c r="BR402" s="569"/>
      <c r="BS402" s="569"/>
      <c r="BT402" s="569"/>
      <c r="BU402" s="569"/>
      <c r="BV402" s="569"/>
      <c r="BW402" s="569"/>
      <c r="BX402" s="569"/>
      <c r="BY402" s="569"/>
      <c r="BZ402" s="569"/>
      <c r="CA402" s="569"/>
      <c r="CB402" s="569"/>
      <c r="CC402" s="569"/>
      <c r="CD402" s="569"/>
    </row>
    <row r="403" spans="21:82" ht="39" customHeight="1" x14ac:dyDescent="0.25">
      <c r="U403" s="569"/>
      <c r="V403" s="569"/>
      <c r="W403" s="569"/>
      <c r="X403" s="569"/>
      <c r="Y403" s="569"/>
      <c r="Z403" s="569"/>
      <c r="AA403" s="569"/>
      <c r="AB403" s="569"/>
      <c r="AC403" s="569"/>
      <c r="AD403" s="569"/>
      <c r="AE403" s="569"/>
      <c r="AF403" s="569"/>
      <c r="AG403" s="569"/>
      <c r="AH403" s="569"/>
      <c r="AI403" s="569"/>
      <c r="AJ403" s="569"/>
      <c r="AK403" s="569"/>
      <c r="AL403" s="569"/>
      <c r="AM403" s="569"/>
      <c r="AN403" s="569"/>
      <c r="AO403" s="569"/>
      <c r="AP403" s="569"/>
      <c r="AQ403" s="569"/>
      <c r="AR403" s="569"/>
      <c r="AS403" s="569"/>
      <c r="AT403" s="569"/>
      <c r="AU403" s="569"/>
      <c r="AV403" s="569"/>
      <c r="AW403" s="569"/>
      <c r="AX403" s="569"/>
      <c r="AY403" s="569"/>
      <c r="AZ403" s="569"/>
      <c r="BA403" s="569"/>
      <c r="BB403" s="569"/>
      <c r="BC403" s="569"/>
      <c r="BD403" s="569"/>
      <c r="BE403" s="569"/>
      <c r="BF403" s="569"/>
      <c r="BG403" s="569"/>
      <c r="BH403" s="569"/>
      <c r="BI403" s="569"/>
      <c r="BJ403" s="569"/>
      <c r="BK403" s="569"/>
      <c r="BL403" s="569"/>
      <c r="BM403" s="569"/>
      <c r="BN403" s="569"/>
      <c r="BO403" s="569"/>
      <c r="BP403" s="569"/>
      <c r="BQ403" s="569"/>
      <c r="BR403" s="569"/>
      <c r="BS403" s="569"/>
      <c r="BT403" s="569"/>
      <c r="BU403" s="569"/>
      <c r="BV403" s="569"/>
      <c r="BW403" s="569"/>
      <c r="BX403" s="569"/>
      <c r="BY403" s="569"/>
      <c r="BZ403" s="569"/>
      <c r="CA403" s="569"/>
      <c r="CB403" s="569"/>
      <c r="CC403" s="569"/>
      <c r="CD403" s="569"/>
    </row>
    <row r="404" spans="21:82" ht="39" customHeight="1" x14ac:dyDescent="0.25">
      <c r="U404" s="569"/>
      <c r="V404" s="569"/>
      <c r="W404" s="569"/>
      <c r="X404" s="569"/>
      <c r="Y404" s="569"/>
      <c r="Z404" s="569"/>
      <c r="AA404" s="569"/>
      <c r="AB404" s="569"/>
      <c r="AC404" s="569"/>
      <c r="AD404" s="569"/>
      <c r="AE404" s="569"/>
      <c r="AF404" s="569"/>
      <c r="AG404" s="569"/>
      <c r="AH404" s="569"/>
      <c r="AI404" s="569"/>
      <c r="AJ404" s="569"/>
      <c r="AK404" s="569"/>
      <c r="AL404" s="569"/>
      <c r="AM404" s="569"/>
      <c r="AN404" s="569"/>
      <c r="AO404" s="569"/>
      <c r="AP404" s="569"/>
      <c r="AQ404" s="569"/>
      <c r="AR404" s="569"/>
      <c r="AS404" s="569"/>
      <c r="AT404" s="569"/>
      <c r="AU404" s="569"/>
      <c r="AV404" s="569"/>
      <c r="AW404" s="569"/>
      <c r="AX404" s="569"/>
      <c r="AY404" s="569"/>
      <c r="AZ404" s="569"/>
      <c r="BA404" s="569"/>
      <c r="BB404" s="569"/>
      <c r="BC404" s="569"/>
      <c r="BD404" s="569"/>
      <c r="BE404" s="569"/>
      <c r="BF404" s="569"/>
      <c r="BG404" s="569"/>
      <c r="BH404" s="569"/>
      <c r="BI404" s="569"/>
      <c r="BJ404" s="569"/>
      <c r="BK404" s="569"/>
      <c r="BL404" s="569"/>
      <c r="BM404" s="569"/>
      <c r="BN404" s="569"/>
      <c r="BO404" s="569"/>
      <c r="BP404" s="569"/>
      <c r="BQ404" s="569"/>
      <c r="BR404" s="569"/>
      <c r="BS404" s="569"/>
      <c r="BT404" s="569"/>
      <c r="BU404" s="569"/>
      <c r="BV404" s="569"/>
      <c r="BW404" s="569"/>
      <c r="BX404" s="569"/>
      <c r="BY404" s="569"/>
      <c r="BZ404" s="569"/>
      <c r="CA404" s="569"/>
      <c r="CB404" s="569"/>
      <c r="CC404" s="569"/>
      <c r="CD404" s="569"/>
    </row>
    <row r="405" spans="21:82" ht="39" customHeight="1" x14ac:dyDescent="0.25">
      <c r="U405" s="569"/>
      <c r="V405" s="569"/>
      <c r="W405" s="569"/>
      <c r="X405" s="569"/>
      <c r="Y405" s="569"/>
      <c r="Z405" s="569"/>
      <c r="AA405" s="569"/>
      <c r="AB405" s="569"/>
      <c r="AC405" s="569"/>
      <c r="AD405" s="569"/>
      <c r="AE405" s="569"/>
      <c r="AF405" s="569"/>
      <c r="AG405" s="569"/>
      <c r="AH405" s="569"/>
      <c r="AI405" s="569"/>
      <c r="AJ405" s="569"/>
      <c r="AK405" s="569"/>
      <c r="AL405" s="569"/>
      <c r="AM405" s="569"/>
      <c r="AN405" s="569"/>
      <c r="AO405" s="569"/>
      <c r="AP405" s="569"/>
      <c r="AQ405" s="569"/>
      <c r="AR405" s="569"/>
      <c r="AS405" s="569"/>
      <c r="AT405" s="569"/>
      <c r="AU405" s="569"/>
      <c r="AV405" s="569"/>
      <c r="AW405" s="569"/>
      <c r="AX405" s="569"/>
      <c r="AY405" s="569"/>
      <c r="AZ405" s="569"/>
      <c r="BA405" s="569"/>
      <c r="BB405" s="569"/>
      <c r="BC405" s="569"/>
      <c r="BD405" s="569"/>
      <c r="BE405" s="569"/>
      <c r="BF405" s="569"/>
      <c r="BG405" s="569"/>
      <c r="BH405" s="569"/>
      <c r="BI405" s="569"/>
      <c r="BJ405" s="569"/>
      <c r="BK405" s="569"/>
      <c r="BL405" s="569"/>
      <c r="BM405" s="569"/>
      <c r="BN405" s="569"/>
      <c r="BO405" s="569"/>
      <c r="BP405" s="569"/>
      <c r="BQ405" s="569"/>
      <c r="BR405" s="569"/>
      <c r="BS405" s="569"/>
      <c r="BT405" s="569"/>
      <c r="BU405" s="569"/>
      <c r="BV405" s="569"/>
      <c r="BW405" s="569"/>
      <c r="BX405" s="569"/>
      <c r="BY405" s="569"/>
      <c r="BZ405" s="569"/>
      <c r="CA405" s="569"/>
      <c r="CB405" s="569"/>
      <c r="CC405" s="569"/>
      <c r="CD405" s="569"/>
    </row>
    <row r="406" spans="21:82" ht="39" customHeight="1" x14ac:dyDescent="0.25">
      <c r="U406" s="569"/>
      <c r="V406" s="569"/>
      <c r="W406" s="569"/>
      <c r="X406" s="569"/>
      <c r="Y406" s="569"/>
      <c r="Z406" s="569"/>
      <c r="AA406" s="569"/>
      <c r="AB406" s="569"/>
      <c r="AC406" s="569"/>
      <c r="AD406" s="569"/>
      <c r="AE406" s="569"/>
      <c r="AF406" s="569"/>
      <c r="AG406" s="569"/>
      <c r="AH406" s="569"/>
      <c r="AI406" s="569"/>
      <c r="AJ406" s="569"/>
      <c r="AK406" s="569"/>
      <c r="AL406" s="569"/>
      <c r="AM406" s="569"/>
      <c r="AN406" s="569"/>
      <c r="AO406" s="569"/>
      <c r="AP406" s="569"/>
      <c r="AQ406" s="569"/>
      <c r="AR406" s="569"/>
      <c r="AS406" s="569"/>
      <c r="AT406" s="569"/>
      <c r="AU406" s="569"/>
      <c r="AV406" s="569"/>
      <c r="AW406" s="569"/>
      <c r="AX406" s="569"/>
      <c r="AY406" s="569"/>
      <c r="AZ406" s="569"/>
      <c r="BA406" s="569"/>
      <c r="BB406" s="569"/>
      <c r="BC406" s="569"/>
      <c r="BD406" s="569"/>
      <c r="BE406" s="569"/>
      <c r="BF406" s="569"/>
      <c r="BG406" s="569"/>
      <c r="BH406" s="569"/>
      <c r="BI406" s="569"/>
      <c r="BJ406" s="569"/>
      <c r="BK406" s="569"/>
      <c r="BL406" s="569"/>
      <c r="BM406" s="569"/>
      <c r="BN406" s="569"/>
      <c r="BO406" s="569"/>
      <c r="BP406" s="569"/>
      <c r="BQ406" s="569"/>
      <c r="BR406" s="569"/>
      <c r="BS406" s="569"/>
      <c r="BT406" s="569"/>
      <c r="BU406" s="569"/>
      <c r="BV406" s="569"/>
      <c r="BW406" s="569"/>
      <c r="BX406" s="569"/>
      <c r="BY406" s="569"/>
      <c r="BZ406" s="569"/>
      <c r="CA406" s="569"/>
      <c r="CB406" s="569"/>
      <c r="CC406" s="569"/>
      <c r="CD406" s="569"/>
    </row>
    <row r="407" spans="21:82" ht="39" customHeight="1" x14ac:dyDescent="0.25">
      <c r="U407" s="569"/>
      <c r="V407" s="569"/>
      <c r="W407" s="569"/>
      <c r="X407" s="569"/>
      <c r="Y407" s="569"/>
      <c r="Z407" s="569"/>
      <c r="AA407" s="569"/>
      <c r="AB407" s="569"/>
      <c r="AC407" s="569"/>
      <c r="AD407" s="569"/>
      <c r="AE407" s="569"/>
      <c r="AF407" s="569"/>
      <c r="AG407" s="569"/>
      <c r="AH407" s="569"/>
      <c r="AI407" s="569"/>
      <c r="AJ407" s="569"/>
      <c r="AK407" s="569"/>
      <c r="AL407" s="569"/>
      <c r="AM407" s="569"/>
      <c r="AN407" s="569"/>
      <c r="AO407" s="569"/>
      <c r="AP407" s="569"/>
      <c r="AQ407" s="569"/>
      <c r="AR407" s="569"/>
      <c r="AS407" s="569"/>
      <c r="AT407" s="569"/>
      <c r="AU407" s="569"/>
      <c r="AV407" s="569"/>
      <c r="AW407" s="569"/>
      <c r="AX407" s="569"/>
      <c r="AY407" s="569"/>
      <c r="AZ407" s="569"/>
      <c r="BA407" s="569"/>
      <c r="BB407" s="569"/>
      <c r="BC407" s="569"/>
      <c r="BD407" s="569"/>
      <c r="BE407" s="569"/>
      <c r="BF407" s="569"/>
      <c r="BG407" s="569"/>
      <c r="BH407" s="569"/>
      <c r="BI407" s="569"/>
      <c r="BJ407" s="569"/>
      <c r="BK407" s="569"/>
      <c r="BL407" s="569"/>
      <c r="BM407" s="569"/>
      <c r="BN407" s="569"/>
      <c r="BO407" s="569"/>
      <c r="BP407" s="569"/>
      <c r="BQ407" s="569"/>
      <c r="BR407" s="569"/>
      <c r="BS407" s="569"/>
      <c r="BT407" s="569"/>
      <c r="BU407" s="569"/>
      <c r="BV407" s="569"/>
      <c r="BW407" s="569"/>
      <c r="BX407" s="569"/>
      <c r="BY407" s="569"/>
      <c r="BZ407" s="569"/>
      <c r="CA407" s="569"/>
      <c r="CB407" s="569"/>
      <c r="CC407" s="569"/>
      <c r="CD407" s="569"/>
    </row>
    <row r="408" spans="21:82" ht="39" customHeight="1" x14ac:dyDescent="0.25">
      <c r="U408" s="569"/>
      <c r="V408" s="569"/>
      <c r="W408" s="569"/>
      <c r="X408" s="569"/>
      <c r="Y408" s="569"/>
      <c r="Z408" s="569"/>
      <c r="AA408" s="569"/>
      <c r="AB408" s="569"/>
      <c r="AC408" s="569"/>
      <c r="AD408" s="569"/>
      <c r="AE408" s="569"/>
      <c r="AF408" s="569"/>
      <c r="AG408" s="569"/>
      <c r="AH408" s="569"/>
      <c r="AI408" s="569"/>
      <c r="AJ408" s="569"/>
      <c r="AK408" s="569"/>
      <c r="AL408" s="569"/>
      <c r="AM408" s="569"/>
      <c r="AN408" s="569"/>
      <c r="AO408" s="569"/>
      <c r="AP408" s="569"/>
      <c r="AQ408" s="569"/>
      <c r="AR408" s="569"/>
      <c r="AS408" s="569"/>
      <c r="AT408" s="569"/>
      <c r="AU408" s="569"/>
      <c r="AV408" s="569"/>
      <c r="AW408" s="569"/>
      <c r="AX408" s="569"/>
      <c r="AY408" s="569"/>
      <c r="AZ408" s="569"/>
      <c r="BA408" s="569"/>
      <c r="BB408" s="569"/>
      <c r="BC408" s="569"/>
      <c r="BD408" s="569"/>
      <c r="BE408" s="569"/>
      <c r="BF408" s="569"/>
      <c r="BG408" s="569"/>
      <c r="BH408" s="569"/>
      <c r="BI408" s="569"/>
      <c r="BJ408" s="569"/>
      <c r="BK408" s="569"/>
      <c r="BL408" s="569"/>
      <c r="BM408" s="569"/>
      <c r="BN408" s="569"/>
      <c r="BO408" s="569"/>
      <c r="BP408" s="569"/>
      <c r="BQ408" s="569"/>
      <c r="BR408" s="569"/>
      <c r="BS408" s="569"/>
      <c r="BT408" s="569"/>
      <c r="BU408" s="569"/>
      <c r="BV408" s="569"/>
      <c r="BW408" s="569"/>
      <c r="BX408" s="569"/>
      <c r="BY408" s="569"/>
      <c r="BZ408" s="569"/>
      <c r="CA408" s="569"/>
      <c r="CB408" s="569"/>
      <c r="CC408" s="569"/>
      <c r="CD408" s="569"/>
    </row>
    <row r="409" spans="21:82" ht="39" customHeight="1" x14ac:dyDescent="0.25">
      <c r="U409" s="569"/>
      <c r="V409" s="569"/>
      <c r="W409" s="569"/>
      <c r="X409" s="569"/>
      <c r="Y409" s="569"/>
      <c r="Z409" s="569"/>
      <c r="AA409" s="569"/>
      <c r="AB409" s="569"/>
      <c r="AC409" s="569"/>
      <c r="AD409" s="569"/>
      <c r="AE409" s="569"/>
      <c r="AF409" s="569"/>
      <c r="AG409" s="569"/>
      <c r="AH409" s="569"/>
      <c r="AI409" s="569"/>
      <c r="AJ409" s="569"/>
      <c r="AK409" s="569"/>
      <c r="AL409" s="569"/>
      <c r="AM409" s="569"/>
      <c r="AN409" s="569"/>
      <c r="AO409" s="569"/>
      <c r="AP409" s="569"/>
      <c r="AQ409" s="569"/>
      <c r="AR409" s="569"/>
      <c r="AS409" s="569"/>
      <c r="AT409" s="569"/>
      <c r="AU409" s="569"/>
      <c r="AV409" s="569"/>
      <c r="AW409" s="569"/>
      <c r="AX409" s="569"/>
      <c r="AY409" s="569"/>
      <c r="AZ409" s="569"/>
      <c r="BA409" s="569"/>
      <c r="BB409" s="569"/>
      <c r="BC409" s="569"/>
      <c r="BD409" s="569"/>
      <c r="BE409" s="569"/>
      <c r="BF409" s="569"/>
      <c r="BG409" s="569"/>
      <c r="BH409" s="569"/>
      <c r="BI409" s="569"/>
      <c r="BJ409" s="569"/>
      <c r="BK409" s="569"/>
      <c r="BL409" s="569"/>
      <c r="BM409" s="569"/>
      <c r="BN409" s="569"/>
      <c r="BO409" s="569"/>
      <c r="BP409" s="569"/>
      <c r="BQ409" s="569"/>
      <c r="BR409" s="569"/>
      <c r="BS409" s="569"/>
      <c r="BT409" s="569"/>
      <c r="BU409" s="569"/>
      <c r="BV409" s="569"/>
      <c r="BW409" s="569"/>
      <c r="BX409" s="569"/>
      <c r="BY409" s="569"/>
      <c r="BZ409" s="569"/>
      <c r="CA409" s="569"/>
      <c r="CB409" s="569"/>
      <c r="CC409" s="569"/>
      <c r="CD409" s="569"/>
    </row>
    <row r="410" spans="21:82" ht="39" customHeight="1" x14ac:dyDescent="0.25">
      <c r="U410" s="569"/>
      <c r="V410" s="569"/>
      <c r="W410" s="569"/>
      <c r="X410" s="569"/>
      <c r="Y410" s="569"/>
      <c r="Z410" s="569"/>
      <c r="AA410" s="569"/>
      <c r="AB410" s="569"/>
      <c r="AC410" s="569"/>
      <c r="AD410" s="569"/>
      <c r="AE410" s="569"/>
      <c r="AF410" s="569"/>
      <c r="AG410" s="569"/>
      <c r="AH410" s="569"/>
      <c r="AI410" s="569"/>
      <c r="AJ410" s="569"/>
      <c r="AK410" s="569"/>
      <c r="AL410" s="569"/>
      <c r="AM410" s="569"/>
      <c r="AN410" s="569"/>
      <c r="AO410" s="569"/>
      <c r="AP410" s="569"/>
      <c r="AQ410" s="569"/>
      <c r="AR410" s="569"/>
      <c r="AS410" s="569"/>
      <c r="AT410" s="569"/>
      <c r="AU410" s="569"/>
      <c r="AV410" s="569"/>
      <c r="AW410" s="569"/>
      <c r="AX410" s="569"/>
      <c r="AY410" s="569"/>
      <c r="AZ410" s="569"/>
      <c r="BA410" s="569"/>
      <c r="BB410" s="569"/>
      <c r="BC410" s="569"/>
      <c r="BD410" s="569"/>
      <c r="BE410" s="569"/>
      <c r="BF410" s="569"/>
      <c r="BG410" s="569"/>
      <c r="BH410" s="569"/>
      <c r="BI410" s="569"/>
      <c r="BJ410" s="569"/>
      <c r="BK410" s="569"/>
      <c r="BL410" s="569"/>
      <c r="BM410" s="569"/>
      <c r="BN410" s="569"/>
      <c r="BO410" s="569"/>
      <c r="BP410" s="569"/>
      <c r="BQ410" s="569"/>
      <c r="BR410" s="569"/>
      <c r="BS410" s="569"/>
      <c r="BT410" s="569"/>
      <c r="BU410" s="569"/>
      <c r="BV410" s="569"/>
      <c r="BW410" s="569"/>
      <c r="BX410" s="569"/>
      <c r="BY410" s="569"/>
      <c r="BZ410" s="569"/>
      <c r="CA410" s="569"/>
      <c r="CB410" s="569"/>
      <c r="CC410" s="569"/>
      <c r="CD410" s="569"/>
    </row>
    <row r="411" spans="21:82" ht="39" customHeight="1" x14ac:dyDescent="0.25">
      <c r="U411" s="569"/>
      <c r="V411" s="569"/>
      <c r="W411" s="569"/>
      <c r="X411" s="569"/>
      <c r="Y411" s="569"/>
      <c r="Z411" s="569"/>
      <c r="AA411" s="569"/>
      <c r="AB411" s="569"/>
      <c r="AC411" s="569"/>
      <c r="AD411" s="569"/>
      <c r="AE411" s="569"/>
      <c r="AF411" s="569"/>
      <c r="AG411" s="569"/>
      <c r="AH411" s="569"/>
      <c r="AI411" s="569"/>
      <c r="AJ411" s="569"/>
      <c r="AK411" s="569"/>
      <c r="AL411" s="569"/>
      <c r="AM411" s="569"/>
      <c r="AN411" s="569"/>
      <c r="AO411" s="569"/>
      <c r="AP411" s="569"/>
      <c r="AQ411" s="569"/>
      <c r="AR411" s="569"/>
      <c r="AS411" s="569"/>
      <c r="AT411" s="569"/>
      <c r="AU411" s="569"/>
      <c r="AV411" s="569"/>
      <c r="AW411" s="569"/>
      <c r="AX411" s="569"/>
      <c r="AY411" s="569"/>
      <c r="AZ411" s="569"/>
      <c r="BA411" s="569"/>
      <c r="BB411" s="569"/>
      <c r="BC411" s="569"/>
      <c r="BD411" s="569"/>
      <c r="BE411" s="569"/>
      <c r="BF411" s="569"/>
      <c r="BG411" s="569"/>
      <c r="BH411" s="569"/>
      <c r="BI411" s="569"/>
      <c r="BJ411" s="569"/>
      <c r="BK411" s="569"/>
      <c r="BL411" s="569"/>
      <c r="BM411" s="569"/>
      <c r="BN411" s="569"/>
      <c r="BO411" s="569"/>
      <c r="BP411" s="569"/>
      <c r="BQ411" s="569"/>
      <c r="BR411" s="569"/>
      <c r="BS411" s="569"/>
      <c r="BT411" s="569"/>
      <c r="BU411" s="569"/>
      <c r="BV411" s="569"/>
      <c r="BW411" s="569"/>
      <c r="BX411" s="569"/>
      <c r="BY411" s="569"/>
      <c r="BZ411" s="569"/>
      <c r="CA411" s="569"/>
      <c r="CB411" s="569"/>
      <c r="CC411" s="569"/>
      <c r="CD411" s="569"/>
    </row>
    <row r="412" spans="21:82" ht="39" customHeight="1" x14ac:dyDescent="0.25">
      <c r="U412" s="569"/>
      <c r="V412" s="569"/>
      <c r="W412" s="569"/>
      <c r="X412" s="569"/>
      <c r="Y412" s="569"/>
      <c r="Z412" s="569"/>
      <c r="AA412" s="569"/>
      <c r="AB412" s="569"/>
      <c r="AC412" s="569"/>
      <c r="AD412" s="569"/>
      <c r="AE412" s="569"/>
      <c r="AF412" s="569"/>
      <c r="AG412" s="569"/>
      <c r="AH412" s="569"/>
      <c r="AI412" s="569"/>
      <c r="AJ412" s="569"/>
      <c r="AK412" s="569"/>
      <c r="AL412" s="569"/>
      <c r="AM412" s="569"/>
      <c r="AN412" s="569"/>
      <c r="AO412" s="569"/>
      <c r="AP412" s="569"/>
      <c r="AQ412" s="569"/>
      <c r="AR412" s="569"/>
      <c r="AS412" s="569"/>
      <c r="AT412" s="569"/>
      <c r="AU412" s="569"/>
      <c r="AV412" s="569"/>
      <c r="AW412" s="569"/>
      <c r="AX412" s="569"/>
      <c r="AY412" s="569"/>
      <c r="AZ412" s="569"/>
      <c r="BA412" s="569"/>
      <c r="BB412" s="569"/>
      <c r="BC412" s="569"/>
      <c r="BD412" s="569"/>
      <c r="BE412" s="569"/>
      <c r="BF412" s="569"/>
      <c r="BG412" s="569"/>
      <c r="BH412" s="569"/>
      <c r="BI412" s="569"/>
      <c r="BJ412" s="569"/>
      <c r="BK412" s="569"/>
      <c r="BL412" s="569"/>
      <c r="BM412" s="569"/>
      <c r="BN412" s="569"/>
      <c r="BO412" s="569"/>
      <c r="BP412" s="569"/>
      <c r="BQ412" s="569"/>
      <c r="BR412" s="569"/>
      <c r="BS412" s="569"/>
      <c r="BT412" s="569"/>
      <c r="BU412" s="569"/>
      <c r="BV412" s="569"/>
      <c r="BW412" s="569"/>
      <c r="BX412" s="569"/>
      <c r="BY412" s="569"/>
      <c r="BZ412" s="569"/>
      <c r="CA412" s="569"/>
      <c r="CB412" s="569"/>
      <c r="CC412" s="569"/>
      <c r="CD412" s="569"/>
    </row>
    <row r="413" spans="21:82" ht="39" customHeight="1" x14ac:dyDescent="0.25">
      <c r="U413" s="569"/>
      <c r="V413" s="569"/>
      <c r="W413" s="569"/>
      <c r="X413" s="569"/>
      <c r="Y413" s="569"/>
      <c r="Z413" s="569"/>
      <c r="AA413" s="569"/>
      <c r="AB413" s="569"/>
      <c r="AC413" s="569"/>
      <c r="AD413" s="569"/>
      <c r="AE413" s="569"/>
      <c r="AF413" s="569"/>
      <c r="AG413" s="569"/>
      <c r="AH413" s="569"/>
      <c r="AI413" s="569"/>
      <c r="AJ413" s="569"/>
      <c r="AK413" s="569"/>
      <c r="AL413" s="569"/>
      <c r="AM413" s="569"/>
      <c r="AN413" s="569"/>
      <c r="AO413" s="569"/>
      <c r="AP413" s="569"/>
      <c r="AQ413" s="569"/>
      <c r="AR413" s="569"/>
      <c r="AS413" s="569"/>
      <c r="AT413" s="569"/>
      <c r="AU413" s="569"/>
      <c r="AV413" s="569"/>
      <c r="AW413" s="569"/>
      <c r="AX413" s="569"/>
      <c r="AY413" s="569"/>
      <c r="AZ413" s="569"/>
      <c r="BA413" s="569"/>
      <c r="BB413" s="569"/>
      <c r="BC413" s="569"/>
      <c r="BD413" s="569"/>
      <c r="BE413" s="569"/>
      <c r="BF413" s="569"/>
      <c r="BG413" s="569"/>
      <c r="BH413" s="569"/>
      <c r="BI413" s="569"/>
      <c r="BJ413" s="569"/>
      <c r="BK413" s="569"/>
      <c r="BL413" s="569"/>
      <c r="BM413" s="569"/>
      <c r="BN413" s="569"/>
      <c r="BO413" s="569"/>
      <c r="BP413" s="569"/>
      <c r="BQ413" s="569"/>
      <c r="BR413" s="569"/>
      <c r="BS413" s="569"/>
      <c r="BT413" s="569"/>
      <c r="BU413" s="569"/>
      <c r="BV413" s="569"/>
      <c r="BW413" s="569"/>
      <c r="BX413" s="569"/>
      <c r="BY413" s="569"/>
      <c r="BZ413" s="569"/>
      <c r="CA413" s="569"/>
      <c r="CB413" s="569"/>
      <c r="CC413" s="569"/>
      <c r="CD413" s="569"/>
    </row>
    <row r="414" spans="21:82" ht="39" customHeight="1" x14ac:dyDescent="0.25">
      <c r="U414" s="569"/>
      <c r="V414" s="569"/>
      <c r="W414" s="569"/>
      <c r="X414" s="569"/>
      <c r="Y414" s="569"/>
      <c r="Z414" s="569"/>
      <c r="AA414" s="569"/>
      <c r="AB414" s="569"/>
      <c r="AC414" s="569"/>
      <c r="AD414" s="569"/>
      <c r="AE414" s="569"/>
      <c r="AF414" s="569"/>
      <c r="AG414" s="569"/>
      <c r="AH414" s="569"/>
      <c r="AI414" s="569"/>
      <c r="AJ414" s="569"/>
      <c r="AK414" s="569"/>
      <c r="AL414" s="569"/>
      <c r="AM414" s="569"/>
      <c r="AN414" s="569"/>
      <c r="AO414" s="569"/>
      <c r="AP414" s="569"/>
      <c r="AQ414" s="569"/>
      <c r="AR414" s="569"/>
      <c r="AS414" s="569"/>
      <c r="AT414" s="569"/>
      <c r="AU414" s="569"/>
      <c r="AV414" s="569"/>
      <c r="AW414" s="569"/>
      <c r="AX414" s="569"/>
      <c r="AY414" s="569"/>
      <c r="AZ414" s="569"/>
      <c r="BA414" s="569"/>
      <c r="BB414" s="569"/>
      <c r="BC414" s="569"/>
      <c r="BD414" s="569"/>
      <c r="BE414" s="569"/>
      <c r="BF414" s="569"/>
      <c r="BG414" s="569"/>
      <c r="BH414" s="569"/>
      <c r="BI414" s="569"/>
      <c r="BJ414" s="569"/>
      <c r="BK414" s="569"/>
      <c r="BL414" s="569"/>
      <c r="BM414" s="569"/>
      <c r="BN414" s="569"/>
      <c r="BO414" s="569"/>
      <c r="BP414" s="569"/>
      <c r="BQ414" s="569"/>
      <c r="BR414" s="569"/>
      <c r="BS414" s="569"/>
      <c r="BT414" s="569"/>
      <c r="BU414" s="569"/>
      <c r="BV414" s="569"/>
      <c r="BW414" s="569"/>
      <c r="BX414" s="569"/>
      <c r="BY414" s="569"/>
      <c r="BZ414" s="569"/>
      <c r="CA414" s="569"/>
      <c r="CB414" s="569"/>
      <c r="CC414" s="569"/>
      <c r="CD414" s="569"/>
    </row>
    <row r="415" spans="21:82" ht="39" customHeight="1" x14ac:dyDescent="0.25">
      <c r="U415" s="569"/>
      <c r="V415" s="569"/>
      <c r="W415" s="569"/>
      <c r="X415" s="569"/>
      <c r="Y415" s="569"/>
      <c r="Z415" s="569"/>
      <c r="AA415" s="569"/>
      <c r="AB415" s="569"/>
      <c r="AC415" s="569"/>
      <c r="AD415" s="569"/>
      <c r="AE415" s="569"/>
      <c r="AF415" s="569"/>
      <c r="AG415" s="569"/>
      <c r="AH415" s="569"/>
      <c r="AI415" s="569"/>
      <c r="AJ415" s="569"/>
      <c r="AK415" s="569"/>
      <c r="AL415" s="569"/>
      <c r="AM415" s="569"/>
      <c r="AN415" s="569"/>
      <c r="AO415" s="569"/>
      <c r="AP415" s="569"/>
      <c r="AQ415" s="569"/>
      <c r="AR415" s="569"/>
      <c r="AS415" s="569"/>
      <c r="AT415" s="569"/>
      <c r="AU415" s="569"/>
      <c r="AV415" s="569"/>
      <c r="AW415" s="569"/>
      <c r="AX415" s="569"/>
      <c r="AY415" s="569"/>
      <c r="AZ415" s="569"/>
      <c r="BA415" s="569"/>
      <c r="BB415" s="569"/>
      <c r="BC415" s="569"/>
      <c r="BD415" s="569"/>
      <c r="BE415" s="569"/>
      <c r="BF415" s="569"/>
      <c r="BG415" s="569"/>
      <c r="BH415" s="569"/>
      <c r="BI415" s="569"/>
      <c r="BJ415" s="569"/>
      <c r="BK415" s="569"/>
      <c r="BL415" s="569"/>
      <c r="BM415" s="569"/>
      <c r="BN415" s="569"/>
      <c r="BO415" s="569"/>
      <c r="BP415" s="569"/>
      <c r="BQ415" s="569"/>
      <c r="BR415" s="569"/>
      <c r="BS415" s="569"/>
      <c r="BT415" s="569"/>
      <c r="BU415" s="569"/>
      <c r="BV415" s="569"/>
      <c r="BW415" s="569"/>
      <c r="BX415" s="569"/>
      <c r="BY415" s="569"/>
      <c r="BZ415" s="569"/>
      <c r="CA415" s="569"/>
      <c r="CB415" s="569"/>
      <c r="CC415" s="569"/>
      <c r="CD415" s="569"/>
    </row>
    <row r="416" spans="21:82" ht="39" customHeight="1" x14ac:dyDescent="0.25">
      <c r="U416" s="569"/>
      <c r="V416" s="569"/>
      <c r="W416" s="569"/>
      <c r="X416" s="569"/>
      <c r="Y416" s="569"/>
      <c r="Z416" s="569"/>
      <c r="AA416" s="569"/>
      <c r="AB416" s="569"/>
      <c r="AC416" s="569"/>
      <c r="AD416" s="569"/>
      <c r="AE416" s="569"/>
      <c r="AF416" s="569"/>
      <c r="AG416" s="569"/>
      <c r="AH416" s="569"/>
      <c r="AI416" s="569"/>
      <c r="AJ416" s="569"/>
      <c r="AK416" s="569"/>
      <c r="AL416" s="569"/>
      <c r="AM416" s="569"/>
      <c r="AN416" s="569"/>
      <c r="AO416" s="569"/>
      <c r="AP416" s="569"/>
      <c r="AQ416" s="569"/>
      <c r="AR416" s="569"/>
      <c r="AS416" s="569"/>
      <c r="AT416" s="569"/>
      <c r="AU416" s="569"/>
      <c r="AV416" s="569"/>
      <c r="AW416" s="569"/>
      <c r="AX416" s="569"/>
      <c r="AY416" s="569"/>
      <c r="AZ416" s="569"/>
      <c r="BA416" s="569"/>
      <c r="BB416" s="569"/>
      <c r="BC416" s="569"/>
      <c r="BD416" s="569"/>
      <c r="BE416" s="569"/>
      <c r="BF416" s="569"/>
      <c r="BG416" s="569"/>
      <c r="BH416" s="569"/>
      <c r="BI416" s="569"/>
      <c r="BJ416" s="569"/>
      <c r="BK416" s="569"/>
      <c r="BL416" s="569"/>
      <c r="BM416" s="569"/>
      <c r="BN416" s="569"/>
      <c r="BO416" s="569"/>
      <c r="BP416" s="569"/>
      <c r="BQ416" s="569"/>
      <c r="BR416" s="569"/>
      <c r="BS416" s="569"/>
      <c r="BT416" s="569"/>
      <c r="BU416" s="569"/>
      <c r="BV416" s="569"/>
      <c r="BW416" s="569"/>
      <c r="BX416" s="569"/>
      <c r="BY416" s="569"/>
      <c r="BZ416" s="569"/>
      <c r="CA416" s="569"/>
      <c r="CB416" s="569"/>
      <c r="CC416" s="569"/>
      <c r="CD416" s="569"/>
    </row>
    <row r="417" spans="21:82" ht="39" customHeight="1" x14ac:dyDescent="0.25">
      <c r="U417" s="569"/>
      <c r="V417" s="569"/>
      <c r="W417" s="569"/>
      <c r="X417" s="569"/>
      <c r="Y417" s="569"/>
      <c r="Z417" s="569"/>
      <c r="AA417" s="569"/>
      <c r="AB417" s="569"/>
      <c r="AC417" s="569"/>
      <c r="AD417" s="569"/>
      <c r="AE417" s="569"/>
      <c r="AF417" s="569"/>
      <c r="AG417" s="569"/>
      <c r="AH417" s="569"/>
      <c r="AI417" s="569"/>
      <c r="AJ417" s="569"/>
      <c r="AK417" s="569"/>
      <c r="AL417" s="569"/>
      <c r="AM417" s="569"/>
      <c r="AN417" s="569"/>
      <c r="AO417" s="569"/>
      <c r="AP417" s="569"/>
      <c r="AQ417" s="569"/>
      <c r="AR417" s="569"/>
      <c r="AS417" s="569"/>
      <c r="AT417" s="569"/>
      <c r="AU417" s="569"/>
      <c r="AV417" s="569"/>
      <c r="AW417" s="569"/>
      <c r="AX417" s="569"/>
      <c r="AY417" s="569"/>
      <c r="AZ417" s="569"/>
      <c r="BA417" s="569"/>
      <c r="BB417" s="569"/>
      <c r="BC417" s="569"/>
      <c r="BD417" s="569"/>
      <c r="BE417" s="569"/>
      <c r="BF417" s="569"/>
      <c r="BG417" s="569"/>
      <c r="BH417" s="569"/>
      <c r="BI417" s="569"/>
      <c r="BJ417" s="569"/>
      <c r="BK417" s="569"/>
      <c r="BL417" s="569"/>
      <c r="BM417" s="569"/>
      <c r="BN417" s="569"/>
      <c r="BO417" s="569"/>
      <c r="BP417" s="569"/>
      <c r="BQ417" s="569"/>
      <c r="BR417" s="569"/>
      <c r="BS417" s="569"/>
      <c r="BT417" s="569"/>
      <c r="BU417" s="569"/>
      <c r="BV417" s="569"/>
      <c r="BW417" s="569"/>
      <c r="BX417" s="569"/>
      <c r="BY417" s="569"/>
      <c r="BZ417" s="569"/>
      <c r="CA417" s="569"/>
      <c r="CB417" s="569"/>
      <c r="CC417" s="569"/>
      <c r="CD417" s="569"/>
    </row>
    <row r="418" spans="21:82" ht="39" customHeight="1" x14ac:dyDescent="0.25">
      <c r="U418" s="569"/>
      <c r="V418" s="569"/>
      <c r="W418" s="569"/>
      <c r="X418" s="569"/>
      <c r="Y418" s="569"/>
      <c r="Z418" s="569"/>
      <c r="AA418" s="569"/>
      <c r="AB418" s="569"/>
      <c r="AC418" s="569"/>
      <c r="AD418" s="569"/>
      <c r="AE418" s="569"/>
      <c r="AF418" s="569"/>
      <c r="AG418" s="569"/>
      <c r="AH418" s="569"/>
      <c r="AI418" s="569"/>
      <c r="AJ418" s="569"/>
      <c r="AK418" s="569"/>
      <c r="AL418" s="569"/>
      <c r="AM418" s="569"/>
      <c r="AN418" s="569"/>
      <c r="AO418" s="569"/>
      <c r="AP418" s="569"/>
      <c r="AQ418" s="569"/>
      <c r="AR418" s="569"/>
      <c r="AS418" s="569"/>
      <c r="AT418" s="569"/>
      <c r="AU418" s="569"/>
      <c r="AV418" s="569"/>
      <c r="AW418" s="569"/>
      <c r="AX418" s="569"/>
      <c r="AY418" s="569"/>
      <c r="AZ418" s="569"/>
      <c r="BA418" s="569"/>
      <c r="BB418" s="569"/>
      <c r="BC418" s="569"/>
      <c r="BD418" s="569"/>
      <c r="BE418" s="569"/>
      <c r="BF418" s="569"/>
      <c r="BG418" s="569"/>
      <c r="BH418" s="569"/>
      <c r="BI418" s="569"/>
      <c r="BJ418" s="569"/>
      <c r="BK418" s="569"/>
      <c r="BL418" s="569"/>
      <c r="BM418" s="569"/>
      <c r="BN418" s="569"/>
      <c r="BO418" s="569"/>
      <c r="BP418" s="569"/>
      <c r="BQ418" s="569"/>
      <c r="BR418" s="569"/>
      <c r="BS418" s="569"/>
      <c r="BT418" s="569"/>
      <c r="BU418" s="569"/>
      <c r="BV418" s="569"/>
      <c r="BW418" s="569"/>
      <c r="BX418" s="569"/>
      <c r="BY418" s="569"/>
      <c r="BZ418" s="569"/>
      <c r="CA418" s="569"/>
      <c r="CB418" s="569"/>
      <c r="CC418" s="569"/>
      <c r="CD418" s="569"/>
    </row>
    <row r="419" spans="21:82" ht="39" customHeight="1" x14ac:dyDescent="0.25">
      <c r="U419" s="569"/>
      <c r="V419" s="569"/>
      <c r="W419" s="569"/>
      <c r="X419" s="569"/>
      <c r="Y419" s="569"/>
      <c r="Z419" s="569"/>
      <c r="AA419" s="569"/>
      <c r="AB419" s="569"/>
      <c r="AC419" s="569"/>
      <c r="AD419" s="569"/>
      <c r="AE419" s="569"/>
      <c r="AF419" s="569"/>
      <c r="AG419" s="569"/>
      <c r="AH419" s="569"/>
      <c r="AI419" s="569"/>
      <c r="AJ419" s="569"/>
      <c r="AK419" s="569"/>
      <c r="AL419" s="569"/>
      <c r="AM419" s="569"/>
      <c r="AN419" s="569"/>
      <c r="AO419" s="569"/>
      <c r="AP419" s="569"/>
      <c r="AQ419" s="569"/>
      <c r="AR419" s="569"/>
      <c r="AS419" s="569"/>
      <c r="AT419" s="569"/>
      <c r="AU419" s="569"/>
      <c r="AV419" s="569"/>
      <c r="AW419" s="569"/>
      <c r="AX419" s="569"/>
      <c r="AY419" s="569"/>
      <c r="AZ419" s="569"/>
      <c r="BA419" s="569"/>
      <c r="BB419" s="569"/>
      <c r="BC419" s="569"/>
      <c r="BD419" s="569"/>
      <c r="BE419" s="569"/>
      <c r="BF419" s="569"/>
      <c r="BG419" s="569"/>
      <c r="BH419" s="569"/>
      <c r="BI419" s="569"/>
      <c r="BJ419" s="569"/>
      <c r="BK419" s="569"/>
      <c r="BL419" s="569"/>
      <c r="BM419" s="569"/>
      <c r="BN419" s="569"/>
      <c r="BO419" s="569"/>
      <c r="BP419" s="569"/>
      <c r="BQ419" s="569"/>
      <c r="BR419" s="569"/>
      <c r="BS419" s="569"/>
      <c r="BT419" s="569"/>
      <c r="BU419" s="569"/>
      <c r="BV419" s="569"/>
      <c r="BW419" s="569"/>
      <c r="BX419" s="569"/>
      <c r="BY419" s="569"/>
      <c r="BZ419" s="569"/>
      <c r="CA419" s="569"/>
      <c r="CB419" s="569"/>
      <c r="CC419" s="569"/>
      <c r="CD419" s="569"/>
    </row>
    <row r="420" spans="21:82" ht="39" customHeight="1" x14ac:dyDescent="0.25">
      <c r="U420" s="569"/>
      <c r="V420" s="569"/>
      <c r="W420" s="569"/>
      <c r="X420" s="569"/>
      <c r="Y420" s="569"/>
      <c r="Z420" s="569"/>
      <c r="AA420" s="569"/>
      <c r="AB420" s="569"/>
      <c r="AC420" s="569"/>
      <c r="AD420" s="569"/>
      <c r="AE420" s="569"/>
      <c r="AF420" s="569"/>
      <c r="AG420" s="569"/>
      <c r="AH420" s="569"/>
      <c r="AI420" s="569"/>
      <c r="AJ420" s="569"/>
      <c r="AK420" s="569"/>
      <c r="AL420" s="569"/>
      <c r="AM420" s="569"/>
      <c r="AN420" s="569"/>
      <c r="AO420" s="569"/>
      <c r="AP420" s="569"/>
      <c r="AQ420" s="569"/>
      <c r="AR420" s="569"/>
      <c r="AS420" s="569"/>
      <c r="AT420" s="569"/>
      <c r="AU420" s="569"/>
      <c r="AV420" s="569"/>
      <c r="AW420" s="569"/>
      <c r="AX420" s="569"/>
      <c r="AY420" s="569"/>
      <c r="AZ420" s="569"/>
      <c r="BA420" s="569"/>
      <c r="BB420" s="569"/>
      <c r="BC420" s="569"/>
      <c r="BD420" s="569"/>
      <c r="BE420" s="569"/>
      <c r="BF420" s="569"/>
      <c r="BG420" s="569"/>
      <c r="BH420" s="569"/>
      <c r="BI420" s="569"/>
      <c r="BJ420" s="569"/>
      <c r="BK420" s="569"/>
      <c r="BL420" s="569"/>
      <c r="BM420" s="569"/>
      <c r="BN420" s="569"/>
      <c r="BO420" s="569"/>
      <c r="BP420" s="569"/>
      <c r="BQ420" s="569"/>
      <c r="BR420" s="569"/>
      <c r="BS420" s="569"/>
      <c r="BT420" s="569"/>
      <c r="BU420" s="569"/>
      <c r="BV420" s="569"/>
      <c r="BW420" s="569"/>
      <c r="BX420" s="569"/>
      <c r="BY420" s="569"/>
      <c r="BZ420" s="569"/>
      <c r="CA420" s="569"/>
      <c r="CB420" s="569"/>
      <c r="CC420" s="569"/>
      <c r="CD420" s="569"/>
    </row>
    <row r="421" spans="21:82" ht="39" customHeight="1" x14ac:dyDescent="0.25">
      <c r="U421" s="569"/>
      <c r="V421" s="569"/>
      <c r="W421" s="569"/>
      <c r="X421" s="569"/>
      <c r="Y421" s="569"/>
      <c r="Z421" s="569"/>
      <c r="AA421" s="569"/>
      <c r="AB421" s="569"/>
      <c r="AC421" s="569"/>
      <c r="AD421" s="569"/>
      <c r="AE421" s="569"/>
      <c r="AF421" s="569"/>
      <c r="AG421" s="569"/>
      <c r="AH421" s="569"/>
      <c r="AI421" s="569"/>
      <c r="AJ421" s="569"/>
      <c r="AK421" s="569"/>
      <c r="AL421" s="569"/>
      <c r="AM421" s="569"/>
      <c r="AN421" s="569"/>
      <c r="AO421" s="569"/>
      <c r="AP421" s="569"/>
      <c r="AQ421" s="569"/>
      <c r="AR421" s="569"/>
      <c r="AS421" s="569"/>
      <c r="AT421" s="569"/>
      <c r="AU421" s="569"/>
      <c r="AV421" s="569"/>
      <c r="AW421" s="569"/>
      <c r="AX421" s="569"/>
      <c r="AY421" s="569"/>
      <c r="AZ421" s="569"/>
      <c r="BA421" s="569"/>
      <c r="BB421" s="569"/>
      <c r="BC421" s="569"/>
      <c r="BD421" s="569"/>
      <c r="BE421" s="569"/>
      <c r="BF421" s="569"/>
      <c r="BG421" s="569"/>
      <c r="BH421" s="569"/>
      <c r="BI421" s="569"/>
      <c r="BJ421" s="569"/>
      <c r="BK421" s="569"/>
      <c r="BL421" s="569"/>
      <c r="BM421" s="569"/>
      <c r="BN421" s="569"/>
      <c r="BO421" s="569"/>
      <c r="BP421" s="569"/>
      <c r="BQ421" s="569"/>
      <c r="BR421" s="569"/>
      <c r="BS421" s="569"/>
      <c r="BT421" s="569"/>
      <c r="BU421" s="569"/>
      <c r="BV421" s="569"/>
      <c r="BW421" s="569"/>
      <c r="BX421" s="569"/>
      <c r="BY421" s="569"/>
      <c r="BZ421" s="569"/>
      <c r="CA421" s="569"/>
      <c r="CB421" s="569"/>
      <c r="CC421" s="569"/>
      <c r="CD421" s="569"/>
    </row>
    <row r="422" spans="21:82" ht="39" customHeight="1" x14ac:dyDescent="0.25">
      <c r="U422" s="569"/>
      <c r="V422" s="569"/>
      <c r="W422" s="569"/>
      <c r="X422" s="569"/>
      <c r="Y422" s="569"/>
      <c r="Z422" s="569"/>
      <c r="AA422" s="569"/>
      <c r="AB422" s="569"/>
      <c r="AC422" s="569"/>
      <c r="AD422" s="569"/>
      <c r="AE422" s="569"/>
      <c r="AF422" s="569"/>
      <c r="AG422" s="569"/>
      <c r="AH422" s="569"/>
      <c r="AI422" s="569"/>
      <c r="AJ422" s="569"/>
      <c r="AK422" s="569"/>
      <c r="AL422" s="569"/>
      <c r="AM422" s="569"/>
      <c r="AN422" s="569"/>
      <c r="AO422" s="569"/>
      <c r="AP422" s="569"/>
      <c r="AQ422" s="569"/>
      <c r="AR422" s="569"/>
      <c r="AS422" s="569"/>
      <c r="AT422" s="569"/>
      <c r="AU422" s="569"/>
      <c r="AV422" s="569"/>
      <c r="AW422" s="569"/>
      <c r="AX422" s="569"/>
      <c r="AY422" s="569"/>
      <c r="AZ422" s="569"/>
      <c r="BA422" s="569"/>
      <c r="BB422" s="569"/>
      <c r="BC422" s="569"/>
      <c r="BD422" s="569"/>
      <c r="BE422" s="569"/>
      <c r="BF422" s="569"/>
      <c r="BG422" s="569"/>
      <c r="BH422" s="569"/>
      <c r="BI422" s="569"/>
      <c r="BJ422" s="569"/>
      <c r="BK422" s="569"/>
      <c r="BL422" s="569"/>
      <c r="BM422" s="569"/>
      <c r="BN422" s="569"/>
      <c r="BO422" s="569"/>
      <c r="BP422" s="569"/>
      <c r="BQ422" s="569"/>
      <c r="BR422" s="569"/>
      <c r="BS422" s="569"/>
      <c r="BT422" s="569"/>
      <c r="BU422" s="569"/>
      <c r="BV422" s="569"/>
      <c r="BW422" s="569"/>
      <c r="BX422" s="569"/>
      <c r="BY422" s="569"/>
      <c r="BZ422" s="569"/>
      <c r="CA422" s="569"/>
      <c r="CB422" s="569"/>
      <c r="CC422" s="569"/>
      <c r="CD422" s="569"/>
    </row>
    <row r="423" spans="21:82" ht="39" customHeight="1" x14ac:dyDescent="0.25">
      <c r="U423" s="569"/>
      <c r="V423" s="569"/>
      <c r="W423" s="569"/>
      <c r="X423" s="569"/>
      <c r="Y423" s="569"/>
      <c r="Z423" s="569"/>
      <c r="AA423" s="569"/>
      <c r="AB423" s="569"/>
      <c r="AC423" s="569"/>
      <c r="AD423" s="569"/>
      <c r="AE423" s="569"/>
      <c r="AF423" s="569"/>
      <c r="AG423" s="569"/>
      <c r="AH423" s="569"/>
      <c r="AI423" s="569"/>
      <c r="AJ423" s="569"/>
      <c r="AK423" s="569"/>
      <c r="AL423" s="569"/>
      <c r="AM423" s="569"/>
      <c r="AN423" s="569"/>
      <c r="AO423" s="569"/>
      <c r="AP423" s="569"/>
      <c r="AQ423" s="569"/>
      <c r="AR423" s="569"/>
      <c r="AS423" s="569"/>
      <c r="AT423" s="569"/>
      <c r="AU423" s="569"/>
      <c r="AV423" s="569"/>
      <c r="AW423" s="569"/>
      <c r="AX423" s="569"/>
      <c r="AY423" s="569"/>
      <c r="AZ423" s="569"/>
      <c r="BA423" s="569"/>
      <c r="BB423" s="569"/>
      <c r="BC423" s="569"/>
      <c r="BD423" s="569"/>
      <c r="BE423" s="569"/>
      <c r="BF423" s="569"/>
      <c r="BG423" s="569"/>
      <c r="BH423" s="569"/>
      <c r="BI423" s="569"/>
      <c r="BJ423" s="569"/>
      <c r="BK423" s="569"/>
      <c r="BL423" s="569"/>
      <c r="BM423" s="569"/>
      <c r="BN423" s="569"/>
      <c r="BO423" s="569"/>
      <c r="BP423" s="569"/>
      <c r="BQ423" s="569"/>
      <c r="BR423" s="569"/>
      <c r="BS423" s="569"/>
      <c r="BT423" s="569"/>
      <c r="BU423" s="569"/>
      <c r="BV423" s="569"/>
      <c r="BW423" s="569"/>
      <c r="BX423" s="569"/>
      <c r="BY423" s="569"/>
      <c r="BZ423" s="569"/>
      <c r="CA423" s="569"/>
      <c r="CB423" s="569"/>
      <c r="CC423" s="569"/>
      <c r="CD423" s="569"/>
    </row>
    <row r="424" spans="21:82" ht="39" customHeight="1" x14ac:dyDescent="0.25">
      <c r="U424" s="569"/>
      <c r="V424" s="569"/>
      <c r="W424" s="569"/>
      <c r="X424" s="569"/>
      <c r="Y424" s="569"/>
      <c r="Z424" s="569"/>
      <c r="AA424" s="569"/>
      <c r="AB424" s="569"/>
      <c r="AC424" s="569"/>
      <c r="AD424" s="569"/>
      <c r="AE424" s="569"/>
      <c r="AF424" s="569"/>
      <c r="AG424" s="569"/>
      <c r="AH424" s="569"/>
      <c r="AI424" s="569"/>
      <c r="AJ424" s="569"/>
      <c r="AK424" s="569"/>
      <c r="AL424" s="569"/>
      <c r="AM424" s="569"/>
      <c r="AN424" s="569"/>
      <c r="AO424" s="569"/>
      <c r="AP424" s="569"/>
      <c r="AQ424" s="569"/>
      <c r="AR424" s="569"/>
      <c r="AS424" s="569"/>
      <c r="AT424" s="569"/>
      <c r="AU424" s="569"/>
      <c r="AV424" s="569"/>
      <c r="AW424" s="569"/>
      <c r="AX424" s="569"/>
      <c r="AY424" s="569"/>
      <c r="AZ424" s="569"/>
      <c r="BA424" s="569"/>
      <c r="BB424" s="569"/>
      <c r="BC424" s="569"/>
      <c r="BD424" s="569"/>
      <c r="BE424" s="569"/>
      <c r="BF424" s="569"/>
      <c r="BG424" s="569"/>
      <c r="BH424" s="569"/>
      <c r="BI424" s="569"/>
      <c r="BJ424" s="569"/>
      <c r="BK424" s="569"/>
      <c r="BL424" s="569"/>
      <c r="BM424" s="569"/>
      <c r="BN424" s="569"/>
      <c r="BO424" s="569"/>
      <c r="BP424" s="569"/>
      <c r="BQ424" s="569"/>
      <c r="BR424" s="569"/>
      <c r="BS424" s="569"/>
      <c r="BT424" s="569"/>
      <c r="BU424" s="569"/>
      <c r="BV424" s="569"/>
      <c r="BW424" s="569"/>
      <c r="BX424" s="569"/>
      <c r="BY424" s="569"/>
      <c r="BZ424" s="569"/>
      <c r="CA424" s="569"/>
      <c r="CB424" s="569"/>
      <c r="CC424" s="569"/>
      <c r="CD424" s="569"/>
    </row>
    <row r="425" spans="21:82" ht="39" customHeight="1" x14ac:dyDescent="0.25">
      <c r="U425" s="569"/>
      <c r="V425" s="569"/>
      <c r="W425" s="569"/>
      <c r="X425" s="569"/>
      <c r="Y425" s="569"/>
      <c r="Z425" s="569"/>
      <c r="AA425" s="569"/>
      <c r="AB425" s="569"/>
      <c r="AC425" s="569"/>
      <c r="AD425" s="569"/>
      <c r="AE425" s="569"/>
      <c r="AF425" s="569"/>
      <c r="AG425" s="569"/>
      <c r="AH425" s="569"/>
      <c r="AI425" s="569"/>
      <c r="AJ425" s="569"/>
      <c r="AK425" s="569"/>
      <c r="AL425" s="569"/>
      <c r="AM425" s="569"/>
      <c r="AN425" s="569"/>
      <c r="AO425" s="569"/>
      <c r="AP425" s="569"/>
      <c r="AQ425" s="569"/>
      <c r="AR425" s="569"/>
      <c r="AS425" s="569"/>
      <c r="AT425" s="569"/>
      <c r="AU425" s="569"/>
      <c r="AV425" s="569"/>
      <c r="AW425" s="569"/>
      <c r="AX425" s="569"/>
      <c r="AY425" s="569"/>
      <c r="AZ425" s="569"/>
      <c r="BA425" s="569"/>
      <c r="BB425" s="569"/>
      <c r="BC425" s="569"/>
      <c r="BD425" s="569"/>
      <c r="BE425" s="569"/>
      <c r="BF425" s="569"/>
      <c r="BG425" s="569"/>
      <c r="BH425" s="569"/>
      <c r="BI425" s="569"/>
      <c r="BJ425" s="569"/>
      <c r="BK425" s="569"/>
      <c r="BL425" s="569"/>
      <c r="BM425" s="569"/>
      <c r="BN425" s="569"/>
      <c r="BO425" s="569"/>
      <c r="BP425" s="569"/>
      <c r="BQ425" s="569"/>
      <c r="BR425" s="569"/>
      <c r="BS425" s="569"/>
      <c r="BT425" s="569"/>
      <c r="BU425" s="569"/>
      <c r="BV425" s="569"/>
      <c r="BW425" s="569"/>
      <c r="BX425" s="569"/>
      <c r="BY425" s="569"/>
      <c r="BZ425" s="569"/>
      <c r="CA425" s="569"/>
      <c r="CB425" s="569"/>
      <c r="CC425" s="569"/>
      <c r="CD425" s="569"/>
    </row>
    <row r="426" spans="21:82" ht="39" customHeight="1" x14ac:dyDescent="0.25">
      <c r="U426" s="569"/>
      <c r="V426" s="569"/>
      <c r="W426" s="569"/>
      <c r="X426" s="569"/>
      <c r="Y426" s="569"/>
      <c r="Z426" s="569"/>
      <c r="AA426" s="569"/>
      <c r="AB426" s="569"/>
      <c r="AC426" s="569"/>
      <c r="AD426" s="569"/>
      <c r="AE426" s="569"/>
      <c r="AF426" s="569"/>
      <c r="AG426" s="569"/>
      <c r="AH426" s="569"/>
      <c r="AI426" s="569"/>
      <c r="AJ426" s="569"/>
      <c r="AK426" s="569"/>
      <c r="AL426" s="569"/>
      <c r="AM426" s="569"/>
      <c r="AN426" s="569"/>
      <c r="AO426" s="569"/>
      <c r="AP426" s="569"/>
      <c r="AQ426" s="569"/>
      <c r="AR426" s="569"/>
      <c r="AS426" s="569"/>
      <c r="AT426" s="569"/>
      <c r="AU426" s="569"/>
      <c r="AV426" s="569"/>
      <c r="AW426" s="569"/>
      <c r="AX426" s="569"/>
      <c r="AY426" s="569"/>
      <c r="AZ426" s="569"/>
      <c r="BA426" s="569"/>
      <c r="BB426" s="569"/>
      <c r="BC426" s="569"/>
      <c r="BD426" s="569"/>
      <c r="BE426" s="569"/>
      <c r="BF426" s="569"/>
      <c r="BG426" s="569"/>
      <c r="BH426" s="569"/>
      <c r="BI426" s="569"/>
      <c r="BJ426" s="569"/>
      <c r="BK426" s="569"/>
      <c r="BL426" s="569"/>
      <c r="BM426" s="569"/>
      <c r="BN426" s="569"/>
      <c r="BO426" s="569"/>
      <c r="BP426" s="569"/>
      <c r="BQ426" s="569"/>
      <c r="BR426" s="569"/>
      <c r="BS426" s="569"/>
      <c r="BT426" s="569"/>
      <c r="BU426" s="569"/>
      <c r="BV426" s="569"/>
      <c r="BW426" s="569"/>
      <c r="BX426" s="569"/>
      <c r="BY426" s="569"/>
      <c r="BZ426" s="569"/>
      <c r="CA426" s="569"/>
      <c r="CB426" s="569"/>
      <c r="CC426" s="569"/>
      <c r="CD426" s="569"/>
    </row>
    <row r="427" spans="21:82" ht="39" customHeight="1" x14ac:dyDescent="0.25">
      <c r="U427" s="569"/>
      <c r="V427" s="569"/>
      <c r="W427" s="569"/>
      <c r="X427" s="569"/>
      <c r="Y427" s="569"/>
      <c r="Z427" s="569"/>
      <c r="AA427" s="569"/>
      <c r="AB427" s="569"/>
      <c r="AC427" s="569"/>
      <c r="AD427" s="569"/>
      <c r="AE427" s="569"/>
      <c r="AF427" s="569"/>
      <c r="AG427" s="569"/>
      <c r="AH427" s="569"/>
      <c r="AI427" s="569"/>
      <c r="AJ427" s="569"/>
      <c r="AK427" s="569"/>
      <c r="AL427" s="569"/>
      <c r="AM427" s="569"/>
      <c r="AN427" s="569"/>
      <c r="AO427" s="569"/>
      <c r="AP427" s="569"/>
      <c r="AQ427" s="569"/>
      <c r="AR427" s="569"/>
      <c r="AS427" s="569"/>
      <c r="AT427" s="569"/>
      <c r="AU427" s="569"/>
      <c r="AV427" s="569"/>
      <c r="AW427" s="569"/>
      <c r="AX427" s="569"/>
      <c r="AY427" s="569"/>
      <c r="AZ427" s="569"/>
      <c r="BA427" s="569"/>
      <c r="BB427" s="569"/>
      <c r="BC427" s="569"/>
      <c r="BD427" s="569"/>
      <c r="BE427" s="569"/>
      <c r="BF427" s="569"/>
      <c r="BG427" s="569"/>
      <c r="BH427" s="569"/>
      <c r="BI427" s="569"/>
      <c r="BJ427" s="569"/>
      <c r="BK427" s="569"/>
      <c r="BL427" s="569"/>
      <c r="BM427" s="569"/>
      <c r="BN427" s="569"/>
      <c r="BO427" s="569"/>
      <c r="BP427" s="569"/>
      <c r="BQ427" s="569"/>
      <c r="BR427" s="569"/>
      <c r="BS427" s="569"/>
      <c r="BT427" s="569"/>
      <c r="BU427" s="569"/>
      <c r="BV427" s="569"/>
      <c r="BW427" s="569"/>
      <c r="BX427" s="569"/>
      <c r="BY427" s="569"/>
      <c r="BZ427" s="569"/>
      <c r="CA427" s="569"/>
      <c r="CB427" s="569"/>
      <c r="CC427" s="569"/>
      <c r="CD427" s="569"/>
    </row>
    <row r="428" spans="21:82" ht="39" customHeight="1" x14ac:dyDescent="0.25">
      <c r="U428" s="569"/>
      <c r="V428" s="569"/>
      <c r="W428" s="569"/>
      <c r="X428" s="569"/>
      <c r="Y428" s="569"/>
      <c r="Z428" s="569"/>
      <c r="AA428" s="569"/>
      <c r="AB428" s="569"/>
      <c r="AC428" s="569"/>
      <c r="AD428" s="569"/>
      <c r="AE428" s="569"/>
      <c r="AF428" s="569"/>
      <c r="AG428" s="569"/>
      <c r="AH428" s="569"/>
      <c r="AI428" s="569"/>
      <c r="AJ428" s="569"/>
      <c r="AK428" s="569"/>
      <c r="AL428" s="569"/>
      <c r="AM428" s="569"/>
      <c r="AN428" s="569"/>
      <c r="AO428" s="569"/>
      <c r="AP428" s="569"/>
      <c r="AQ428" s="569"/>
      <c r="AR428" s="569"/>
      <c r="AS428" s="569"/>
      <c r="AT428" s="569"/>
      <c r="AU428" s="569"/>
      <c r="AV428" s="569"/>
      <c r="AW428" s="569"/>
      <c r="AX428" s="569"/>
      <c r="AY428" s="569"/>
      <c r="AZ428" s="569"/>
      <c r="BA428" s="569"/>
      <c r="BB428" s="569"/>
      <c r="BC428" s="569"/>
      <c r="BD428" s="569"/>
      <c r="BE428" s="569"/>
      <c r="BF428" s="569"/>
      <c r="BG428" s="569"/>
      <c r="BH428" s="569"/>
      <c r="BI428" s="569"/>
      <c r="BJ428" s="569"/>
      <c r="BK428" s="569"/>
      <c r="BL428" s="569"/>
      <c r="BM428" s="569"/>
      <c r="BN428" s="569"/>
      <c r="BO428" s="569"/>
      <c r="BP428" s="569"/>
      <c r="BQ428" s="569"/>
      <c r="BR428" s="569"/>
      <c r="BS428" s="569"/>
      <c r="BT428" s="569"/>
      <c r="BU428" s="569"/>
      <c r="BV428" s="569"/>
      <c r="BW428" s="569"/>
      <c r="BX428" s="569"/>
      <c r="BY428" s="569"/>
      <c r="BZ428" s="569"/>
      <c r="CA428" s="569"/>
      <c r="CB428" s="569"/>
      <c r="CC428" s="569"/>
      <c r="CD428" s="569"/>
    </row>
    <row r="429" spans="21:82" ht="39" customHeight="1" x14ac:dyDescent="0.25">
      <c r="U429" s="569"/>
      <c r="V429" s="569"/>
      <c r="W429" s="569"/>
      <c r="X429" s="569"/>
      <c r="Y429" s="569"/>
      <c r="Z429" s="569"/>
      <c r="AA429" s="569"/>
      <c r="AB429" s="569"/>
      <c r="AC429" s="569"/>
      <c r="AD429" s="569"/>
      <c r="AE429" s="569"/>
      <c r="AF429" s="569"/>
      <c r="AG429" s="569"/>
      <c r="AH429" s="569"/>
      <c r="AI429" s="569"/>
      <c r="AJ429" s="569"/>
      <c r="AK429" s="569"/>
      <c r="AL429" s="569"/>
      <c r="AM429" s="569"/>
      <c r="AN429" s="569"/>
      <c r="AO429" s="569"/>
      <c r="AP429" s="569"/>
      <c r="AQ429" s="569"/>
      <c r="AR429" s="569"/>
      <c r="AS429" s="569"/>
      <c r="AT429" s="569"/>
      <c r="AU429" s="569"/>
      <c r="AV429" s="569"/>
      <c r="AW429" s="569"/>
      <c r="AX429" s="569"/>
      <c r="AY429" s="569"/>
      <c r="AZ429" s="569"/>
      <c r="BA429" s="569"/>
      <c r="BB429" s="569"/>
      <c r="BC429" s="569"/>
      <c r="BD429" s="569"/>
      <c r="BE429" s="569"/>
      <c r="BF429" s="569"/>
      <c r="BG429" s="569"/>
      <c r="BH429" s="569"/>
      <c r="BI429" s="569"/>
      <c r="BJ429" s="569"/>
      <c r="BK429" s="569"/>
      <c r="BL429" s="569"/>
      <c r="BM429" s="569"/>
      <c r="BN429" s="569"/>
      <c r="BO429" s="569"/>
      <c r="BP429" s="569"/>
      <c r="BQ429" s="569"/>
      <c r="BR429" s="569"/>
      <c r="BS429" s="569"/>
      <c r="BT429" s="569"/>
      <c r="BU429" s="569"/>
      <c r="BV429" s="569"/>
      <c r="BW429" s="569"/>
      <c r="BX429" s="569"/>
      <c r="BY429" s="569"/>
      <c r="BZ429" s="569"/>
      <c r="CA429" s="569"/>
      <c r="CB429" s="569"/>
      <c r="CC429" s="569"/>
      <c r="CD429" s="569"/>
    </row>
    <row r="430" spans="21:82" ht="39" customHeight="1" x14ac:dyDescent="0.25">
      <c r="U430" s="569"/>
      <c r="V430" s="569"/>
      <c r="W430" s="569"/>
      <c r="X430" s="569"/>
      <c r="Y430" s="569"/>
      <c r="Z430" s="569"/>
      <c r="AA430" s="569"/>
      <c r="AB430" s="569"/>
      <c r="AC430" s="569"/>
      <c r="AD430" s="569"/>
      <c r="AE430" s="569"/>
      <c r="AF430" s="569"/>
      <c r="AG430" s="569"/>
      <c r="AH430" s="569"/>
      <c r="AI430" s="569"/>
      <c r="AJ430" s="569"/>
      <c r="AK430" s="569"/>
      <c r="AL430" s="569"/>
      <c r="AM430" s="569"/>
      <c r="AN430" s="569"/>
      <c r="AO430" s="569"/>
      <c r="AP430" s="569"/>
      <c r="AQ430" s="569"/>
      <c r="AR430" s="569"/>
      <c r="AS430" s="569"/>
      <c r="AT430" s="569"/>
      <c r="AU430" s="569"/>
      <c r="AV430" s="569"/>
      <c r="AW430" s="569"/>
      <c r="AX430" s="569"/>
      <c r="AY430" s="569"/>
      <c r="AZ430" s="569"/>
      <c r="BA430" s="569"/>
      <c r="BB430" s="569"/>
      <c r="BC430" s="569"/>
      <c r="BD430" s="569"/>
      <c r="BE430" s="569"/>
      <c r="BF430" s="569"/>
      <c r="BG430" s="569"/>
      <c r="BH430" s="569"/>
      <c r="BI430" s="569"/>
      <c r="BJ430" s="569"/>
      <c r="BK430" s="569"/>
      <c r="BL430" s="569"/>
      <c r="BM430" s="569"/>
      <c r="BN430" s="569"/>
      <c r="BO430" s="569"/>
      <c r="BP430" s="569"/>
      <c r="BQ430" s="569"/>
      <c r="BR430" s="569"/>
      <c r="BS430" s="569"/>
      <c r="BT430" s="569"/>
      <c r="BU430" s="569"/>
      <c r="BV430" s="569"/>
      <c r="BW430" s="569"/>
      <c r="BX430" s="569"/>
      <c r="BY430" s="569"/>
      <c r="BZ430" s="569"/>
      <c r="CA430" s="569"/>
      <c r="CB430" s="569"/>
      <c r="CC430" s="569"/>
      <c r="CD430" s="569"/>
    </row>
    <row r="431" spans="21:82" ht="39" customHeight="1" x14ac:dyDescent="0.25">
      <c r="U431" s="569"/>
      <c r="V431" s="569"/>
      <c r="W431" s="569"/>
      <c r="X431" s="569"/>
      <c r="Y431" s="569"/>
      <c r="Z431" s="569"/>
      <c r="AA431" s="569"/>
      <c r="AB431" s="569"/>
      <c r="AC431" s="569"/>
      <c r="AD431" s="569"/>
      <c r="AE431" s="569"/>
      <c r="AF431" s="569"/>
      <c r="AG431" s="569"/>
      <c r="AH431" s="569"/>
      <c r="AI431" s="569"/>
      <c r="AJ431" s="569"/>
      <c r="AK431" s="569"/>
      <c r="AL431" s="569"/>
      <c r="AM431" s="569"/>
      <c r="AN431" s="569"/>
      <c r="AO431" s="569"/>
      <c r="AP431" s="569"/>
      <c r="AQ431" s="569"/>
      <c r="AR431" s="569"/>
      <c r="AS431" s="569"/>
      <c r="AT431" s="569"/>
      <c r="AU431" s="569"/>
      <c r="AV431" s="569"/>
      <c r="AW431" s="569"/>
      <c r="AX431" s="569"/>
      <c r="AY431" s="569"/>
      <c r="AZ431" s="569"/>
      <c r="BA431" s="569"/>
      <c r="BB431" s="569"/>
      <c r="BC431" s="569"/>
      <c r="BD431" s="569"/>
      <c r="BE431" s="569"/>
      <c r="BF431" s="569"/>
      <c r="BG431" s="569"/>
      <c r="BH431" s="569"/>
      <c r="BI431" s="569"/>
      <c r="BJ431" s="569"/>
      <c r="BK431" s="569"/>
      <c r="BL431" s="569"/>
      <c r="BM431" s="569"/>
      <c r="BN431" s="569"/>
      <c r="BO431" s="569"/>
      <c r="BP431" s="569"/>
      <c r="BQ431" s="569"/>
      <c r="BR431" s="569"/>
      <c r="BS431" s="569"/>
      <c r="BT431" s="569"/>
      <c r="BU431" s="569"/>
      <c r="BV431" s="569"/>
      <c r="BW431" s="569"/>
      <c r="BX431" s="569"/>
      <c r="BY431" s="569"/>
      <c r="BZ431" s="569"/>
      <c r="CA431" s="569"/>
      <c r="CB431" s="569"/>
      <c r="CC431" s="569"/>
      <c r="CD431" s="569"/>
    </row>
    <row r="432" spans="21:82" ht="39" customHeight="1" x14ac:dyDescent="0.25">
      <c r="U432" s="569"/>
      <c r="V432" s="569"/>
      <c r="W432" s="569"/>
      <c r="X432" s="569"/>
      <c r="Y432" s="569"/>
      <c r="Z432" s="569"/>
      <c r="AA432" s="569"/>
      <c r="AB432" s="569"/>
      <c r="AC432" s="569"/>
      <c r="AD432" s="569"/>
      <c r="AE432" s="569"/>
      <c r="AF432" s="569"/>
      <c r="AG432" s="569"/>
      <c r="AH432" s="569"/>
      <c r="AI432" s="569"/>
      <c r="AJ432" s="569"/>
      <c r="AK432" s="569"/>
      <c r="AL432" s="569"/>
      <c r="AM432" s="569"/>
      <c r="AN432" s="569"/>
      <c r="AO432" s="569"/>
      <c r="AP432" s="569"/>
      <c r="AQ432" s="569"/>
      <c r="AR432" s="569"/>
      <c r="AS432" s="569"/>
      <c r="AT432" s="569"/>
      <c r="AU432" s="569"/>
      <c r="AV432" s="569"/>
      <c r="AW432" s="569"/>
      <c r="AX432" s="569"/>
      <c r="AY432" s="569"/>
      <c r="AZ432" s="569"/>
      <c r="BA432" s="569"/>
      <c r="BB432" s="569"/>
      <c r="BC432" s="569"/>
      <c r="BD432" s="569"/>
      <c r="BE432" s="569"/>
      <c r="BF432" s="569"/>
      <c r="BG432" s="569"/>
      <c r="BH432" s="569"/>
      <c r="BI432" s="569"/>
      <c r="BJ432" s="569"/>
      <c r="BK432" s="569"/>
      <c r="BL432" s="569"/>
      <c r="BM432" s="569"/>
      <c r="BN432" s="569"/>
      <c r="BO432" s="569"/>
      <c r="BP432" s="569"/>
      <c r="BQ432" s="569"/>
      <c r="BR432" s="569"/>
      <c r="BS432" s="569"/>
      <c r="BT432" s="569"/>
      <c r="BU432" s="569"/>
      <c r="BV432" s="569"/>
      <c r="BW432" s="569"/>
      <c r="BX432" s="569"/>
      <c r="BY432" s="569"/>
      <c r="BZ432" s="569"/>
      <c r="CA432" s="569"/>
      <c r="CB432" s="569"/>
      <c r="CC432" s="569"/>
      <c r="CD432" s="569"/>
    </row>
    <row r="433" spans="21:82" ht="39" customHeight="1" x14ac:dyDescent="0.25">
      <c r="U433" s="569"/>
      <c r="V433" s="569"/>
      <c r="W433" s="569"/>
      <c r="X433" s="569"/>
      <c r="Y433" s="569"/>
      <c r="Z433" s="569"/>
      <c r="AA433" s="569"/>
      <c r="AB433" s="569"/>
      <c r="AC433" s="569"/>
      <c r="AD433" s="569"/>
      <c r="AE433" s="569"/>
      <c r="AF433" s="569"/>
      <c r="AG433" s="569"/>
      <c r="AH433" s="569"/>
      <c r="AI433" s="569"/>
      <c r="AJ433" s="569"/>
      <c r="AK433" s="569"/>
      <c r="AL433" s="569"/>
      <c r="AM433" s="569"/>
      <c r="AN433" s="569"/>
      <c r="AO433" s="569"/>
      <c r="AP433" s="569"/>
      <c r="AQ433" s="569"/>
      <c r="AR433" s="569"/>
      <c r="AS433" s="569"/>
      <c r="AT433" s="569"/>
      <c r="AU433" s="569"/>
      <c r="AV433" s="569"/>
      <c r="AW433" s="569"/>
      <c r="AX433" s="569"/>
      <c r="AY433" s="569"/>
      <c r="AZ433" s="569"/>
      <c r="BA433" s="569"/>
      <c r="BB433" s="569"/>
      <c r="BC433" s="569"/>
      <c r="BD433" s="569"/>
      <c r="BE433" s="569"/>
      <c r="BF433" s="569"/>
      <c r="BG433" s="569"/>
      <c r="BH433" s="569"/>
      <c r="BI433" s="569"/>
      <c r="BJ433" s="569"/>
      <c r="BK433" s="569"/>
      <c r="BL433" s="569"/>
      <c r="BM433" s="569"/>
      <c r="BN433" s="569"/>
      <c r="BO433" s="569"/>
      <c r="BP433" s="569"/>
      <c r="BQ433" s="569"/>
      <c r="BR433" s="569"/>
      <c r="BS433" s="569"/>
      <c r="BT433" s="569"/>
      <c r="BU433" s="569"/>
      <c r="BV433" s="569"/>
      <c r="BW433" s="569"/>
      <c r="BX433" s="569"/>
      <c r="BY433" s="569"/>
      <c r="BZ433" s="569"/>
      <c r="CA433" s="569"/>
      <c r="CB433" s="569"/>
      <c r="CC433" s="569"/>
      <c r="CD433" s="569"/>
    </row>
    <row r="434" spans="21:82" ht="39" customHeight="1" x14ac:dyDescent="0.25">
      <c r="U434" s="569"/>
      <c r="V434" s="569"/>
      <c r="W434" s="569"/>
      <c r="X434" s="569"/>
      <c r="Y434" s="569"/>
      <c r="Z434" s="569"/>
      <c r="AA434" s="569"/>
      <c r="AB434" s="569"/>
      <c r="AC434" s="569"/>
      <c r="AD434" s="569"/>
      <c r="AE434" s="569"/>
      <c r="AF434" s="569"/>
      <c r="AG434" s="569"/>
      <c r="AH434" s="569"/>
      <c r="AI434" s="569"/>
      <c r="AJ434" s="569"/>
      <c r="AK434" s="569"/>
      <c r="AL434" s="569"/>
      <c r="AM434" s="569"/>
      <c r="AN434" s="569"/>
      <c r="AO434" s="569"/>
      <c r="AP434" s="569"/>
      <c r="AQ434" s="569"/>
      <c r="AR434" s="569"/>
      <c r="AS434" s="569"/>
      <c r="AT434" s="569"/>
      <c r="AU434" s="569"/>
      <c r="AV434" s="569"/>
      <c r="AW434" s="569"/>
      <c r="AX434" s="569"/>
      <c r="AY434" s="569"/>
      <c r="AZ434" s="569"/>
      <c r="BA434" s="569"/>
      <c r="BB434" s="569"/>
      <c r="BC434" s="569"/>
      <c r="BD434" s="569"/>
      <c r="BE434" s="569"/>
      <c r="BF434" s="569"/>
      <c r="BG434" s="569"/>
      <c r="BH434" s="569"/>
      <c r="BI434" s="569"/>
      <c r="BJ434" s="569"/>
      <c r="BK434" s="569"/>
      <c r="BL434" s="569"/>
      <c r="BM434" s="569"/>
      <c r="BN434" s="569"/>
      <c r="BO434" s="569"/>
      <c r="BP434" s="569"/>
      <c r="BQ434" s="569"/>
      <c r="BR434" s="569"/>
      <c r="BS434" s="569"/>
      <c r="BT434" s="569"/>
      <c r="BU434" s="569"/>
      <c r="BV434" s="569"/>
      <c r="BW434" s="569"/>
      <c r="BX434" s="569"/>
      <c r="BY434" s="569"/>
      <c r="BZ434" s="569"/>
      <c r="CA434" s="569"/>
      <c r="CB434" s="569"/>
      <c r="CC434" s="569"/>
      <c r="CD434" s="569"/>
    </row>
    <row r="435" spans="21:82" ht="39" customHeight="1" x14ac:dyDescent="0.25">
      <c r="U435" s="569"/>
      <c r="V435" s="569"/>
      <c r="W435" s="569"/>
      <c r="X435" s="569"/>
      <c r="Y435" s="569"/>
      <c r="Z435" s="569"/>
      <c r="AA435" s="569"/>
      <c r="AB435" s="569"/>
      <c r="AC435" s="569"/>
      <c r="AD435" s="569"/>
      <c r="AE435" s="569"/>
      <c r="AF435" s="569"/>
      <c r="AG435" s="569"/>
      <c r="AH435" s="569"/>
      <c r="AI435" s="569"/>
      <c r="AJ435" s="569"/>
      <c r="AK435" s="569"/>
      <c r="AL435" s="569"/>
      <c r="AM435" s="569"/>
      <c r="AN435" s="569"/>
      <c r="AO435" s="569"/>
      <c r="AP435" s="569"/>
      <c r="AQ435" s="569"/>
      <c r="AR435" s="569"/>
      <c r="AS435" s="569"/>
      <c r="AT435" s="569"/>
      <c r="AU435" s="569"/>
      <c r="AV435" s="569"/>
      <c r="AW435" s="569"/>
      <c r="AX435" s="569"/>
      <c r="AY435" s="569"/>
      <c r="AZ435" s="569"/>
      <c r="BA435" s="569"/>
      <c r="BB435" s="569"/>
      <c r="BC435" s="569"/>
      <c r="BD435" s="569"/>
      <c r="BE435" s="569"/>
      <c r="BF435" s="569"/>
      <c r="BG435" s="569"/>
      <c r="BH435" s="569"/>
      <c r="BI435" s="569"/>
      <c r="BJ435" s="569"/>
      <c r="BK435" s="569"/>
      <c r="BL435" s="569"/>
      <c r="BM435" s="569"/>
      <c r="BN435" s="569"/>
      <c r="BO435" s="569"/>
      <c r="BP435" s="569"/>
      <c r="BQ435" s="569"/>
      <c r="BR435" s="569"/>
      <c r="BS435" s="569"/>
      <c r="BT435" s="569"/>
      <c r="BU435" s="569"/>
      <c r="BV435" s="569"/>
      <c r="BW435" s="569"/>
      <c r="BX435" s="569"/>
      <c r="BY435" s="569"/>
      <c r="BZ435" s="569"/>
      <c r="CA435" s="569"/>
      <c r="CB435" s="569"/>
      <c r="CC435" s="569"/>
      <c r="CD435" s="569"/>
    </row>
    <row r="436" spans="21:82" ht="39" customHeight="1" x14ac:dyDescent="0.25">
      <c r="U436" s="569"/>
      <c r="V436" s="569"/>
      <c r="W436" s="569"/>
      <c r="X436" s="569"/>
      <c r="Y436" s="569"/>
      <c r="Z436" s="569"/>
      <c r="AA436" s="569"/>
      <c r="AB436" s="569"/>
      <c r="AC436" s="569"/>
      <c r="AD436" s="569"/>
      <c r="AE436" s="569"/>
      <c r="AF436" s="569"/>
      <c r="AG436" s="569"/>
      <c r="AH436" s="569"/>
      <c r="AI436" s="569"/>
      <c r="AJ436" s="569"/>
      <c r="AK436" s="569"/>
      <c r="AL436" s="569"/>
      <c r="AM436" s="569"/>
      <c r="AN436" s="569"/>
      <c r="AO436" s="569"/>
      <c r="AP436" s="569"/>
      <c r="AQ436" s="569"/>
      <c r="AR436" s="569"/>
      <c r="AS436" s="569"/>
      <c r="AT436" s="569"/>
      <c r="AU436" s="569"/>
      <c r="AV436" s="569"/>
      <c r="AW436" s="569"/>
      <c r="AX436" s="569"/>
      <c r="AY436" s="569"/>
      <c r="AZ436" s="569"/>
      <c r="BA436" s="569"/>
      <c r="BB436" s="569"/>
      <c r="BC436" s="569"/>
      <c r="BD436" s="569"/>
      <c r="BE436" s="569"/>
      <c r="BF436" s="569"/>
      <c r="BG436" s="569"/>
      <c r="BH436" s="569"/>
      <c r="BI436" s="569"/>
      <c r="BJ436" s="569"/>
      <c r="BK436" s="569"/>
      <c r="BL436" s="569"/>
      <c r="BM436" s="569"/>
      <c r="BN436" s="569"/>
      <c r="BO436" s="569"/>
      <c r="BP436" s="569"/>
      <c r="BQ436" s="569"/>
      <c r="BR436" s="569"/>
      <c r="BS436" s="569"/>
      <c r="BT436" s="569"/>
      <c r="BU436" s="569"/>
      <c r="BV436" s="569"/>
      <c r="BW436" s="569"/>
      <c r="BX436" s="569"/>
      <c r="BY436" s="569"/>
      <c r="BZ436" s="569"/>
      <c r="CA436" s="569"/>
      <c r="CB436" s="569"/>
      <c r="CC436" s="569"/>
      <c r="CD436" s="569"/>
    </row>
    <row r="437" spans="21:82" ht="39" customHeight="1" x14ac:dyDescent="0.25">
      <c r="U437" s="569"/>
      <c r="V437" s="569"/>
      <c r="W437" s="569"/>
      <c r="X437" s="569"/>
      <c r="Y437" s="569"/>
      <c r="Z437" s="569"/>
      <c r="AA437" s="569"/>
      <c r="AB437" s="569"/>
      <c r="AC437" s="569"/>
      <c r="AD437" s="569"/>
      <c r="AE437" s="569"/>
      <c r="AF437" s="569"/>
      <c r="AG437" s="569"/>
      <c r="AH437" s="569"/>
      <c r="AI437" s="569"/>
      <c r="AJ437" s="569"/>
      <c r="AK437" s="569"/>
      <c r="AL437" s="569"/>
      <c r="AM437" s="569"/>
      <c r="AN437" s="569"/>
      <c r="AO437" s="569"/>
      <c r="AP437" s="569"/>
      <c r="AQ437" s="569"/>
      <c r="AR437" s="569"/>
      <c r="AS437" s="569"/>
      <c r="AT437" s="569"/>
      <c r="AU437" s="569"/>
      <c r="AV437" s="569"/>
      <c r="AW437" s="569"/>
      <c r="AX437" s="569"/>
      <c r="AY437" s="569"/>
      <c r="AZ437" s="569"/>
      <c r="BA437" s="569"/>
      <c r="BB437" s="569"/>
      <c r="BC437" s="569"/>
      <c r="BD437" s="569"/>
      <c r="BE437" s="569"/>
      <c r="BF437" s="569"/>
      <c r="BG437" s="569"/>
      <c r="BH437" s="569"/>
      <c r="BI437" s="569"/>
      <c r="BJ437" s="569"/>
      <c r="BK437" s="569"/>
      <c r="BL437" s="569"/>
      <c r="BM437" s="569"/>
      <c r="BN437" s="569"/>
      <c r="BO437" s="569"/>
      <c r="BP437" s="569"/>
      <c r="BQ437" s="569"/>
      <c r="BR437" s="569"/>
      <c r="BS437" s="569"/>
      <c r="BT437" s="569"/>
      <c r="BU437" s="569"/>
      <c r="BV437" s="569"/>
      <c r="BW437" s="569"/>
      <c r="BX437" s="569"/>
      <c r="BY437" s="569"/>
      <c r="BZ437" s="569"/>
      <c r="CA437" s="569"/>
      <c r="CB437" s="569"/>
      <c r="CC437" s="569"/>
      <c r="CD437" s="569"/>
    </row>
    <row r="438" spans="21:82" ht="39" customHeight="1" x14ac:dyDescent="0.25">
      <c r="U438" s="569"/>
      <c r="V438" s="569"/>
      <c r="W438" s="569"/>
      <c r="X438" s="569"/>
      <c r="Y438" s="569"/>
      <c r="Z438" s="569"/>
      <c r="AA438" s="569"/>
      <c r="AB438" s="569"/>
      <c r="AC438" s="569"/>
      <c r="AD438" s="569"/>
      <c r="AE438" s="569"/>
      <c r="AF438" s="569"/>
      <c r="AG438" s="569"/>
      <c r="AH438" s="569"/>
      <c r="AI438" s="569"/>
      <c r="AJ438" s="569"/>
      <c r="AK438" s="569"/>
      <c r="AL438" s="569"/>
      <c r="AM438" s="569"/>
      <c r="AN438" s="569"/>
      <c r="AO438" s="569"/>
      <c r="AP438" s="569"/>
      <c r="AQ438" s="569"/>
      <c r="AR438" s="569"/>
      <c r="AS438" s="569"/>
      <c r="AT438" s="569"/>
      <c r="AU438" s="569"/>
      <c r="AV438" s="569"/>
      <c r="AW438" s="569"/>
      <c r="AX438" s="569"/>
      <c r="AY438" s="569"/>
      <c r="AZ438" s="569"/>
      <c r="BA438" s="569"/>
      <c r="BB438" s="569"/>
      <c r="BC438" s="569"/>
      <c r="BD438" s="569"/>
      <c r="BE438" s="569"/>
      <c r="BF438" s="569"/>
      <c r="BG438" s="569"/>
      <c r="BH438" s="569"/>
      <c r="BI438" s="569"/>
      <c r="BJ438" s="569"/>
      <c r="BK438" s="569"/>
      <c r="BL438" s="569"/>
      <c r="BM438" s="569"/>
      <c r="BN438" s="569"/>
      <c r="BO438" s="569"/>
      <c r="BP438" s="569"/>
      <c r="BQ438" s="569"/>
      <c r="BR438" s="569"/>
      <c r="BS438" s="569"/>
      <c r="BT438" s="569"/>
      <c r="BU438" s="569"/>
      <c r="BV438" s="569"/>
      <c r="BW438" s="569"/>
      <c r="BX438" s="569"/>
      <c r="BY438" s="569"/>
      <c r="BZ438" s="569"/>
      <c r="CA438" s="569"/>
      <c r="CB438" s="569"/>
      <c r="CC438" s="569"/>
      <c r="CD438" s="569"/>
    </row>
    <row r="439" spans="21:82" ht="39" customHeight="1" x14ac:dyDescent="0.25">
      <c r="U439" s="569"/>
      <c r="V439" s="569"/>
      <c r="W439" s="569"/>
      <c r="X439" s="569"/>
      <c r="Y439" s="569"/>
      <c r="Z439" s="569"/>
      <c r="AA439" s="569"/>
      <c r="AB439" s="569"/>
      <c r="AC439" s="569"/>
      <c r="AD439" s="569"/>
      <c r="AE439" s="569"/>
      <c r="AF439" s="569"/>
      <c r="AG439" s="569"/>
      <c r="AH439" s="569"/>
      <c r="AI439" s="569"/>
      <c r="AJ439" s="569"/>
      <c r="AK439" s="569"/>
      <c r="AL439" s="569"/>
      <c r="AM439" s="569"/>
      <c r="AN439" s="569"/>
      <c r="AO439" s="569"/>
      <c r="AP439" s="569"/>
      <c r="AQ439" s="569"/>
      <c r="AR439" s="569"/>
      <c r="AS439" s="569"/>
      <c r="AT439" s="569"/>
      <c r="AU439" s="569"/>
      <c r="AV439" s="569"/>
      <c r="AW439" s="569"/>
      <c r="AX439" s="569"/>
      <c r="AY439" s="569"/>
      <c r="AZ439" s="569"/>
      <c r="BA439" s="569"/>
      <c r="BB439" s="569"/>
      <c r="BC439" s="569"/>
      <c r="BD439" s="569"/>
      <c r="BE439" s="569"/>
      <c r="BF439" s="569"/>
      <c r="BG439" s="569"/>
      <c r="BH439" s="569"/>
      <c r="BI439" s="569"/>
      <c r="BJ439" s="569"/>
      <c r="BK439" s="569"/>
      <c r="BL439" s="569"/>
      <c r="BM439" s="569"/>
      <c r="BN439" s="569"/>
      <c r="BO439" s="569"/>
      <c r="BP439" s="569"/>
      <c r="BQ439" s="569"/>
      <c r="BR439" s="569"/>
      <c r="BS439" s="569"/>
      <c r="BT439" s="569"/>
      <c r="BU439" s="569"/>
      <c r="BV439" s="569"/>
      <c r="BW439" s="569"/>
      <c r="BX439" s="569"/>
      <c r="BY439" s="569"/>
      <c r="BZ439" s="569"/>
      <c r="CA439" s="569"/>
      <c r="CB439" s="569"/>
      <c r="CC439" s="569"/>
      <c r="CD439" s="569"/>
    </row>
    <row r="440" spans="21:82" ht="39" customHeight="1" x14ac:dyDescent="0.25">
      <c r="U440" s="569"/>
      <c r="V440" s="569"/>
      <c r="W440" s="569"/>
      <c r="X440" s="569"/>
      <c r="Y440" s="569"/>
      <c r="Z440" s="569"/>
      <c r="AA440" s="569"/>
      <c r="AB440" s="569"/>
      <c r="AC440" s="569"/>
      <c r="AD440" s="569"/>
      <c r="AE440" s="569"/>
      <c r="AF440" s="569"/>
      <c r="AG440" s="569"/>
      <c r="AH440" s="569"/>
      <c r="AI440" s="569"/>
      <c r="AJ440" s="569"/>
      <c r="AK440" s="569"/>
      <c r="AL440" s="569"/>
      <c r="AM440" s="569"/>
      <c r="AN440" s="569"/>
      <c r="AO440" s="569"/>
      <c r="AP440" s="569"/>
      <c r="AQ440" s="569"/>
      <c r="AR440" s="569"/>
      <c r="AS440" s="569"/>
      <c r="AT440" s="569"/>
      <c r="AU440" s="569"/>
      <c r="AV440" s="569"/>
      <c r="AW440" s="569"/>
      <c r="AX440" s="569"/>
      <c r="AY440" s="569"/>
      <c r="AZ440" s="569"/>
      <c r="BA440" s="569"/>
      <c r="BB440" s="569"/>
      <c r="BC440" s="569"/>
      <c r="BD440" s="569"/>
      <c r="BE440" s="569"/>
      <c r="BF440" s="569"/>
      <c r="BG440" s="569"/>
      <c r="BH440" s="569"/>
      <c r="BI440" s="569"/>
      <c r="BJ440" s="569"/>
      <c r="BK440" s="569"/>
      <c r="BL440" s="569"/>
      <c r="BM440" s="569"/>
      <c r="BN440" s="569"/>
      <c r="BO440" s="569"/>
      <c r="BP440" s="569"/>
      <c r="BQ440" s="569"/>
      <c r="BR440" s="569"/>
      <c r="BS440" s="569"/>
      <c r="BT440" s="569"/>
      <c r="BU440" s="569"/>
      <c r="BV440" s="569"/>
      <c r="BW440" s="569"/>
      <c r="BX440" s="569"/>
      <c r="BY440" s="569"/>
      <c r="BZ440" s="569"/>
      <c r="CA440" s="569"/>
      <c r="CB440" s="569"/>
      <c r="CC440" s="569"/>
      <c r="CD440" s="569"/>
    </row>
    <row r="441" spans="21:82" ht="39" customHeight="1" x14ac:dyDescent="0.25">
      <c r="U441" s="569"/>
      <c r="V441" s="569"/>
      <c r="W441" s="569"/>
      <c r="X441" s="569"/>
      <c r="Y441" s="569"/>
      <c r="Z441" s="569"/>
      <c r="AA441" s="569"/>
      <c r="AB441" s="569"/>
      <c r="AC441" s="569"/>
      <c r="AD441" s="569"/>
      <c r="AE441" s="569"/>
      <c r="AF441" s="569"/>
      <c r="AG441" s="569"/>
      <c r="AH441" s="569"/>
      <c r="AI441" s="569"/>
      <c r="AJ441" s="569"/>
      <c r="AK441" s="569"/>
      <c r="AL441" s="569"/>
      <c r="AM441" s="569"/>
      <c r="AN441" s="569"/>
      <c r="AO441" s="569"/>
      <c r="AP441" s="569"/>
      <c r="AQ441" s="569"/>
      <c r="AR441" s="569"/>
      <c r="AS441" s="569"/>
      <c r="AT441" s="569"/>
      <c r="AU441" s="569"/>
      <c r="AV441" s="569"/>
      <c r="AW441" s="569"/>
      <c r="AX441" s="569"/>
      <c r="AY441" s="569"/>
      <c r="AZ441" s="569"/>
      <c r="BA441" s="569"/>
      <c r="BB441" s="569"/>
      <c r="BC441" s="569"/>
      <c r="BD441" s="569"/>
      <c r="BE441" s="569"/>
      <c r="BF441" s="569"/>
      <c r="BG441" s="569"/>
      <c r="BH441" s="569"/>
      <c r="BI441" s="569"/>
      <c r="BJ441" s="569"/>
      <c r="BK441" s="569"/>
      <c r="BL441" s="569"/>
      <c r="BM441" s="569"/>
      <c r="BN441" s="569"/>
      <c r="BO441" s="569"/>
      <c r="BP441" s="569"/>
      <c r="BQ441" s="569"/>
      <c r="BR441" s="569"/>
      <c r="BS441" s="569"/>
      <c r="BT441" s="569"/>
      <c r="BU441" s="569"/>
      <c r="BV441" s="569"/>
      <c r="BW441" s="569"/>
      <c r="BX441" s="569"/>
      <c r="BY441" s="569"/>
      <c r="BZ441" s="569"/>
      <c r="CA441" s="569"/>
      <c r="CB441" s="569"/>
      <c r="CC441" s="569"/>
      <c r="CD441" s="569"/>
    </row>
    <row r="442" spans="21:82" ht="39" customHeight="1" x14ac:dyDescent="0.25">
      <c r="U442" s="569"/>
      <c r="V442" s="569"/>
      <c r="W442" s="569"/>
      <c r="X442" s="569"/>
      <c r="Y442" s="569"/>
      <c r="Z442" s="569"/>
      <c r="AA442" s="569"/>
      <c r="AB442" s="569"/>
      <c r="AC442" s="569"/>
      <c r="AD442" s="569"/>
      <c r="AE442" s="569"/>
      <c r="AF442" s="569"/>
      <c r="AG442" s="569"/>
      <c r="AH442" s="569"/>
      <c r="AI442" s="569"/>
      <c r="AJ442" s="569"/>
      <c r="AK442" s="569"/>
      <c r="AL442" s="569"/>
      <c r="AM442" s="569"/>
      <c r="AN442" s="569"/>
      <c r="AO442" s="569"/>
      <c r="AP442" s="569"/>
      <c r="AQ442" s="569"/>
      <c r="AR442" s="569"/>
      <c r="AS442" s="569"/>
      <c r="AT442" s="569"/>
      <c r="AU442" s="569"/>
      <c r="AV442" s="569"/>
      <c r="AW442" s="569"/>
      <c r="AX442" s="569"/>
      <c r="AY442" s="569"/>
      <c r="AZ442" s="569"/>
      <c r="BA442" s="569"/>
      <c r="BB442" s="569"/>
      <c r="BC442" s="569"/>
      <c r="BD442" s="569"/>
      <c r="BE442" s="569"/>
      <c r="BF442" s="569"/>
      <c r="BG442" s="569"/>
      <c r="BH442" s="569"/>
      <c r="BI442" s="569"/>
      <c r="BJ442" s="569"/>
      <c r="BK442" s="569"/>
      <c r="BL442" s="569"/>
      <c r="BM442" s="569"/>
      <c r="BN442" s="569"/>
      <c r="BO442" s="569"/>
      <c r="BP442" s="569"/>
      <c r="BQ442" s="569"/>
      <c r="BR442" s="569"/>
      <c r="BS442" s="569"/>
      <c r="BT442" s="569"/>
      <c r="BU442" s="569"/>
      <c r="BV442" s="569"/>
      <c r="BW442" s="569"/>
      <c r="BX442" s="569"/>
      <c r="BY442" s="569"/>
      <c r="BZ442" s="569"/>
      <c r="CA442" s="569"/>
      <c r="CB442" s="569"/>
      <c r="CC442" s="569"/>
      <c r="CD442" s="569"/>
    </row>
    <row r="443" spans="21:82" ht="39" customHeight="1" x14ac:dyDescent="0.25">
      <c r="U443" s="569"/>
      <c r="V443" s="569"/>
      <c r="W443" s="569"/>
      <c r="X443" s="569"/>
      <c r="Y443" s="569"/>
      <c r="Z443" s="569"/>
      <c r="AA443" s="569"/>
      <c r="AB443" s="569"/>
      <c r="AC443" s="569"/>
      <c r="AD443" s="569"/>
      <c r="AE443" s="569"/>
      <c r="AF443" s="569"/>
      <c r="AG443" s="569"/>
      <c r="AH443" s="569"/>
      <c r="AI443" s="569"/>
      <c r="AJ443" s="569"/>
      <c r="AK443" s="569"/>
      <c r="AL443" s="569"/>
      <c r="AM443" s="569"/>
      <c r="AN443" s="569"/>
      <c r="AO443" s="569"/>
      <c r="AP443" s="569"/>
      <c r="AQ443" s="569"/>
      <c r="AR443" s="569"/>
      <c r="AS443" s="569"/>
      <c r="AT443" s="569"/>
      <c r="AU443" s="569"/>
      <c r="AV443" s="569"/>
      <c r="AW443" s="569"/>
      <c r="AX443" s="569"/>
      <c r="AY443" s="569"/>
      <c r="AZ443" s="569"/>
      <c r="BA443" s="569"/>
      <c r="BB443" s="569"/>
      <c r="BC443" s="569"/>
      <c r="BD443" s="569"/>
      <c r="BE443" s="569"/>
      <c r="BF443" s="569"/>
      <c r="BG443" s="569"/>
      <c r="BH443" s="569"/>
      <c r="BI443" s="569"/>
      <c r="BJ443" s="569"/>
      <c r="BK443" s="569"/>
      <c r="BL443" s="569"/>
      <c r="BM443" s="569"/>
      <c r="BN443" s="569"/>
      <c r="BO443" s="569"/>
      <c r="BP443" s="569"/>
      <c r="BQ443" s="569"/>
      <c r="BR443" s="569"/>
      <c r="BS443" s="569"/>
      <c r="BT443" s="569"/>
      <c r="BU443" s="569"/>
      <c r="BV443" s="569"/>
      <c r="BW443" s="569"/>
      <c r="BX443" s="569"/>
      <c r="BY443" s="569"/>
      <c r="BZ443" s="569"/>
      <c r="CA443" s="569"/>
      <c r="CB443" s="569"/>
      <c r="CC443" s="569"/>
      <c r="CD443" s="569"/>
    </row>
    <row r="444" spans="21:82" ht="39" customHeight="1" x14ac:dyDescent="0.25">
      <c r="U444" s="569"/>
      <c r="V444" s="569"/>
      <c r="W444" s="569"/>
      <c r="X444" s="569"/>
      <c r="Y444" s="569"/>
      <c r="Z444" s="569"/>
      <c r="AA444" s="569"/>
      <c r="AB444" s="569"/>
      <c r="AC444" s="569"/>
      <c r="AD444" s="569"/>
      <c r="AE444" s="569"/>
      <c r="AF444" s="569"/>
      <c r="AG444" s="569"/>
      <c r="AH444" s="569"/>
      <c r="AI444" s="569"/>
      <c r="AJ444" s="569"/>
      <c r="AK444" s="569"/>
      <c r="AL444" s="569"/>
      <c r="AM444" s="569"/>
      <c r="AN444" s="569"/>
      <c r="AO444" s="569"/>
      <c r="AP444" s="569"/>
      <c r="AQ444" s="569"/>
      <c r="AR444" s="569"/>
      <c r="AS444" s="569"/>
      <c r="AT444" s="569"/>
      <c r="AU444" s="569"/>
      <c r="AV444" s="569"/>
      <c r="AW444" s="569"/>
      <c r="AX444" s="569"/>
      <c r="AY444" s="569"/>
      <c r="AZ444" s="569"/>
      <c r="BA444" s="569"/>
      <c r="BB444" s="569"/>
      <c r="BC444" s="569"/>
      <c r="BD444" s="569"/>
      <c r="BE444" s="569"/>
      <c r="BF444" s="569"/>
      <c r="BG444" s="569"/>
      <c r="BH444" s="569"/>
      <c r="BI444" s="569"/>
      <c r="BJ444" s="569"/>
      <c r="BK444" s="569"/>
      <c r="BL444" s="569"/>
      <c r="BM444" s="569"/>
      <c r="BN444" s="569"/>
      <c r="BO444" s="569"/>
      <c r="BP444" s="569"/>
      <c r="BQ444" s="569"/>
      <c r="BR444" s="569"/>
      <c r="BS444" s="569"/>
      <c r="BT444" s="569"/>
      <c r="BU444" s="569"/>
      <c r="BV444" s="569"/>
      <c r="BW444" s="569"/>
      <c r="BX444" s="569"/>
      <c r="BY444" s="569"/>
      <c r="BZ444" s="569"/>
      <c r="CA444" s="569"/>
      <c r="CB444" s="569"/>
      <c r="CC444" s="569"/>
      <c r="CD444" s="569"/>
    </row>
    <row r="445" spans="21:82" ht="39" customHeight="1" x14ac:dyDescent="0.25">
      <c r="U445" s="569"/>
      <c r="V445" s="569"/>
      <c r="W445" s="569"/>
      <c r="X445" s="569"/>
      <c r="Y445" s="569"/>
      <c r="Z445" s="569"/>
      <c r="AA445" s="569"/>
      <c r="AB445" s="569"/>
      <c r="AC445" s="569"/>
      <c r="AD445" s="569"/>
      <c r="AE445" s="569"/>
      <c r="AF445" s="569"/>
      <c r="AG445" s="569"/>
      <c r="AH445" s="569"/>
      <c r="AI445" s="569"/>
      <c r="AJ445" s="569"/>
      <c r="AK445" s="569"/>
      <c r="AL445" s="569"/>
      <c r="AM445" s="569"/>
      <c r="AN445" s="569"/>
      <c r="AO445" s="569"/>
      <c r="AP445" s="569"/>
      <c r="AQ445" s="569"/>
      <c r="AR445" s="569"/>
      <c r="AS445" s="569"/>
      <c r="AT445" s="569"/>
      <c r="AU445" s="569"/>
      <c r="AV445" s="569"/>
      <c r="AW445" s="569"/>
      <c r="AX445" s="569"/>
      <c r="AY445" s="569"/>
      <c r="AZ445" s="569"/>
      <c r="BA445" s="569"/>
      <c r="BB445" s="569"/>
      <c r="BC445" s="569"/>
      <c r="BD445" s="569"/>
      <c r="BE445" s="569"/>
      <c r="BF445" s="569"/>
      <c r="BG445" s="569"/>
      <c r="BH445" s="569"/>
      <c r="BI445" s="569"/>
      <c r="BJ445" s="569"/>
      <c r="BK445" s="569"/>
      <c r="BL445" s="569"/>
      <c r="BM445" s="569"/>
      <c r="BN445" s="569"/>
      <c r="BO445" s="569"/>
      <c r="BP445" s="569"/>
      <c r="BQ445" s="569"/>
      <c r="BR445" s="569"/>
      <c r="BS445" s="569"/>
      <c r="BT445" s="569"/>
      <c r="BU445" s="569"/>
      <c r="BV445" s="569"/>
      <c r="BW445" s="569"/>
      <c r="BX445" s="569"/>
      <c r="BY445" s="569"/>
      <c r="BZ445" s="569"/>
      <c r="CA445" s="569"/>
      <c r="CB445" s="569"/>
      <c r="CC445" s="569"/>
      <c r="CD445" s="569"/>
    </row>
    <row r="446" spans="21:82" ht="39" customHeight="1" x14ac:dyDescent="0.25">
      <c r="U446" s="569"/>
      <c r="V446" s="569"/>
      <c r="W446" s="569"/>
      <c r="X446" s="569"/>
      <c r="Y446" s="569"/>
      <c r="Z446" s="569"/>
      <c r="AA446" s="569"/>
      <c r="AB446" s="569"/>
      <c r="AC446" s="569"/>
      <c r="AD446" s="569"/>
      <c r="AE446" s="569"/>
      <c r="AF446" s="569"/>
      <c r="AG446" s="569"/>
      <c r="AH446" s="569"/>
      <c r="AI446" s="569"/>
      <c r="AJ446" s="569"/>
      <c r="AK446" s="569"/>
      <c r="AL446" s="569"/>
      <c r="AM446" s="569"/>
      <c r="AN446" s="569"/>
      <c r="AO446" s="569"/>
      <c r="AP446" s="569"/>
      <c r="AQ446" s="569"/>
      <c r="AR446" s="569"/>
      <c r="AS446" s="569"/>
      <c r="AT446" s="569"/>
      <c r="AU446" s="569"/>
      <c r="AV446" s="569"/>
      <c r="AW446" s="569"/>
      <c r="AX446" s="569"/>
      <c r="AY446" s="569"/>
      <c r="AZ446" s="569"/>
      <c r="BA446" s="569"/>
      <c r="BB446" s="569"/>
      <c r="BC446" s="569"/>
      <c r="BD446" s="569"/>
      <c r="BE446" s="569"/>
      <c r="BF446" s="569"/>
      <c r="BG446" s="569"/>
      <c r="BH446" s="569"/>
      <c r="BI446" s="569"/>
      <c r="BJ446" s="569"/>
      <c r="BK446" s="569"/>
      <c r="BL446" s="569"/>
      <c r="BM446" s="569"/>
      <c r="BN446" s="569"/>
      <c r="BO446" s="569"/>
      <c r="BP446" s="569"/>
      <c r="BQ446" s="569"/>
      <c r="BR446" s="569"/>
      <c r="BS446" s="569"/>
      <c r="BT446" s="569"/>
      <c r="BU446" s="569"/>
      <c r="BV446" s="569"/>
      <c r="BW446" s="569"/>
      <c r="BX446" s="569"/>
      <c r="BY446" s="569"/>
      <c r="BZ446" s="569"/>
      <c r="CA446" s="569"/>
      <c r="CB446" s="569"/>
      <c r="CC446" s="569"/>
      <c r="CD446" s="569"/>
    </row>
    <row r="447" spans="21:82" ht="39" customHeight="1" x14ac:dyDescent="0.25">
      <c r="U447" s="569"/>
      <c r="V447" s="569"/>
      <c r="W447" s="569"/>
      <c r="X447" s="569"/>
      <c r="Y447" s="569"/>
      <c r="Z447" s="569"/>
      <c r="AA447" s="569"/>
      <c r="AB447" s="569"/>
      <c r="AC447" s="569"/>
      <c r="AD447" s="569"/>
      <c r="AE447" s="569"/>
      <c r="AF447" s="569"/>
      <c r="AG447" s="569"/>
      <c r="AH447" s="569"/>
      <c r="AI447" s="569"/>
      <c r="AJ447" s="569"/>
      <c r="AK447" s="569"/>
      <c r="AL447" s="569"/>
      <c r="AM447" s="569"/>
      <c r="AN447" s="569"/>
      <c r="AO447" s="569"/>
      <c r="AP447" s="569"/>
      <c r="AQ447" s="569"/>
      <c r="AR447" s="569"/>
      <c r="AS447" s="569"/>
      <c r="AT447" s="569"/>
      <c r="AU447" s="569"/>
      <c r="AV447" s="569"/>
      <c r="AW447" s="569"/>
      <c r="AX447" s="569"/>
      <c r="AY447" s="569"/>
      <c r="AZ447" s="569"/>
      <c r="BA447" s="569"/>
      <c r="BB447" s="569"/>
      <c r="BC447" s="569"/>
      <c r="BD447" s="569"/>
      <c r="BE447" s="569"/>
      <c r="BF447" s="569"/>
      <c r="BG447" s="569"/>
      <c r="BH447" s="569"/>
      <c r="BI447" s="569"/>
      <c r="BJ447" s="569"/>
      <c r="BK447" s="569"/>
      <c r="BL447" s="569"/>
      <c r="BM447" s="569"/>
      <c r="BN447" s="569"/>
      <c r="BO447" s="569"/>
      <c r="BP447" s="569"/>
      <c r="BQ447" s="569"/>
      <c r="BR447" s="569"/>
      <c r="BS447" s="569"/>
      <c r="BT447" s="569"/>
      <c r="BU447" s="569"/>
      <c r="BV447" s="569"/>
      <c r="BW447" s="569"/>
      <c r="BX447" s="569"/>
      <c r="BY447" s="569"/>
      <c r="BZ447" s="569"/>
      <c r="CA447" s="569"/>
      <c r="CB447" s="569"/>
      <c r="CC447" s="569"/>
      <c r="CD447" s="569"/>
    </row>
    <row r="448" spans="21:82" ht="39" customHeight="1" x14ac:dyDescent="0.25">
      <c r="U448" s="569"/>
      <c r="V448" s="569"/>
      <c r="W448" s="569"/>
      <c r="X448" s="569"/>
      <c r="Y448" s="569"/>
      <c r="Z448" s="569"/>
      <c r="AA448" s="569"/>
      <c r="AB448" s="569"/>
      <c r="AC448" s="569"/>
      <c r="AD448" s="569"/>
      <c r="AE448" s="569"/>
      <c r="AF448" s="569"/>
      <c r="AG448" s="569"/>
      <c r="AH448" s="569"/>
      <c r="AI448" s="569"/>
      <c r="AJ448" s="569"/>
      <c r="AK448" s="569"/>
      <c r="AL448" s="569"/>
      <c r="AM448" s="569"/>
      <c r="AN448" s="569"/>
      <c r="AO448" s="569"/>
      <c r="AP448" s="569"/>
      <c r="AQ448" s="569"/>
      <c r="AR448" s="569"/>
      <c r="AS448" s="569"/>
      <c r="AT448" s="569"/>
      <c r="AU448" s="569"/>
      <c r="AV448" s="569"/>
      <c r="AW448" s="569"/>
      <c r="AX448" s="569"/>
      <c r="AY448" s="569"/>
      <c r="AZ448" s="569"/>
      <c r="BA448" s="569"/>
      <c r="BB448" s="569"/>
      <c r="BC448" s="569"/>
      <c r="BD448" s="569"/>
      <c r="BE448" s="569"/>
      <c r="BF448" s="569"/>
      <c r="BG448" s="569"/>
      <c r="BH448" s="569"/>
      <c r="BI448" s="569"/>
      <c r="BJ448" s="569"/>
      <c r="BK448" s="569"/>
      <c r="BL448" s="569"/>
      <c r="BM448" s="569"/>
      <c r="BN448" s="569"/>
      <c r="BO448" s="569"/>
      <c r="BP448" s="569"/>
      <c r="BQ448" s="569"/>
      <c r="BR448" s="569"/>
      <c r="BS448" s="569"/>
      <c r="BT448" s="569"/>
      <c r="BU448" s="569"/>
      <c r="BV448" s="569"/>
      <c r="BW448" s="569"/>
      <c r="BX448" s="569"/>
      <c r="BY448" s="569"/>
      <c r="BZ448" s="569"/>
      <c r="CA448" s="569"/>
      <c r="CB448" s="569"/>
      <c r="CC448" s="569"/>
      <c r="CD448" s="569"/>
    </row>
    <row r="449" spans="21:82" ht="39" customHeight="1" x14ac:dyDescent="0.25">
      <c r="U449" s="569"/>
      <c r="V449" s="569"/>
      <c r="W449" s="569"/>
      <c r="X449" s="569"/>
      <c r="Y449" s="569"/>
      <c r="Z449" s="569"/>
      <c r="AA449" s="569"/>
      <c r="AB449" s="569"/>
      <c r="AC449" s="569"/>
      <c r="AD449" s="569"/>
      <c r="AE449" s="569"/>
      <c r="AF449" s="569"/>
      <c r="AG449" s="569"/>
      <c r="AH449" s="569"/>
      <c r="AI449" s="569"/>
      <c r="AJ449" s="569"/>
      <c r="AK449" s="569"/>
      <c r="AL449" s="569"/>
      <c r="AM449" s="569"/>
      <c r="AN449" s="569"/>
      <c r="AO449" s="569"/>
      <c r="AP449" s="569"/>
      <c r="AQ449" s="569"/>
      <c r="AR449" s="569"/>
      <c r="AS449" s="569"/>
      <c r="AT449" s="569"/>
      <c r="AU449" s="569"/>
      <c r="AV449" s="569"/>
      <c r="AW449" s="569"/>
      <c r="AX449" s="569"/>
      <c r="AY449" s="569"/>
      <c r="AZ449" s="569"/>
      <c r="BA449" s="569"/>
      <c r="BB449" s="569"/>
      <c r="BC449" s="569"/>
      <c r="BD449" s="569"/>
      <c r="BE449" s="569"/>
      <c r="BF449" s="569"/>
      <c r="BG449" s="569"/>
      <c r="BH449" s="569"/>
      <c r="BI449" s="569"/>
      <c r="BJ449" s="569"/>
      <c r="BK449" s="569"/>
      <c r="BL449" s="569"/>
      <c r="BM449" s="569"/>
      <c r="BN449" s="569"/>
      <c r="BO449" s="569"/>
      <c r="BP449" s="569"/>
      <c r="BQ449" s="569"/>
      <c r="BR449" s="569"/>
      <c r="BS449" s="569"/>
      <c r="BT449" s="569"/>
      <c r="BU449" s="569"/>
      <c r="BV449" s="569"/>
      <c r="BW449" s="569"/>
      <c r="BX449" s="569"/>
      <c r="BY449" s="569"/>
      <c r="BZ449" s="569"/>
      <c r="CA449" s="569"/>
      <c r="CB449" s="569"/>
      <c r="CC449" s="569"/>
      <c r="CD449" s="569"/>
    </row>
    <row r="450" spans="21:82" ht="39" customHeight="1" x14ac:dyDescent="0.25">
      <c r="U450" s="569"/>
      <c r="V450" s="569"/>
      <c r="W450" s="569"/>
      <c r="X450" s="569"/>
      <c r="Y450" s="569"/>
      <c r="Z450" s="569"/>
      <c r="AA450" s="569"/>
      <c r="AB450" s="569"/>
      <c r="AC450" s="569"/>
      <c r="AD450" s="569"/>
      <c r="AE450" s="569"/>
      <c r="AF450" s="569"/>
      <c r="AG450" s="569"/>
      <c r="AH450" s="569"/>
      <c r="AI450" s="569"/>
      <c r="AJ450" s="569"/>
      <c r="AK450" s="569"/>
      <c r="AL450" s="569"/>
      <c r="AM450" s="569"/>
      <c r="AN450" s="569"/>
      <c r="AO450" s="569"/>
      <c r="AP450" s="569"/>
      <c r="AQ450" s="569"/>
      <c r="AR450" s="569"/>
      <c r="AS450" s="569"/>
      <c r="AT450" s="569"/>
      <c r="AU450" s="569"/>
      <c r="AV450" s="569"/>
      <c r="AW450" s="569"/>
      <c r="AX450" s="569"/>
      <c r="AY450" s="569"/>
      <c r="AZ450" s="569"/>
      <c r="BA450" s="569"/>
      <c r="BB450" s="569"/>
      <c r="BC450" s="569"/>
      <c r="BD450" s="569"/>
      <c r="BE450" s="569"/>
      <c r="BF450" s="569"/>
      <c r="BG450" s="569"/>
      <c r="BH450" s="569"/>
      <c r="BI450" s="569"/>
      <c r="BJ450" s="569"/>
      <c r="BK450" s="569"/>
      <c r="BL450" s="569"/>
      <c r="BM450" s="569"/>
      <c r="BN450" s="569"/>
      <c r="BO450" s="569"/>
      <c r="BP450" s="569"/>
      <c r="BQ450" s="569"/>
      <c r="BR450" s="569"/>
      <c r="BS450" s="569"/>
      <c r="BT450" s="569"/>
      <c r="BU450" s="569"/>
      <c r="BV450" s="569"/>
      <c r="BW450" s="569"/>
      <c r="BX450" s="569"/>
      <c r="BY450" s="569"/>
      <c r="BZ450" s="569"/>
      <c r="CA450" s="569"/>
      <c r="CB450" s="569"/>
      <c r="CC450" s="569"/>
      <c r="CD450" s="569"/>
    </row>
    <row r="451" spans="21:82" ht="39" customHeight="1" x14ac:dyDescent="0.25">
      <c r="U451" s="569"/>
      <c r="V451" s="569"/>
      <c r="W451" s="569"/>
      <c r="X451" s="569"/>
      <c r="Y451" s="569"/>
      <c r="Z451" s="569"/>
      <c r="AA451" s="569"/>
      <c r="AB451" s="569"/>
      <c r="AC451" s="569"/>
      <c r="AD451" s="569"/>
      <c r="AE451" s="569"/>
      <c r="AF451" s="569"/>
      <c r="AG451" s="569"/>
      <c r="AH451" s="569"/>
      <c r="AI451" s="569"/>
      <c r="AJ451" s="569"/>
      <c r="AK451" s="569"/>
      <c r="AL451" s="569"/>
      <c r="AM451" s="569"/>
      <c r="AN451" s="569"/>
      <c r="AO451" s="569"/>
      <c r="AP451" s="569"/>
      <c r="AQ451" s="569"/>
      <c r="AR451" s="569"/>
      <c r="AS451" s="569"/>
      <c r="AT451" s="569"/>
      <c r="AU451" s="569"/>
      <c r="AV451" s="569"/>
      <c r="AW451" s="569"/>
      <c r="AX451" s="569"/>
      <c r="AY451" s="569"/>
      <c r="AZ451" s="569"/>
      <c r="BA451" s="569"/>
      <c r="BB451" s="569"/>
      <c r="BC451" s="569"/>
      <c r="BD451" s="569"/>
      <c r="BE451" s="569"/>
      <c r="BF451" s="569"/>
      <c r="BG451" s="569"/>
      <c r="BH451" s="569"/>
      <c r="BI451" s="569"/>
      <c r="BJ451" s="569"/>
      <c r="BK451" s="569"/>
      <c r="BL451" s="569"/>
      <c r="BM451" s="569"/>
      <c r="BN451" s="569"/>
      <c r="BO451" s="569"/>
      <c r="BP451" s="569"/>
      <c r="BQ451" s="569"/>
      <c r="BR451" s="569"/>
      <c r="BS451" s="569"/>
      <c r="BT451" s="569"/>
      <c r="BU451" s="569"/>
      <c r="BV451" s="569"/>
      <c r="BW451" s="569"/>
      <c r="BX451" s="569"/>
      <c r="BY451" s="569"/>
      <c r="BZ451" s="569"/>
      <c r="CA451" s="569"/>
      <c r="CB451" s="569"/>
      <c r="CC451" s="569"/>
      <c r="CD451" s="569"/>
    </row>
    <row r="452" spans="21:82" ht="39" customHeight="1" x14ac:dyDescent="0.25">
      <c r="U452" s="569"/>
      <c r="V452" s="569"/>
      <c r="W452" s="569"/>
      <c r="X452" s="569"/>
      <c r="Y452" s="569"/>
      <c r="Z452" s="569"/>
      <c r="AA452" s="569"/>
      <c r="AB452" s="569"/>
      <c r="AC452" s="569"/>
      <c r="AD452" s="569"/>
      <c r="AE452" s="569"/>
      <c r="AF452" s="569"/>
      <c r="AG452" s="569"/>
      <c r="AH452" s="569"/>
      <c r="AI452" s="569"/>
      <c r="AJ452" s="569"/>
      <c r="AK452" s="569"/>
      <c r="AL452" s="569"/>
      <c r="AM452" s="569"/>
      <c r="AN452" s="569"/>
      <c r="AO452" s="569"/>
      <c r="AP452" s="569"/>
      <c r="AQ452" s="569"/>
      <c r="AR452" s="569"/>
      <c r="AS452" s="569"/>
      <c r="AT452" s="569"/>
      <c r="AU452" s="569"/>
      <c r="AV452" s="569"/>
      <c r="AW452" s="569"/>
      <c r="AX452" s="569"/>
      <c r="AY452" s="569"/>
      <c r="AZ452" s="569"/>
      <c r="BA452" s="569"/>
      <c r="BB452" s="569"/>
      <c r="BC452" s="569"/>
      <c r="BD452" s="569"/>
      <c r="BE452" s="569"/>
      <c r="BF452" s="569"/>
      <c r="BG452" s="569"/>
      <c r="BH452" s="569"/>
      <c r="BI452" s="569"/>
      <c r="BJ452" s="569"/>
      <c r="BK452" s="569"/>
      <c r="BL452" s="569"/>
      <c r="BM452" s="569"/>
      <c r="BN452" s="569"/>
      <c r="BO452" s="569"/>
      <c r="BP452" s="569"/>
      <c r="BQ452" s="569"/>
      <c r="BR452" s="569"/>
      <c r="BS452" s="569"/>
      <c r="BT452" s="569"/>
      <c r="BU452" s="569"/>
      <c r="BV452" s="569"/>
      <c r="BW452" s="569"/>
      <c r="BX452" s="569"/>
      <c r="BY452" s="569"/>
      <c r="BZ452" s="569"/>
      <c r="CA452" s="569"/>
      <c r="CB452" s="569"/>
      <c r="CC452" s="569"/>
      <c r="CD452" s="569"/>
    </row>
    <row r="453" spans="21:82" ht="39" customHeight="1" x14ac:dyDescent="0.25">
      <c r="U453" s="569"/>
      <c r="V453" s="569"/>
      <c r="W453" s="569"/>
      <c r="X453" s="569"/>
      <c r="Y453" s="569"/>
      <c r="Z453" s="569"/>
      <c r="AA453" s="569"/>
      <c r="AB453" s="569"/>
      <c r="AC453" s="569"/>
      <c r="AD453" s="569"/>
      <c r="AE453" s="569"/>
      <c r="AF453" s="569"/>
      <c r="AG453" s="569"/>
      <c r="AH453" s="569"/>
      <c r="AI453" s="569"/>
      <c r="AJ453" s="569"/>
      <c r="AK453" s="569"/>
      <c r="AL453" s="569"/>
      <c r="AM453" s="569"/>
      <c r="AN453" s="569"/>
      <c r="AO453" s="569"/>
      <c r="AP453" s="569"/>
      <c r="AQ453" s="569"/>
      <c r="AR453" s="569"/>
      <c r="AS453" s="569"/>
      <c r="AT453" s="569"/>
      <c r="AU453" s="569"/>
      <c r="AV453" s="569"/>
      <c r="AW453" s="569"/>
      <c r="AX453" s="569"/>
      <c r="AY453" s="569"/>
      <c r="AZ453" s="569"/>
      <c r="BA453" s="569"/>
      <c r="BB453" s="569"/>
      <c r="BC453" s="569"/>
      <c r="BD453" s="569"/>
      <c r="BE453" s="569"/>
      <c r="BF453" s="569"/>
      <c r="BG453" s="569"/>
      <c r="BH453" s="569"/>
      <c r="BI453" s="569"/>
      <c r="BJ453" s="569"/>
      <c r="BK453" s="569"/>
      <c r="BL453" s="569"/>
      <c r="BM453" s="569"/>
      <c r="BN453" s="569"/>
      <c r="BO453" s="569"/>
      <c r="BP453" s="569"/>
      <c r="BQ453" s="569"/>
      <c r="BR453" s="569"/>
      <c r="BS453" s="569"/>
      <c r="BT453" s="569"/>
      <c r="BU453" s="569"/>
      <c r="BV453" s="569"/>
      <c r="BW453" s="569"/>
      <c r="BX453" s="569"/>
      <c r="BY453" s="569"/>
      <c r="BZ453" s="569"/>
      <c r="CA453" s="569"/>
      <c r="CB453" s="569"/>
      <c r="CC453" s="569"/>
      <c r="CD453" s="569"/>
    </row>
    <row r="454" spans="21:82" ht="39" customHeight="1" x14ac:dyDescent="0.25">
      <c r="U454" s="569"/>
      <c r="V454" s="569"/>
      <c r="W454" s="569"/>
      <c r="X454" s="569"/>
      <c r="Y454" s="569"/>
      <c r="Z454" s="569"/>
      <c r="AA454" s="569"/>
      <c r="AB454" s="569"/>
      <c r="AC454" s="569"/>
      <c r="AD454" s="569"/>
      <c r="AE454" s="569"/>
      <c r="AF454" s="569"/>
      <c r="AG454" s="569"/>
      <c r="AH454" s="569"/>
      <c r="AI454" s="569"/>
      <c r="AJ454" s="569"/>
      <c r="AK454" s="569"/>
      <c r="AL454" s="569"/>
      <c r="AM454" s="569"/>
      <c r="AN454" s="569"/>
      <c r="AO454" s="569"/>
      <c r="AP454" s="569"/>
      <c r="AQ454" s="569"/>
      <c r="AR454" s="569"/>
      <c r="AS454" s="569"/>
      <c r="AT454" s="569"/>
      <c r="AU454" s="569"/>
      <c r="AV454" s="569"/>
      <c r="AW454" s="569"/>
      <c r="AX454" s="569"/>
      <c r="AY454" s="569"/>
      <c r="AZ454" s="569"/>
      <c r="BA454" s="569"/>
      <c r="BB454" s="569"/>
      <c r="BC454" s="569"/>
      <c r="BD454" s="569"/>
      <c r="BE454" s="569"/>
      <c r="BF454" s="569"/>
      <c r="BG454" s="569"/>
      <c r="BH454" s="569"/>
      <c r="BI454" s="569"/>
      <c r="BJ454" s="569"/>
      <c r="BK454" s="569"/>
      <c r="BL454" s="569"/>
      <c r="BM454" s="569"/>
      <c r="BN454" s="569"/>
      <c r="BO454" s="569"/>
      <c r="BP454" s="569"/>
      <c r="BQ454" s="569"/>
      <c r="BR454" s="569"/>
      <c r="BS454" s="569"/>
      <c r="BT454" s="569"/>
      <c r="BU454" s="569"/>
      <c r="BV454" s="569"/>
      <c r="BW454" s="569"/>
      <c r="BX454" s="569"/>
      <c r="BY454" s="569"/>
      <c r="BZ454" s="569"/>
      <c r="CA454" s="569"/>
      <c r="CB454" s="569"/>
      <c r="CC454" s="569"/>
      <c r="CD454" s="569"/>
    </row>
    <row r="455" spans="21:82" ht="39" customHeight="1" x14ac:dyDescent="0.25">
      <c r="U455" s="569"/>
      <c r="V455" s="569"/>
      <c r="W455" s="569"/>
      <c r="X455" s="569"/>
      <c r="Y455" s="569"/>
      <c r="Z455" s="569"/>
      <c r="AA455" s="569"/>
      <c r="AB455" s="569"/>
      <c r="AC455" s="569"/>
      <c r="AD455" s="569"/>
      <c r="AE455" s="569"/>
      <c r="AF455" s="569"/>
      <c r="AG455" s="569"/>
      <c r="AH455" s="569"/>
      <c r="AI455" s="569"/>
      <c r="AJ455" s="569"/>
      <c r="AK455" s="569"/>
      <c r="AL455" s="569"/>
      <c r="AM455" s="569"/>
      <c r="AN455" s="569"/>
      <c r="AO455" s="569"/>
      <c r="AP455" s="569"/>
      <c r="AQ455" s="569"/>
      <c r="AR455" s="569"/>
      <c r="AS455" s="569"/>
      <c r="AT455" s="569"/>
      <c r="AU455" s="569"/>
      <c r="AV455" s="569"/>
      <c r="AW455" s="569"/>
      <c r="AX455" s="569"/>
      <c r="AY455" s="569"/>
      <c r="AZ455" s="569"/>
      <c r="BA455" s="569"/>
      <c r="BB455" s="569"/>
      <c r="BC455" s="569"/>
      <c r="BD455" s="569"/>
      <c r="BE455" s="569"/>
      <c r="BF455" s="569"/>
      <c r="BG455" s="569"/>
      <c r="BH455" s="569"/>
      <c r="BI455" s="569"/>
      <c r="BJ455" s="569"/>
      <c r="BK455" s="569"/>
      <c r="BL455" s="569"/>
      <c r="BM455" s="569"/>
      <c r="BN455" s="569"/>
      <c r="BO455" s="569"/>
      <c r="BP455" s="569"/>
      <c r="BQ455" s="569"/>
      <c r="BR455" s="569"/>
      <c r="BS455" s="569"/>
      <c r="BT455" s="569"/>
      <c r="BU455" s="569"/>
      <c r="BV455" s="569"/>
      <c r="BW455" s="569"/>
      <c r="BX455" s="569"/>
      <c r="BY455" s="569"/>
      <c r="BZ455" s="569"/>
      <c r="CA455" s="569"/>
      <c r="CB455" s="569"/>
      <c r="CC455" s="569"/>
      <c r="CD455" s="569"/>
    </row>
    <row r="456" spans="21:82" ht="39" customHeight="1" x14ac:dyDescent="0.25">
      <c r="U456" s="569"/>
      <c r="V456" s="569"/>
      <c r="W456" s="569"/>
      <c r="X456" s="569"/>
      <c r="Y456" s="569"/>
      <c r="Z456" s="569"/>
      <c r="AA456" s="569"/>
      <c r="AB456" s="569"/>
      <c r="AC456" s="569"/>
      <c r="AD456" s="569"/>
      <c r="AE456" s="569"/>
      <c r="AF456" s="569"/>
      <c r="AG456" s="569"/>
      <c r="AH456" s="569"/>
      <c r="AI456" s="569"/>
      <c r="AJ456" s="569"/>
      <c r="AK456" s="569"/>
      <c r="AL456" s="569"/>
      <c r="AM456" s="569"/>
      <c r="AN456" s="569"/>
      <c r="AO456" s="569"/>
      <c r="AP456" s="569"/>
      <c r="AQ456" s="569"/>
      <c r="AR456" s="569"/>
      <c r="AS456" s="569"/>
      <c r="AT456" s="569"/>
      <c r="AU456" s="569"/>
      <c r="AV456" s="569"/>
      <c r="AW456" s="569"/>
      <c r="AX456" s="569"/>
      <c r="AY456" s="569"/>
      <c r="AZ456" s="569"/>
      <c r="BA456" s="569"/>
      <c r="BB456" s="569"/>
      <c r="BC456" s="569"/>
      <c r="BD456" s="569"/>
      <c r="BE456" s="569"/>
      <c r="BF456" s="569"/>
      <c r="BG456" s="569"/>
      <c r="BH456" s="569"/>
      <c r="BI456" s="569"/>
      <c r="BJ456" s="569"/>
      <c r="BK456" s="569"/>
      <c r="BL456" s="569"/>
      <c r="BM456" s="569"/>
      <c r="BN456" s="569"/>
      <c r="BO456" s="569"/>
      <c r="BP456" s="569"/>
      <c r="BQ456" s="569"/>
      <c r="BR456" s="569"/>
      <c r="BS456" s="569"/>
      <c r="BT456" s="569"/>
      <c r="BU456" s="569"/>
      <c r="BV456" s="569"/>
      <c r="BW456" s="569"/>
      <c r="BX456" s="569"/>
      <c r="BY456" s="569"/>
      <c r="BZ456" s="569"/>
      <c r="CA456" s="569"/>
      <c r="CB456" s="569"/>
      <c r="CC456" s="569"/>
      <c r="CD456" s="569"/>
    </row>
    <row r="457" spans="21:82" ht="39" customHeight="1" x14ac:dyDescent="0.25">
      <c r="U457" s="569"/>
      <c r="V457" s="569"/>
      <c r="W457" s="569"/>
      <c r="X457" s="569"/>
      <c r="Y457" s="569"/>
      <c r="Z457" s="569"/>
      <c r="AA457" s="569"/>
      <c r="AB457" s="569"/>
      <c r="AC457" s="569"/>
      <c r="AD457" s="569"/>
      <c r="AE457" s="569"/>
      <c r="AF457" s="569"/>
      <c r="AG457" s="569"/>
      <c r="AH457" s="569"/>
      <c r="AI457" s="569"/>
      <c r="AJ457" s="569"/>
      <c r="AK457" s="569"/>
      <c r="AL457" s="569"/>
      <c r="AM457" s="569"/>
      <c r="AN457" s="569"/>
      <c r="AO457" s="569"/>
      <c r="AP457" s="569"/>
      <c r="AQ457" s="569"/>
      <c r="AR457" s="569"/>
      <c r="AS457" s="569"/>
      <c r="AT457" s="569"/>
      <c r="AU457" s="569"/>
      <c r="AV457" s="569"/>
      <c r="AW457" s="569"/>
      <c r="AX457" s="569"/>
      <c r="AY457" s="569"/>
      <c r="AZ457" s="569"/>
      <c r="BA457" s="569"/>
      <c r="BB457" s="569"/>
      <c r="BC457" s="569"/>
      <c r="BD457" s="569"/>
      <c r="BE457" s="569"/>
      <c r="BF457" s="569"/>
      <c r="BG457" s="569"/>
      <c r="BH457" s="569"/>
      <c r="BI457" s="569"/>
      <c r="BJ457" s="569"/>
      <c r="BK457" s="569"/>
      <c r="BL457" s="569"/>
      <c r="BM457" s="569"/>
      <c r="BN457" s="569"/>
      <c r="BO457" s="569"/>
      <c r="BP457" s="569"/>
      <c r="BQ457" s="569"/>
      <c r="BR457" s="569"/>
      <c r="BS457" s="569"/>
      <c r="BT457" s="569"/>
      <c r="BU457" s="569"/>
      <c r="BV457" s="569"/>
      <c r="BW457" s="569"/>
      <c r="BX457" s="569"/>
      <c r="BY457" s="569"/>
      <c r="BZ457" s="569"/>
      <c r="CA457" s="569"/>
      <c r="CB457" s="569"/>
      <c r="CC457" s="569"/>
      <c r="CD457" s="569"/>
    </row>
    <row r="458" spans="21:82" ht="39" customHeight="1" x14ac:dyDescent="0.25">
      <c r="U458" s="569"/>
      <c r="V458" s="569"/>
      <c r="W458" s="569"/>
      <c r="X458" s="569"/>
      <c r="Y458" s="569"/>
      <c r="Z458" s="569"/>
      <c r="AA458" s="569"/>
      <c r="AB458" s="569"/>
      <c r="AC458" s="569"/>
      <c r="AD458" s="569"/>
      <c r="AE458" s="569"/>
      <c r="AF458" s="569"/>
      <c r="AG458" s="569"/>
      <c r="AH458" s="569"/>
      <c r="AI458" s="569"/>
      <c r="AJ458" s="569"/>
      <c r="AK458" s="569"/>
      <c r="AL458" s="569"/>
      <c r="AM458" s="569"/>
      <c r="AN458" s="569"/>
      <c r="AO458" s="569"/>
      <c r="AP458" s="569"/>
      <c r="AQ458" s="569"/>
      <c r="AR458" s="569"/>
      <c r="AS458" s="569"/>
      <c r="AT458" s="569"/>
      <c r="AU458" s="569"/>
      <c r="AV458" s="569"/>
      <c r="AW458" s="569"/>
      <c r="AX458" s="569"/>
      <c r="AY458" s="569"/>
      <c r="AZ458" s="569"/>
      <c r="BA458" s="569"/>
      <c r="BB458" s="569"/>
      <c r="BC458" s="569"/>
      <c r="BD458" s="569"/>
      <c r="BE458" s="569"/>
      <c r="BF458" s="569"/>
      <c r="BG458" s="569"/>
      <c r="BH458" s="569"/>
      <c r="BI458" s="569"/>
      <c r="BJ458" s="569"/>
      <c r="BK458" s="569"/>
      <c r="BL458" s="569"/>
      <c r="BM458" s="569"/>
      <c r="BN458" s="569"/>
      <c r="BO458" s="569"/>
      <c r="BP458" s="569"/>
      <c r="BQ458" s="569"/>
      <c r="BR458" s="569"/>
      <c r="BS458" s="569"/>
      <c r="BT458" s="569"/>
      <c r="BU458" s="569"/>
      <c r="BV458" s="569"/>
      <c r="BW458" s="569"/>
      <c r="BX458" s="569"/>
      <c r="BY458" s="569"/>
      <c r="BZ458" s="569"/>
      <c r="CA458" s="569"/>
      <c r="CB458" s="569"/>
      <c r="CC458" s="569"/>
      <c r="CD458" s="569"/>
    </row>
    <row r="459" spans="21:82" ht="39" customHeight="1" x14ac:dyDescent="0.25">
      <c r="U459" s="569"/>
      <c r="V459" s="569"/>
      <c r="W459" s="569"/>
      <c r="X459" s="569"/>
      <c r="Y459" s="569"/>
      <c r="Z459" s="569"/>
      <c r="AA459" s="569"/>
      <c r="AB459" s="569"/>
      <c r="AC459" s="569"/>
      <c r="AD459" s="569"/>
      <c r="AE459" s="569"/>
      <c r="AF459" s="569"/>
      <c r="AG459" s="569"/>
      <c r="AH459" s="569"/>
      <c r="AI459" s="569"/>
      <c r="AJ459" s="569"/>
      <c r="AK459" s="569"/>
      <c r="AL459" s="569"/>
      <c r="AM459" s="569"/>
      <c r="AN459" s="569"/>
      <c r="AO459" s="569"/>
      <c r="AP459" s="569"/>
      <c r="AQ459" s="569"/>
      <c r="AR459" s="569"/>
      <c r="AS459" s="569"/>
      <c r="AT459" s="569"/>
      <c r="AU459" s="569"/>
      <c r="AV459" s="569"/>
      <c r="AW459" s="569"/>
      <c r="AX459" s="569"/>
      <c r="AY459" s="569"/>
      <c r="AZ459" s="569"/>
      <c r="BA459" s="569"/>
      <c r="BB459" s="569"/>
      <c r="BC459" s="569"/>
      <c r="BD459" s="569"/>
      <c r="BE459" s="569"/>
      <c r="BF459" s="569"/>
      <c r="BG459" s="569"/>
      <c r="BH459" s="569"/>
      <c r="BI459" s="569"/>
      <c r="BJ459" s="569"/>
      <c r="BK459" s="569"/>
      <c r="BL459" s="569"/>
      <c r="BM459" s="569"/>
      <c r="BN459" s="569"/>
      <c r="BO459" s="569"/>
      <c r="BP459" s="569"/>
      <c r="BQ459" s="569"/>
      <c r="BR459" s="569"/>
      <c r="BS459" s="569"/>
      <c r="BT459" s="569"/>
      <c r="BU459" s="569"/>
      <c r="BV459" s="569"/>
      <c r="BW459" s="569"/>
      <c r="BX459" s="569"/>
      <c r="BY459" s="569"/>
      <c r="BZ459" s="569"/>
      <c r="CA459" s="569"/>
      <c r="CB459" s="569"/>
      <c r="CC459" s="569"/>
      <c r="CD459" s="569"/>
    </row>
    <row r="460" spans="21:82" ht="39" customHeight="1" x14ac:dyDescent="0.25">
      <c r="U460" s="569"/>
      <c r="V460" s="569"/>
      <c r="W460" s="569"/>
      <c r="X460" s="569"/>
      <c r="Y460" s="569"/>
      <c r="Z460" s="569"/>
      <c r="AA460" s="569"/>
      <c r="AB460" s="569"/>
      <c r="AC460" s="569"/>
      <c r="AD460" s="569"/>
      <c r="AE460" s="569"/>
      <c r="AF460" s="569"/>
      <c r="AG460" s="569"/>
      <c r="AH460" s="569"/>
      <c r="AI460" s="569"/>
      <c r="AJ460" s="569"/>
      <c r="AK460" s="569"/>
      <c r="AL460" s="569"/>
      <c r="AM460" s="569"/>
      <c r="AN460" s="569"/>
      <c r="AO460" s="569"/>
      <c r="AP460" s="569"/>
      <c r="AQ460" s="569"/>
      <c r="AR460" s="569"/>
      <c r="AS460" s="569"/>
      <c r="AT460" s="569"/>
      <c r="AU460" s="569"/>
      <c r="AV460" s="569"/>
      <c r="AW460" s="569"/>
      <c r="AX460" s="569"/>
      <c r="AY460" s="569"/>
      <c r="AZ460" s="569"/>
      <c r="BA460" s="569"/>
      <c r="BB460" s="569"/>
      <c r="BC460" s="569"/>
      <c r="BD460" s="569"/>
      <c r="BE460" s="569"/>
      <c r="BF460" s="569"/>
      <c r="BG460" s="569"/>
      <c r="BH460" s="569"/>
      <c r="BI460" s="569"/>
      <c r="BJ460" s="569"/>
      <c r="BK460" s="569"/>
      <c r="BL460" s="569"/>
      <c r="BM460" s="569"/>
      <c r="BN460" s="569"/>
      <c r="BO460" s="569"/>
      <c r="BP460" s="569"/>
      <c r="BQ460" s="569"/>
      <c r="BR460" s="569"/>
      <c r="BS460" s="569"/>
      <c r="BT460" s="569"/>
      <c r="BU460" s="569"/>
      <c r="BV460" s="569"/>
      <c r="BW460" s="569"/>
      <c r="BX460" s="569"/>
      <c r="BY460" s="569"/>
      <c r="BZ460" s="569"/>
      <c r="CA460" s="569"/>
      <c r="CB460" s="569"/>
      <c r="CC460" s="569"/>
      <c r="CD460" s="569"/>
    </row>
    <row r="461" spans="21:82" ht="39" customHeight="1" x14ac:dyDescent="0.25">
      <c r="U461" s="569"/>
      <c r="V461" s="569"/>
      <c r="W461" s="569"/>
      <c r="X461" s="569"/>
      <c r="Y461" s="569"/>
      <c r="Z461" s="569"/>
      <c r="AA461" s="569"/>
      <c r="AB461" s="569"/>
      <c r="AC461" s="569"/>
      <c r="AD461" s="569"/>
      <c r="AE461" s="569"/>
      <c r="AF461" s="569"/>
      <c r="AG461" s="569"/>
      <c r="AH461" s="569"/>
      <c r="AI461" s="569"/>
      <c r="AJ461" s="569"/>
      <c r="AK461" s="569"/>
      <c r="AL461" s="569"/>
      <c r="AM461" s="569"/>
      <c r="AN461" s="569"/>
      <c r="AO461" s="569"/>
      <c r="AP461" s="569"/>
      <c r="AQ461" s="569"/>
      <c r="AR461" s="569"/>
      <c r="AS461" s="569"/>
      <c r="AT461" s="569"/>
      <c r="AU461" s="569"/>
      <c r="AV461" s="569"/>
      <c r="AW461" s="569"/>
      <c r="AX461" s="569"/>
      <c r="AY461" s="569"/>
      <c r="AZ461" s="569"/>
      <c r="BA461" s="569"/>
      <c r="BB461" s="569"/>
      <c r="BC461" s="569"/>
      <c r="BD461" s="569"/>
      <c r="BE461" s="569"/>
      <c r="BF461" s="569"/>
      <c r="BG461" s="569"/>
      <c r="BH461" s="569"/>
      <c r="BI461" s="569"/>
      <c r="BJ461" s="569"/>
      <c r="BK461" s="569"/>
      <c r="BL461" s="569"/>
      <c r="BM461" s="569"/>
      <c r="BN461" s="569"/>
      <c r="BO461" s="569"/>
      <c r="BP461" s="569"/>
      <c r="BQ461" s="569"/>
      <c r="BR461" s="569"/>
      <c r="BS461" s="569"/>
      <c r="BT461" s="569"/>
      <c r="BU461" s="569"/>
      <c r="BV461" s="569"/>
      <c r="BW461" s="569"/>
      <c r="BX461" s="569"/>
      <c r="BY461" s="569"/>
      <c r="BZ461" s="569"/>
      <c r="CA461" s="569"/>
      <c r="CB461" s="569"/>
      <c r="CC461" s="569"/>
      <c r="CD461" s="569"/>
    </row>
    <row r="462" spans="21:82" ht="39" customHeight="1" x14ac:dyDescent="0.25">
      <c r="U462" s="569"/>
      <c r="V462" s="569"/>
      <c r="W462" s="569"/>
      <c r="X462" s="569"/>
      <c r="Y462" s="569"/>
      <c r="Z462" s="569"/>
      <c r="AA462" s="569"/>
      <c r="AB462" s="569"/>
      <c r="AC462" s="569"/>
      <c r="AD462" s="569"/>
      <c r="AE462" s="569"/>
      <c r="AF462" s="569"/>
      <c r="AG462" s="569"/>
      <c r="AH462" s="569"/>
      <c r="AI462" s="569"/>
      <c r="AJ462" s="569"/>
      <c r="AK462" s="569"/>
      <c r="AL462" s="569"/>
      <c r="AM462" s="569"/>
      <c r="AN462" s="569"/>
      <c r="AO462" s="569"/>
      <c r="AP462" s="569"/>
      <c r="AQ462" s="569"/>
      <c r="AR462" s="569"/>
      <c r="AS462" s="569"/>
      <c r="AT462" s="569"/>
      <c r="AU462" s="569"/>
      <c r="AV462" s="569"/>
      <c r="AW462" s="569"/>
      <c r="AX462" s="569"/>
      <c r="AY462" s="569"/>
      <c r="AZ462" s="569"/>
      <c r="BA462" s="569"/>
      <c r="BB462" s="569"/>
      <c r="BC462" s="569"/>
      <c r="BD462" s="569"/>
      <c r="BE462" s="569"/>
      <c r="BF462" s="569"/>
      <c r="BG462" s="569"/>
      <c r="BH462" s="569"/>
      <c r="BI462" s="569"/>
      <c r="BJ462" s="569"/>
      <c r="BK462" s="569"/>
      <c r="BL462" s="569"/>
      <c r="BM462" s="569"/>
      <c r="BN462" s="569"/>
      <c r="BO462" s="569"/>
      <c r="BP462" s="569"/>
      <c r="BQ462" s="569"/>
      <c r="BR462" s="569"/>
      <c r="BS462" s="569"/>
      <c r="BT462" s="569"/>
      <c r="BU462" s="569"/>
      <c r="BV462" s="569"/>
      <c r="BW462" s="569"/>
      <c r="BX462" s="569"/>
      <c r="BY462" s="569"/>
      <c r="BZ462" s="569"/>
      <c r="CA462" s="569"/>
      <c r="CB462" s="569"/>
      <c r="CC462" s="569"/>
      <c r="CD462" s="569"/>
    </row>
    <row r="463" spans="21:82" ht="39" customHeight="1" x14ac:dyDescent="0.25">
      <c r="U463" s="569"/>
      <c r="V463" s="569"/>
      <c r="W463" s="569"/>
      <c r="X463" s="569"/>
      <c r="Y463" s="569"/>
      <c r="Z463" s="569"/>
      <c r="AA463" s="569"/>
      <c r="AB463" s="569"/>
      <c r="AC463" s="569"/>
      <c r="AD463" s="569"/>
      <c r="AE463" s="569"/>
      <c r="AF463" s="569"/>
      <c r="AG463" s="569"/>
      <c r="AH463" s="569"/>
      <c r="AI463" s="569"/>
      <c r="AJ463" s="569"/>
      <c r="AK463" s="569"/>
      <c r="AL463" s="569"/>
      <c r="AM463" s="569"/>
      <c r="AN463" s="569"/>
      <c r="AO463" s="569"/>
      <c r="AP463" s="569"/>
      <c r="AQ463" s="569"/>
      <c r="AR463" s="569"/>
      <c r="AS463" s="569"/>
      <c r="AT463" s="569"/>
      <c r="AU463" s="569"/>
      <c r="AV463" s="569"/>
      <c r="AW463" s="569"/>
      <c r="AX463" s="569"/>
      <c r="AY463" s="569"/>
      <c r="AZ463" s="569"/>
      <c r="BA463" s="569"/>
      <c r="BB463" s="569"/>
      <c r="BC463" s="569"/>
      <c r="BD463" s="569"/>
      <c r="BE463" s="569"/>
      <c r="BF463" s="569"/>
      <c r="BG463" s="569"/>
      <c r="BH463" s="569"/>
      <c r="BI463" s="569"/>
      <c r="BJ463" s="569"/>
      <c r="BK463" s="569"/>
      <c r="BL463" s="569"/>
      <c r="BM463" s="569"/>
      <c r="BN463" s="569"/>
      <c r="BO463" s="569"/>
      <c r="BP463" s="569"/>
      <c r="BQ463" s="569"/>
      <c r="BR463" s="569"/>
      <c r="BS463" s="569"/>
      <c r="BT463" s="569"/>
      <c r="BU463" s="569"/>
      <c r="BV463" s="569"/>
      <c r="BW463" s="569"/>
      <c r="BX463" s="569"/>
      <c r="BY463" s="569"/>
      <c r="BZ463" s="569"/>
      <c r="CA463" s="569"/>
      <c r="CB463" s="569"/>
      <c r="CC463" s="569"/>
      <c r="CD463" s="569"/>
    </row>
    <row r="464" spans="21:82" ht="39" customHeight="1" x14ac:dyDescent="0.25">
      <c r="U464" s="569"/>
      <c r="V464" s="569"/>
      <c r="W464" s="569"/>
      <c r="X464" s="569"/>
      <c r="Y464" s="569"/>
      <c r="Z464" s="569"/>
      <c r="AA464" s="569"/>
      <c r="AB464" s="569"/>
      <c r="AC464" s="569"/>
      <c r="AD464" s="569"/>
      <c r="AE464" s="569"/>
      <c r="AF464" s="569"/>
      <c r="AG464" s="569"/>
      <c r="AH464" s="569"/>
      <c r="AI464" s="569"/>
      <c r="AJ464" s="569"/>
      <c r="AK464" s="569"/>
      <c r="AL464" s="569"/>
      <c r="AM464" s="569"/>
      <c r="AN464" s="569"/>
      <c r="AO464" s="569"/>
      <c r="AP464" s="569"/>
      <c r="AQ464" s="569"/>
      <c r="AR464" s="569"/>
      <c r="AS464" s="569"/>
      <c r="AT464" s="569"/>
      <c r="AU464" s="569"/>
      <c r="AV464" s="569"/>
      <c r="AW464" s="569"/>
      <c r="AX464" s="569"/>
      <c r="AY464" s="569"/>
      <c r="AZ464" s="569"/>
      <c r="BA464" s="569"/>
      <c r="BB464" s="569"/>
      <c r="BC464" s="569"/>
      <c r="BD464" s="569"/>
      <c r="BE464" s="569"/>
      <c r="BF464" s="569"/>
      <c r="BG464" s="569"/>
      <c r="BH464" s="569"/>
      <c r="BI464" s="569"/>
      <c r="BJ464" s="569"/>
      <c r="BK464" s="569"/>
      <c r="BL464" s="569"/>
      <c r="BM464" s="569"/>
      <c r="BN464" s="569"/>
      <c r="BO464" s="569"/>
      <c r="BP464" s="569"/>
      <c r="BQ464" s="569"/>
      <c r="BR464" s="569"/>
      <c r="BS464" s="569"/>
      <c r="BT464" s="569"/>
      <c r="BU464" s="569"/>
      <c r="BV464" s="569"/>
      <c r="BW464" s="569"/>
      <c r="BX464" s="569"/>
      <c r="BY464" s="569"/>
      <c r="BZ464" s="569"/>
      <c r="CA464" s="569"/>
      <c r="CB464" s="569"/>
      <c r="CC464" s="569"/>
      <c r="CD464" s="569"/>
    </row>
    <row r="465" spans="21:82" ht="39" customHeight="1" x14ac:dyDescent="0.25">
      <c r="U465" s="569"/>
      <c r="V465" s="569"/>
      <c r="W465" s="569"/>
      <c r="X465" s="569"/>
      <c r="Y465" s="569"/>
      <c r="Z465" s="569"/>
      <c r="AA465" s="569"/>
      <c r="AB465" s="569"/>
      <c r="AC465" s="569"/>
      <c r="AD465" s="569"/>
      <c r="AE465" s="569"/>
      <c r="AF465" s="569"/>
      <c r="AG465" s="569"/>
      <c r="AH465" s="569"/>
      <c r="AI465" s="569"/>
      <c r="AJ465" s="569"/>
      <c r="AK465" s="569"/>
      <c r="AL465" s="569"/>
      <c r="AM465" s="569"/>
      <c r="AN465" s="569"/>
      <c r="AO465" s="569"/>
      <c r="AP465" s="569"/>
      <c r="AQ465" s="569"/>
      <c r="AR465" s="569"/>
      <c r="AS465" s="569"/>
      <c r="AT465" s="569"/>
      <c r="AU465" s="569"/>
      <c r="AV465" s="569"/>
      <c r="AW465" s="569"/>
      <c r="AX465" s="569"/>
      <c r="AY465" s="569"/>
      <c r="AZ465" s="569"/>
      <c r="BA465" s="569"/>
      <c r="BB465" s="569"/>
      <c r="BC465" s="569"/>
      <c r="BD465" s="569"/>
      <c r="BE465" s="569"/>
      <c r="BF465" s="569"/>
      <c r="BG465" s="569"/>
      <c r="BH465" s="569"/>
      <c r="BI465" s="569"/>
      <c r="BJ465" s="569"/>
      <c r="BK465" s="569"/>
      <c r="BL465" s="569"/>
      <c r="BM465" s="569"/>
      <c r="BN465" s="569"/>
      <c r="BO465" s="569"/>
      <c r="BP465" s="569"/>
      <c r="BQ465" s="569"/>
      <c r="BR465" s="569"/>
      <c r="BS465" s="569"/>
      <c r="BT465" s="569"/>
      <c r="BU465" s="569"/>
      <c r="BV465" s="569"/>
      <c r="BW465" s="569"/>
      <c r="BX465" s="569"/>
      <c r="BY465" s="569"/>
      <c r="BZ465" s="569"/>
      <c r="CA465" s="569"/>
      <c r="CB465" s="569"/>
      <c r="CC465" s="569"/>
      <c r="CD465" s="569"/>
    </row>
    <row r="466" spans="21:82" ht="39" customHeight="1" x14ac:dyDescent="0.25">
      <c r="U466" s="569"/>
      <c r="V466" s="569"/>
      <c r="W466" s="569"/>
      <c r="X466" s="569"/>
      <c r="Y466" s="569"/>
      <c r="Z466" s="569"/>
      <c r="AA466" s="569"/>
      <c r="AB466" s="569"/>
      <c r="AC466" s="569"/>
      <c r="AD466" s="569"/>
      <c r="AE466" s="569"/>
      <c r="AF466" s="569"/>
      <c r="AG466" s="569"/>
      <c r="AH466" s="569"/>
      <c r="AI466" s="569"/>
      <c r="AJ466" s="569"/>
      <c r="AK466" s="569"/>
      <c r="AL466" s="569"/>
      <c r="AM466" s="569"/>
      <c r="AN466" s="569"/>
      <c r="AO466" s="569"/>
      <c r="AP466" s="569"/>
      <c r="AQ466" s="569"/>
      <c r="AR466" s="569"/>
      <c r="AS466" s="569"/>
      <c r="AT466" s="569"/>
      <c r="AU466" s="569"/>
      <c r="AV466" s="569"/>
      <c r="AW466" s="569"/>
      <c r="AX466" s="569"/>
      <c r="AY466" s="569"/>
      <c r="AZ466" s="569"/>
      <c r="BA466" s="569"/>
      <c r="BB466" s="569"/>
      <c r="BC466" s="569"/>
      <c r="BD466" s="569"/>
      <c r="BE466" s="569"/>
      <c r="BF466" s="569"/>
      <c r="BG466" s="569"/>
      <c r="BH466" s="569"/>
      <c r="BI466" s="569"/>
      <c r="BJ466" s="569"/>
      <c r="BK466" s="569"/>
      <c r="BL466" s="569"/>
      <c r="BM466" s="569"/>
      <c r="BN466" s="569"/>
      <c r="BO466" s="569"/>
      <c r="BP466" s="569"/>
      <c r="BQ466" s="569"/>
      <c r="BR466" s="569"/>
      <c r="BS466" s="569"/>
      <c r="BT466" s="569"/>
      <c r="BU466" s="569"/>
      <c r="BV466" s="569"/>
      <c r="BW466" s="569"/>
      <c r="BX466" s="569"/>
      <c r="BY466" s="569"/>
      <c r="BZ466" s="569"/>
      <c r="CA466" s="569"/>
      <c r="CB466" s="569"/>
      <c r="CC466" s="569"/>
      <c r="CD466" s="569"/>
    </row>
    <row r="467" spans="21:82" ht="39" customHeight="1" x14ac:dyDescent="0.25">
      <c r="U467" s="569"/>
      <c r="V467" s="569"/>
      <c r="W467" s="569"/>
      <c r="X467" s="569"/>
      <c r="Y467" s="569"/>
      <c r="Z467" s="569"/>
      <c r="AA467" s="569"/>
      <c r="AB467" s="569"/>
      <c r="AC467" s="569"/>
      <c r="AD467" s="569"/>
      <c r="AE467" s="569"/>
      <c r="AF467" s="569"/>
      <c r="AG467" s="569"/>
      <c r="AH467" s="569"/>
      <c r="AI467" s="569"/>
      <c r="AJ467" s="569"/>
      <c r="AK467" s="569"/>
      <c r="AL467" s="569"/>
      <c r="AM467" s="569"/>
      <c r="AN467" s="569"/>
      <c r="AO467" s="569"/>
      <c r="AP467" s="569"/>
      <c r="AQ467" s="569"/>
      <c r="AR467" s="569"/>
      <c r="AS467" s="569"/>
      <c r="AT467" s="569"/>
      <c r="AU467" s="569"/>
      <c r="AV467" s="569"/>
      <c r="AW467" s="569"/>
      <c r="AX467" s="569"/>
      <c r="AY467" s="569"/>
      <c r="AZ467" s="569"/>
      <c r="BA467" s="569"/>
      <c r="BB467" s="569"/>
      <c r="BC467" s="569"/>
      <c r="BD467" s="569"/>
      <c r="BE467" s="569"/>
      <c r="BF467" s="569"/>
      <c r="BG467" s="569"/>
      <c r="BH467" s="569"/>
      <c r="BI467" s="569"/>
      <c r="BJ467" s="569"/>
      <c r="BK467" s="569"/>
      <c r="BL467" s="569"/>
      <c r="BM467" s="569"/>
      <c r="BN467" s="569"/>
      <c r="BO467" s="569"/>
      <c r="BP467" s="569"/>
      <c r="BQ467" s="569"/>
      <c r="BR467" s="569"/>
      <c r="BS467" s="569"/>
      <c r="BT467" s="569"/>
      <c r="BU467" s="569"/>
      <c r="BV467" s="569"/>
      <c r="BW467" s="569"/>
      <c r="BX467" s="569"/>
      <c r="BY467" s="569"/>
      <c r="BZ467" s="569"/>
      <c r="CA467" s="569"/>
      <c r="CB467" s="569"/>
      <c r="CC467" s="569"/>
      <c r="CD467" s="569"/>
    </row>
    <row r="468" spans="21:82" ht="39" customHeight="1" x14ac:dyDescent="0.25">
      <c r="U468" s="569"/>
      <c r="V468" s="569"/>
      <c r="W468" s="569"/>
      <c r="X468" s="569"/>
      <c r="Y468" s="569"/>
      <c r="Z468" s="569"/>
      <c r="AA468" s="569"/>
      <c r="AB468" s="569"/>
      <c r="AC468" s="569"/>
      <c r="AD468" s="569"/>
      <c r="AE468" s="569"/>
      <c r="AF468" s="569"/>
      <c r="AG468" s="569"/>
      <c r="AH468" s="569"/>
      <c r="AI468" s="569"/>
      <c r="AJ468" s="569"/>
      <c r="AK468" s="569"/>
      <c r="AL468" s="569"/>
      <c r="AM468" s="569"/>
      <c r="AN468" s="569"/>
      <c r="AO468" s="569"/>
      <c r="AP468" s="569"/>
      <c r="AQ468" s="569"/>
      <c r="AR468" s="569"/>
      <c r="AS468" s="569"/>
      <c r="AT468" s="569"/>
      <c r="AU468" s="569"/>
      <c r="AV468" s="569"/>
      <c r="AW468" s="569"/>
      <c r="AX468" s="569"/>
      <c r="AY468" s="569"/>
      <c r="AZ468" s="569"/>
      <c r="BA468" s="569"/>
      <c r="BB468" s="569"/>
      <c r="BC468" s="569"/>
      <c r="BD468" s="569"/>
      <c r="BE468" s="569"/>
      <c r="BF468" s="569"/>
      <c r="BG468" s="569"/>
      <c r="BH468" s="569"/>
      <c r="BI468" s="569"/>
      <c r="BJ468" s="569"/>
      <c r="BK468" s="569"/>
      <c r="BL468" s="569"/>
      <c r="BM468" s="569"/>
      <c r="BN468" s="569"/>
      <c r="BO468" s="569"/>
      <c r="BP468" s="569"/>
      <c r="BQ468" s="569"/>
      <c r="BR468" s="569"/>
      <c r="BS468" s="569"/>
      <c r="BT468" s="569"/>
      <c r="BU468" s="569"/>
      <c r="BV468" s="569"/>
      <c r="BW468" s="569"/>
      <c r="BX468" s="569"/>
      <c r="BY468" s="569"/>
      <c r="BZ468" s="569"/>
      <c r="CA468" s="569"/>
      <c r="CB468" s="569"/>
      <c r="CC468" s="569"/>
      <c r="CD468" s="569"/>
    </row>
    <row r="469" spans="21:82" ht="39" customHeight="1" x14ac:dyDescent="0.25">
      <c r="U469" s="569"/>
      <c r="V469" s="569"/>
      <c r="W469" s="569"/>
      <c r="X469" s="569"/>
      <c r="Y469" s="569"/>
      <c r="Z469" s="569"/>
      <c r="AA469" s="569"/>
      <c r="AB469" s="569"/>
      <c r="AC469" s="569"/>
      <c r="AD469" s="569"/>
      <c r="AE469" s="569"/>
      <c r="AF469" s="569"/>
      <c r="AG469" s="569"/>
      <c r="AH469" s="569"/>
      <c r="AI469" s="569"/>
      <c r="AJ469" s="569"/>
      <c r="AK469" s="569"/>
      <c r="AL469" s="569"/>
      <c r="AM469" s="569"/>
      <c r="AN469" s="569"/>
      <c r="AO469" s="569"/>
      <c r="AP469" s="569"/>
      <c r="AQ469" s="569"/>
      <c r="AR469" s="569"/>
      <c r="AS469" s="569"/>
      <c r="AT469" s="569"/>
      <c r="AU469" s="569"/>
      <c r="AV469" s="569"/>
      <c r="AW469" s="569"/>
      <c r="AX469" s="569"/>
      <c r="AY469" s="569"/>
      <c r="AZ469" s="569"/>
      <c r="BA469" s="569"/>
      <c r="BB469" s="569"/>
      <c r="BC469" s="569"/>
      <c r="BD469" s="569"/>
      <c r="BE469" s="569"/>
      <c r="BF469" s="569"/>
      <c r="BG469" s="569"/>
      <c r="BH469" s="569"/>
      <c r="BI469" s="569"/>
      <c r="BJ469" s="569"/>
      <c r="BK469" s="569"/>
      <c r="BL469" s="569"/>
      <c r="BM469" s="569"/>
      <c r="BN469" s="569"/>
      <c r="BO469" s="569"/>
      <c r="BP469" s="569"/>
      <c r="BQ469" s="569"/>
      <c r="BR469" s="569"/>
      <c r="BS469" s="569"/>
      <c r="BT469" s="569"/>
      <c r="BU469" s="569"/>
      <c r="BV469" s="569"/>
      <c r="BW469" s="569"/>
      <c r="BX469" s="569"/>
      <c r="BY469" s="569"/>
      <c r="BZ469" s="569"/>
      <c r="CA469" s="569"/>
      <c r="CB469" s="569"/>
      <c r="CC469" s="569"/>
      <c r="CD469" s="569"/>
    </row>
    <row r="470" spans="21:82" ht="39" customHeight="1" x14ac:dyDescent="0.25">
      <c r="U470" s="569"/>
      <c r="V470" s="569"/>
      <c r="W470" s="569"/>
      <c r="X470" s="569"/>
      <c r="Y470" s="569"/>
      <c r="Z470" s="569"/>
      <c r="AA470" s="569"/>
      <c r="AB470" s="569"/>
      <c r="AC470" s="569"/>
      <c r="AD470" s="569"/>
      <c r="AE470" s="569"/>
      <c r="AF470" s="569"/>
      <c r="AG470" s="569"/>
      <c r="AH470" s="569"/>
      <c r="AI470" s="569"/>
      <c r="AJ470" s="569"/>
      <c r="AK470" s="569"/>
      <c r="AL470" s="569"/>
      <c r="AM470" s="569"/>
      <c r="AN470" s="569"/>
      <c r="AO470" s="569"/>
      <c r="AP470" s="569"/>
      <c r="AQ470" s="569"/>
      <c r="AR470" s="569"/>
      <c r="AS470" s="569"/>
      <c r="AT470" s="569"/>
      <c r="AU470" s="569"/>
      <c r="AV470" s="569"/>
      <c r="AW470" s="569"/>
      <c r="AX470" s="569"/>
      <c r="AY470" s="569"/>
      <c r="AZ470" s="569"/>
      <c r="BA470" s="569"/>
      <c r="BB470" s="569"/>
      <c r="BC470" s="569"/>
      <c r="BD470" s="569"/>
      <c r="BE470" s="569"/>
      <c r="BF470" s="569"/>
      <c r="BG470" s="569"/>
      <c r="BH470" s="569"/>
      <c r="BI470" s="569"/>
      <c r="BJ470" s="569"/>
      <c r="BK470" s="569"/>
      <c r="BL470" s="569"/>
      <c r="BM470" s="569"/>
      <c r="BN470" s="569"/>
      <c r="BO470" s="569"/>
      <c r="BP470" s="569"/>
      <c r="BQ470" s="569"/>
      <c r="BR470" s="569"/>
      <c r="BS470" s="569"/>
      <c r="BT470" s="569"/>
      <c r="BU470" s="569"/>
      <c r="BV470" s="569"/>
      <c r="BW470" s="569"/>
      <c r="BX470" s="569"/>
      <c r="BY470" s="569"/>
      <c r="BZ470" s="569"/>
      <c r="CA470" s="569"/>
      <c r="CB470" s="569"/>
      <c r="CC470" s="569"/>
      <c r="CD470" s="569"/>
    </row>
    <row r="471" spans="21:82" ht="39" customHeight="1" x14ac:dyDescent="0.25">
      <c r="U471" s="569"/>
      <c r="V471" s="569"/>
      <c r="W471" s="569"/>
      <c r="X471" s="569"/>
      <c r="Y471" s="569"/>
      <c r="Z471" s="569"/>
      <c r="AA471" s="569"/>
      <c r="AB471" s="569"/>
      <c r="AC471" s="569"/>
      <c r="AD471" s="569"/>
      <c r="AE471" s="569"/>
      <c r="AF471" s="569"/>
      <c r="AG471" s="569"/>
      <c r="AH471" s="569"/>
      <c r="AI471" s="569"/>
      <c r="AJ471" s="569"/>
      <c r="AK471" s="569"/>
      <c r="AL471" s="569"/>
      <c r="AM471" s="569"/>
      <c r="AN471" s="569"/>
      <c r="AO471" s="569"/>
      <c r="AP471" s="569"/>
      <c r="AQ471" s="569"/>
      <c r="AR471" s="569"/>
      <c r="AS471" s="569"/>
      <c r="AT471" s="569"/>
      <c r="AU471" s="569"/>
      <c r="AV471" s="569"/>
      <c r="AW471" s="569"/>
      <c r="AX471" s="569"/>
      <c r="AY471" s="569"/>
      <c r="AZ471" s="569"/>
      <c r="BA471" s="569"/>
      <c r="BB471" s="569"/>
      <c r="BC471" s="569"/>
      <c r="BD471" s="569"/>
      <c r="BE471" s="569"/>
      <c r="BF471" s="569"/>
      <c r="BG471" s="569"/>
      <c r="BH471" s="569"/>
      <c r="BI471" s="569"/>
      <c r="BJ471" s="569"/>
      <c r="BK471" s="569"/>
      <c r="BL471" s="569"/>
      <c r="BM471" s="569"/>
      <c r="BN471" s="569"/>
      <c r="BO471" s="569"/>
      <c r="BP471" s="569"/>
      <c r="BQ471" s="569"/>
      <c r="BR471" s="569"/>
      <c r="BS471" s="569"/>
      <c r="BT471" s="569"/>
      <c r="BU471" s="569"/>
      <c r="BV471" s="569"/>
      <c r="BW471" s="569"/>
      <c r="BX471" s="569"/>
      <c r="BY471" s="569"/>
      <c r="BZ471" s="569"/>
      <c r="CA471" s="569"/>
      <c r="CB471" s="569"/>
      <c r="CC471" s="569"/>
      <c r="CD471" s="569"/>
    </row>
    <row r="472" spans="21:82" ht="39" customHeight="1" x14ac:dyDescent="0.25">
      <c r="U472" s="569"/>
      <c r="V472" s="569"/>
      <c r="W472" s="569"/>
      <c r="X472" s="569"/>
      <c r="Y472" s="569"/>
      <c r="Z472" s="569"/>
      <c r="AA472" s="569"/>
      <c r="AB472" s="569"/>
      <c r="AC472" s="569"/>
      <c r="AD472" s="569"/>
      <c r="AE472" s="569"/>
      <c r="AF472" s="569"/>
      <c r="AG472" s="569"/>
      <c r="AH472" s="569"/>
      <c r="AI472" s="569"/>
      <c r="AJ472" s="569"/>
      <c r="AK472" s="569"/>
      <c r="AL472" s="569"/>
      <c r="AM472" s="569"/>
      <c r="AN472" s="569"/>
      <c r="AO472" s="569"/>
      <c r="AP472" s="569"/>
      <c r="AQ472" s="569"/>
      <c r="AR472" s="569"/>
      <c r="AS472" s="569"/>
      <c r="AT472" s="569"/>
      <c r="AU472" s="569"/>
      <c r="AV472" s="569"/>
      <c r="AW472" s="569"/>
      <c r="AX472" s="569"/>
      <c r="AY472" s="569"/>
      <c r="AZ472" s="569"/>
      <c r="BA472" s="569"/>
      <c r="BB472" s="569"/>
      <c r="BC472" s="569"/>
      <c r="BD472" s="569"/>
      <c r="BE472" s="569"/>
      <c r="BF472" s="569"/>
      <c r="BG472" s="569"/>
      <c r="BH472" s="569"/>
      <c r="BI472" s="569"/>
      <c r="BJ472" s="569"/>
      <c r="BK472" s="569"/>
      <c r="BL472" s="569"/>
      <c r="BM472" s="569"/>
      <c r="BN472" s="569"/>
      <c r="BO472" s="569"/>
      <c r="BP472" s="569"/>
      <c r="BQ472" s="569"/>
      <c r="BR472" s="569"/>
      <c r="BS472" s="569"/>
      <c r="BT472" s="569"/>
      <c r="BU472" s="569"/>
      <c r="BV472" s="569"/>
      <c r="BW472" s="569"/>
      <c r="BX472" s="569"/>
      <c r="BY472" s="569"/>
      <c r="BZ472" s="569"/>
      <c r="CA472" s="569"/>
      <c r="CB472" s="569"/>
      <c r="CC472" s="569"/>
      <c r="CD472" s="569"/>
    </row>
    <row r="473" spans="21:82" ht="39" customHeight="1" x14ac:dyDescent="0.25">
      <c r="U473" s="569"/>
      <c r="V473" s="569"/>
      <c r="W473" s="569"/>
      <c r="X473" s="569"/>
      <c r="Y473" s="569"/>
      <c r="Z473" s="569"/>
      <c r="AA473" s="569"/>
      <c r="AB473" s="569"/>
      <c r="AC473" s="569"/>
      <c r="AD473" s="569"/>
      <c r="AE473" s="569"/>
      <c r="AF473" s="569"/>
      <c r="AG473" s="569"/>
      <c r="AH473" s="569"/>
      <c r="AI473" s="569"/>
      <c r="AJ473" s="569"/>
      <c r="AK473" s="569"/>
      <c r="AL473" s="569"/>
      <c r="AM473" s="569"/>
      <c r="AN473" s="569"/>
      <c r="AO473" s="569"/>
      <c r="AP473" s="569"/>
      <c r="AQ473" s="569"/>
      <c r="AR473" s="569"/>
      <c r="AS473" s="569"/>
      <c r="AT473" s="569"/>
      <c r="AU473" s="569"/>
      <c r="AV473" s="569"/>
      <c r="AW473" s="569"/>
      <c r="AX473" s="569"/>
      <c r="AY473" s="569"/>
      <c r="AZ473" s="569"/>
      <c r="BA473" s="569"/>
      <c r="BB473" s="569"/>
      <c r="BC473" s="569"/>
      <c r="BD473" s="569"/>
      <c r="BE473" s="569"/>
      <c r="BF473" s="569"/>
      <c r="BG473" s="569"/>
      <c r="BH473" s="569"/>
      <c r="BI473" s="569"/>
      <c r="BJ473" s="569"/>
      <c r="BK473" s="569"/>
      <c r="BL473" s="569"/>
      <c r="BM473" s="569"/>
      <c r="BN473" s="569"/>
      <c r="BO473" s="569"/>
      <c r="BP473" s="569"/>
      <c r="BQ473" s="569"/>
      <c r="BR473" s="569"/>
      <c r="BS473" s="569"/>
      <c r="BT473" s="569"/>
      <c r="BU473" s="569"/>
      <c r="BV473" s="569"/>
      <c r="BW473" s="569"/>
      <c r="BX473" s="569"/>
      <c r="BY473" s="569"/>
      <c r="BZ473" s="569"/>
      <c r="CA473" s="569"/>
      <c r="CB473" s="569"/>
      <c r="CC473" s="569"/>
      <c r="CD473" s="569"/>
    </row>
    <row r="474" spans="21:82" ht="39" customHeight="1" x14ac:dyDescent="0.25">
      <c r="U474" s="569"/>
      <c r="V474" s="569"/>
      <c r="W474" s="569"/>
      <c r="X474" s="569"/>
      <c r="Y474" s="569"/>
      <c r="Z474" s="569"/>
      <c r="AA474" s="569"/>
      <c r="AB474" s="569"/>
      <c r="AC474" s="569"/>
      <c r="AD474" s="569"/>
      <c r="AE474" s="569"/>
      <c r="AF474" s="569"/>
      <c r="AG474" s="569"/>
      <c r="AH474" s="569"/>
      <c r="AI474" s="569"/>
      <c r="AJ474" s="569"/>
      <c r="AK474" s="569"/>
      <c r="AL474" s="569"/>
      <c r="AM474" s="569"/>
      <c r="AN474" s="569"/>
      <c r="AO474" s="569"/>
      <c r="AP474" s="569"/>
      <c r="AQ474" s="569"/>
      <c r="AR474" s="569"/>
      <c r="AS474" s="569"/>
      <c r="AT474" s="569"/>
      <c r="AU474" s="569"/>
      <c r="AV474" s="569"/>
      <c r="AW474" s="569"/>
      <c r="AX474" s="569"/>
      <c r="AY474" s="569"/>
      <c r="AZ474" s="569"/>
      <c r="BA474" s="569"/>
      <c r="BB474" s="569"/>
      <c r="BC474" s="569"/>
      <c r="BD474" s="569"/>
      <c r="BE474" s="569"/>
      <c r="BF474" s="569"/>
      <c r="BG474" s="569"/>
      <c r="BH474" s="569"/>
      <c r="BI474" s="569"/>
      <c r="BJ474" s="569"/>
      <c r="BK474" s="569"/>
      <c r="BL474" s="569"/>
      <c r="BM474" s="569"/>
      <c r="BN474" s="569"/>
      <c r="BO474" s="569"/>
      <c r="BP474" s="569"/>
      <c r="BQ474" s="569"/>
      <c r="BR474" s="569"/>
      <c r="BS474" s="569"/>
      <c r="BT474" s="569"/>
      <c r="BU474" s="569"/>
      <c r="BV474" s="569"/>
      <c r="BW474" s="569"/>
      <c r="BX474" s="569"/>
      <c r="BY474" s="569"/>
      <c r="BZ474" s="569"/>
      <c r="CA474" s="569"/>
      <c r="CB474" s="569"/>
      <c r="CC474" s="569"/>
      <c r="CD474" s="569"/>
    </row>
    <row r="475" spans="21:82" ht="39" customHeight="1" x14ac:dyDescent="0.25">
      <c r="U475" s="569"/>
      <c r="V475" s="569"/>
      <c r="W475" s="569"/>
      <c r="X475" s="569"/>
      <c r="Y475" s="569"/>
      <c r="Z475" s="569"/>
      <c r="AA475" s="569"/>
      <c r="AB475" s="569"/>
      <c r="AC475" s="569"/>
      <c r="AD475" s="569"/>
      <c r="AE475" s="569"/>
      <c r="AF475" s="569"/>
      <c r="AG475" s="569"/>
      <c r="AH475" s="569"/>
      <c r="AI475" s="569"/>
      <c r="AJ475" s="569"/>
      <c r="AK475" s="569"/>
      <c r="AL475" s="569"/>
      <c r="AM475" s="569"/>
      <c r="AN475" s="569"/>
      <c r="AO475" s="569"/>
      <c r="AP475" s="569"/>
      <c r="AQ475" s="569"/>
      <c r="AR475" s="569"/>
      <c r="AS475" s="569"/>
      <c r="AT475" s="569"/>
      <c r="AU475" s="569"/>
      <c r="AV475" s="569"/>
      <c r="AW475" s="569"/>
      <c r="AX475" s="569"/>
      <c r="AY475" s="569"/>
      <c r="AZ475" s="569"/>
      <c r="BA475" s="569"/>
      <c r="BB475" s="569"/>
      <c r="BC475" s="569"/>
      <c r="BD475" s="569"/>
      <c r="BE475" s="569"/>
      <c r="BF475" s="569"/>
      <c r="BG475" s="569"/>
      <c r="BH475" s="569"/>
      <c r="BI475" s="569"/>
      <c r="BJ475" s="569"/>
      <c r="BK475" s="569"/>
      <c r="BL475" s="569"/>
      <c r="BM475" s="569"/>
      <c r="BN475" s="569"/>
      <c r="BO475" s="569"/>
      <c r="BP475" s="569"/>
      <c r="BQ475" s="569"/>
      <c r="BR475" s="569"/>
      <c r="BS475" s="569"/>
      <c r="BT475" s="569"/>
      <c r="BU475" s="569"/>
      <c r="BV475" s="569"/>
      <c r="BW475" s="569"/>
      <c r="BX475" s="569"/>
      <c r="BY475" s="569"/>
      <c r="BZ475" s="569"/>
      <c r="CA475" s="569"/>
      <c r="CB475" s="569"/>
      <c r="CC475" s="569"/>
      <c r="CD475" s="569"/>
    </row>
    <row r="476" spans="21:82" ht="39" customHeight="1" x14ac:dyDescent="0.25">
      <c r="U476" s="569"/>
      <c r="V476" s="569"/>
      <c r="W476" s="569"/>
      <c r="X476" s="569"/>
      <c r="Y476" s="569"/>
      <c r="Z476" s="569"/>
      <c r="AA476" s="569"/>
      <c r="AB476" s="569"/>
      <c r="AC476" s="569"/>
      <c r="AD476" s="569"/>
      <c r="AE476" s="569"/>
      <c r="AF476" s="569"/>
      <c r="AG476" s="569"/>
      <c r="AH476" s="569"/>
      <c r="AI476" s="569"/>
      <c r="AJ476" s="569"/>
      <c r="AK476" s="569"/>
      <c r="AL476" s="569"/>
      <c r="AM476" s="569"/>
      <c r="AN476" s="569"/>
      <c r="AO476" s="569"/>
      <c r="AP476" s="569"/>
      <c r="AQ476" s="569"/>
      <c r="AR476" s="569"/>
      <c r="AS476" s="569"/>
      <c r="AT476" s="569"/>
      <c r="AU476" s="569"/>
      <c r="AV476" s="569"/>
      <c r="AW476" s="569"/>
      <c r="AX476" s="569"/>
      <c r="AY476" s="569"/>
      <c r="AZ476" s="569"/>
      <c r="BA476" s="569"/>
      <c r="BB476" s="569"/>
      <c r="BC476" s="569"/>
      <c r="BD476" s="569"/>
      <c r="BE476" s="569"/>
      <c r="BF476" s="569"/>
      <c r="BG476" s="569"/>
      <c r="BH476" s="569"/>
      <c r="BI476" s="569"/>
      <c r="BJ476" s="569"/>
      <c r="BK476" s="569"/>
      <c r="BL476" s="569"/>
      <c r="BM476" s="569"/>
      <c r="BN476" s="569"/>
      <c r="BO476" s="569"/>
      <c r="BP476" s="569"/>
      <c r="BQ476" s="569"/>
      <c r="BR476" s="569"/>
      <c r="BS476" s="569"/>
      <c r="BT476" s="569"/>
      <c r="BU476" s="569"/>
      <c r="BV476" s="569"/>
      <c r="BW476" s="569"/>
      <c r="BX476" s="569"/>
      <c r="BY476" s="569"/>
      <c r="BZ476" s="569"/>
      <c r="CA476" s="569"/>
      <c r="CB476" s="569"/>
      <c r="CC476" s="569"/>
      <c r="CD476" s="569"/>
    </row>
    <row r="477" spans="21:82" ht="39" customHeight="1" x14ac:dyDescent="0.25">
      <c r="U477" s="569"/>
      <c r="V477" s="569"/>
      <c r="W477" s="569"/>
      <c r="X477" s="569"/>
      <c r="Y477" s="569"/>
      <c r="Z477" s="569"/>
      <c r="AA477" s="569"/>
      <c r="AB477" s="569"/>
      <c r="AC477" s="569"/>
      <c r="AD477" s="569"/>
      <c r="AE477" s="569"/>
      <c r="AF477" s="569"/>
      <c r="AG477" s="569"/>
      <c r="AH477" s="569"/>
      <c r="AI477" s="569"/>
      <c r="AJ477" s="569"/>
      <c r="AK477" s="569"/>
      <c r="AL477" s="569"/>
      <c r="AM477" s="569"/>
      <c r="AN477" s="569"/>
      <c r="AO477" s="569"/>
      <c r="AP477" s="569"/>
      <c r="AQ477" s="569"/>
      <c r="AR477" s="569"/>
      <c r="AS477" s="569"/>
      <c r="AT477" s="569"/>
      <c r="AU477" s="569"/>
      <c r="AV477" s="569"/>
      <c r="AW477" s="569"/>
      <c r="AX477" s="569"/>
      <c r="AY477" s="569"/>
      <c r="AZ477" s="569"/>
      <c r="BA477" s="569"/>
      <c r="BB477" s="569"/>
      <c r="BC477" s="569"/>
      <c r="BD477" s="569"/>
      <c r="BE477" s="569"/>
      <c r="BF477" s="569"/>
      <c r="BG477" s="569"/>
      <c r="BH477" s="569"/>
      <c r="BI477" s="569"/>
      <c r="BJ477" s="569"/>
      <c r="BK477" s="569"/>
      <c r="BL477" s="569"/>
      <c r="BM477" s="569"/>
      <c r="BN477" s="569"/>
      <c r="BO477" s="569"/>
      <c r="BP477" s="569"/>
      <c r="BQ477" s="569"/>
      <c r="BR477" s="569"/>
      <c r="BS477" s="569"/>
      <c r="BT477" s="569"/>
      <c r="BU477" s="569"/>
      <c r="BV477" s="569"/>
      <c r="BW477" s="569"/>
      <c r="BX477" s="569"/>
      <c r="BY477" s="569"/>
      <c r="BZ477" s="569"/>
      <c r="CA477" s="569"/>
      <c r="CB477" s="569"/>
      <c r="CC477" s="569"/>
      <c r="CD477" s="569"/>
    </row>
    <row r="478" spans="21:82" ht="39" customHeight="1" x14ac:dyDescent="0.25">
      <c r="U478" s="569"/>
      <c r="V478" s="569"/>
      <c r="W478" s="569"/>
      <c r="X478" s="569"/>
      <c r="Y478" s="569"/>
      <c r="Z478" s="569"/>
      <c r="AA478" s="569"/>
      <c r="AB478" s="569"/>
      <c r="AC478" s="569"/>
      <c r="AD478" s="569"/>
      <c r="AE478" s="569"/>
      <c r="AF478" s="569"/>
      <c r="AG478" s="569"/>
      <c r="AH478" s="569"/>
      <c r="AI478" s="569"/>
      <c r="AJ478" s="569"/>
      <c r="AK478" s="569"/>
      <c r="AL478" s="569"/>
      <c r="AM478" s="569"/>
      <c r="AN478" s="569"/>
      <c r="AO478" s="569"/>
      <c r="AP478" s="569"/>
      <c r="AQ478" s="569"/>
      <c r="AR478" s="569"/>
      <c r="AS478" s="569"/>
      <c r="AT478" s="569"/>
      <c r="AU478" s="569"/>
      <c r="AV478" s="569"/>
      <c r="AW478" s="569"/>
      <c r="AX478" s="569"/>
      <c r="AY478" s="569"/>
      <c r="AZ478" s="569"/>
      <c r="BA478" s="569"/>
      <c r="BB478" s="569"/>
      <c r="BC478" s="569"/>
      <c r="BD478" s="569"/>
      <c r="BE478" s="569"/>
      <c r="BF478" s="569"/>
      <c r="BG478" s="569"/>
      <c r="BH478" s="569"/>
      <c r="BI478" s="569"/>
      <c r="BJ478" s="569"/>
      <c r="BK478" s="569"/>
      <c r="BL478" s="569"/>
      <c r="BM478" s="569"/>
      <c r="BN478" s="569"/>
      <c r="BO478" s="569"/>
      <c r="BP478" s="569"/>
      <c r="BQ478" s="569"/>
      <c r="BR478" s="569"/>
      <c r="BS478" s="569"/>
      <c r="BT478" s="569"/>
      <c r="BU478" s="569"/>
      <c r="BV478" s="569"/>
      <c r="BW478" s="569"/>
      <c r="BX478" s="569"/>
      <c r="BY478" s="569"/>
      <c r="BZ478" s="569"/>
      <c r="CA478" s="569"/>
      <c r="CB478" s="569"/>
      <c r="CC478" s="569"/>
      <c r="CD478" s="569"/>
    </row>
    <row r="479" spans="21:82" ht="39" customHeight="1" x14ac:dyDescent="0.25">
      <c r="U479" s="569"/>
      <c r="V479" s="569"/>
      <c r="W479" s="569"/>
      <c r="X479" s="569"/>
      <c r="Y479" s="569"/>
      <c r="Z479" s="569"/>
      <c r="AA479" s="569"/>
      <c r="AB479" s="569"/>
      <c r="AC479" s="569"/>
      <c r="AD479" s="569"/>
      <c r="AE479" s="569"/>
      <c r="AF479" s="569"/>
      <c r="AG479" s="569"/>
      <c r="AH479" s="569"/>
      <c r="AI479" s="569"/>
      <c r="AJ479" s="569"/>
      <c r="AK479" s="569"/>
      <c r="AL479" s="569"/>
      <c r="AM479" s="569"/>
      <c r="AN479" s="569"/>
      <c r="AO479" s="569"/>
      <c r="AP479" s="569"/>
      <c r="AQ479" s="569"/>
      <c r="AR479" s="569"/>
      <c r="AS479" s="569"/>
      <c r="AT479" s="569"/>
      <c r="AU479" s="569"/>
      <c r="AV479" s="569"/>
      <c r="AW479" s="569"/>
      <c r="AX479" s="569"/>
      <c r="AY479" s="569"/>
      <c r="AZ479" s="569"/>
      <c r="BA479" s="569"/>
      <c r="BB479" s="569"/>
      <c r="BC479" s="569"/>
      <c r="BD479" s="569"/>
      <c r="BE479" s="569"/>
      <c r="BF479" s="569"/>
      <c r="BG479" s="569"/>
      <c r="BH479" s="569"/>
      <c r="BI479" s="569"/>
      <c r="BJ479" s="569"/>
      <c r="BK479" s="569"/>
      <c r="BL479" s="569"/>
      <c r="BM479" s="569"/>
      <c r="BN479" s="569"/>
      <c r="BO479" s="569"/>
      <c r="BP479" s="569"/>
      <c r="BQ479" s="569"/>
      <c r="BR479" s="569"/>
      <c r="BS479" s="569"/>
      <c r="BT479" s="569"/>
      <c r="BU479" s="569"/>
      <c r="BV479" s="569"/>
      <c r="BW479" s="569"/>
      <c r="BX479" s="569"/>
      <c r="BY479" s="569"/>
      <c r="BZ479" s="569"/>
      <c r="CA479" s="569"/>
      <c r="CB479" s="569"/>
      <c r="CC479" s="569"/>
      <c r="CD479" s="569"/>
    </row>
    <row r="480" spans="21:82" ht="39" customHeight="1" x14ac:dyDescent="0.25">
      <c r="U480" s="569"/>
      <c r="V480" s="569"/>
      <c r="W480" s="569"/>
      <c r="X480" s="569"/>
      <c r="Y480" s="569"/>
      <c r="Z480" s="569"/>
      <c r="AA480" s="569"/>
      <c r="AB480" s="569"/>
      <c r="AC480" s="569"/>
      <c r="AD480" s="569"/>
      <c r="AE480" s="569"/>
      <c r="AF480" s="569"/>
      <c r="AG480" s="569"/>
      <c r="AH480" s="569"/>
      <c r="AI480" s="569"/>
      <c r="AJ480" s="569"/>
      <c r="AK480" s="569"/>
      <c r="AL480" s="569"/>
      <c r="AM480" s="569"/>
      <c r="AN480" s="569"/>
      <c r="AO480" s="569"/>
      <c r="AP480" s="569"/>
      <c r="AQ480" s="569"/>
      <c r="AR480" s="569"/>
      <c r="AS480" s="569"/>
      <c r="AT480" s="569"/>
      <c r="AU480" s="569"/>
      <c r="AV480" s="569"/>
      <c r="AW480" s="569"/>
      <c r="AX480" s="569"/>
      <c r="AY480" s="569"/>
      <c r="AZ480" s="569"/>
      <c r="BA480" s="569"/>
      <c r="BB480" s="569"/>
      <c r="BC480" s="569"/>
      <c r="BD480" s="569"/>
      <c r="BE480" s="569"/>
      <c r="BF480" s="569"/>
      <c r="BG480" s="569"/>
      <c r="BH480" s="569"/>
      <c r="BI480" s="569"/>
      <c r="BJ480" s="569"/>
      <c r="BK480" s="569"/>
      <c r="BL480" s="569"/>
      <c r="BM480" s="569"/>
      <c r="BN480" s="569"/>
      <c r="BO480" s="569"/>
      <c r="BP480" s="569"/>
      <c r="BQ480" s="569"/>
      <c r="BR480" s="569"/>
      <c r="BS480" s="569"/>
      <c r="BT480" s="569"/>
      <c r="BU480" s="569"/>
      <c r="BV480" s="569"/>
      <c r="BW480" s="569"/>
      <c r="BX480" s="569"/>
      <c r="BY480" s="569"/>
      <c r="BZ480" s="569"/>
      <c r="CA480" s="569"/>
      <c r="CB480" s="569"/>
      <c r="CC480" s="569"/>
      <c r="CD480" s="569"/>
    </row>
    <row r="481" spans="21:82" ht="39" customHeight="1" x14ac:dyDescent="0.25">
      <c r="U481" s="569"/>
      <c r="V481" s="569"/>
      <c r="W481" s="569"/>
      <c r="X481" s="569"/>
      <c r="Y481" s="569"/>
      <c r="Z481" s="569"/>
      <c r="AA481" s="569"/>
      <c r="AB481" s="569"/>
      <c r="AC481" s="569"/>
      <c r="AD481" s="569"/>
      <c r="AE481" s="569"/>
      <c r="AF481" s="569"/>
      <c r="AG481" s="569"/>
      <c r="AH481" s="569"/>
      <c r="AI481" s="569"/>
      <c r="AJ481" s="569"/>
      <c r="AK481" s="569"/>
      <c r="AL481" s="569"/>
      <c r="AM481" s="569"/>
      <c r="AN481" s="569"/>
      <c r="AO481" s="569"/>
      <c r="AP481" s="569"/>
      <c r="AQ481" s="569"/>
      <c r="AR481" s="569"/>
      <c r="AS481" s="569"/>
      <c r="AT481" s="569"/>
      <c r="AU481" s="569"/>
      <c r="AV481" s="569"/>
      <c r="AW481" s="569"/>
      <c r="AX481" s="569"/>
      <c r="AY481" s="569"/>
      <c r="AZ481" s="569"/>
      <c r="BA481" s="569"/>
      <c r="BB481" s="569"/>
      <c r="BC481" s="569"/>
      <c r="BD481" s="569"/>
      <c r="BE481" s="569"/>
      <c r="BF481" s="569"/>
      <c r="BG481" s="569"/>
      <c r="BH481" s="569"/>
      <c r="BI481" s="569"/>
      <c r="BJ481" s="569"/>
      <c r="BK481" s="569"/>
      <c r="BL481" s="569"/>
      <c r="BM481" s="569"/>
      <c r="BN481" s="569"/>
      <c r="BO481" s="569"/>
      <c r="BP481" s="569"/>
      <c r="BQ481" s="569"/>
      <c r="BR481" s="569"/>
      <c r="BS481" s="569"/>
      <c r="BT481" s="569"/>
      <c r="BU481" s="569"/>
      <c r="BV481" s="569"/>
      <c r="BW481" s="569"/>
      <c r="BX481" s="569"/>
      <c r="BY481" s="569"/>
      <c r="BZ481" s="569"/>
      <c r="CA481" s="569"/>
      <c r="CB481" s="569"/>
      <c r="CC481" s="569"/>
      <c r="CD481" s="569"/>
    </row>
    <row r="482" spans="21:82" ht="39" customHeight="1" x14ac:dyDescent="0.25">
      <c r="U482" s="569"/>
      <c r="V482" s="569"/>
      <c r="W482" s="569"/>
      <c r="X482" s="569"/>
      <c r="Y482" s="569"/>
      <c r="Z482" s="569"/>
      <c r="AA482" s="569"/>
      <c r="AB482" s="569"/>
      <c r="AC482" s="569"/>
      <c r="AD482" s="569"/>
      <c r="AE482" s="569"/>
      <c r="AF482" s="569"/>
      <c r="AG482" s="569"/>
      <c r="AH482" s="569"/>
      <c r="AI482" s="569"/>
      <c r="AJ482" s="569"/>
      <c r="AK482" s="569"/>
      <c r="AL482" s="569"/>
      <c r="AM482" s="569"/>
      <c r="AN482" s="569"/>
      <c r="AO482" s="569"/>
      <c r="AP482" s="569"/>
      <c r="AQ482" s="569"/>
      <c r="AR482" s="569"/>
      <c r="AS482" s="569"/>
      <c r="AT482" s="569"/>
      <c r="AU482" s="569"/>
      <c r="AV482" s="569"/>
      <c r="AW482" s="569"/>
      <c r="AX482" s="569"/>
      <c r="AY482" s="569"/>
      <c r="AZ482" s="569"/>
      <c r="BA482" s="569"/>
      <c r="BB482" s="569"/>
      <c r="BC482" s="569"/>
      <c r="BD482" s="569"/>
      <c r="BE482" s="569"/>
      <c r="BF482" s="569"/>
      <c r="BG482" s="569"/>
      <c r="BH482" s="569"/>
      <c r="BI482" s="569"/>
      <c r="BJ482" s="569"/>
      <c r="BK482" s="569"/>
      <c r="BL482" s="569"/>
      <c r="BM482" s="569"/>
      <c r="BN482" s="569"/>
      <c r="BO482" s="569"/>
      <c r="BP482" s="569"/>
      <c r="BQ482" s="569"/>
      <c r="BR482" s="569"/>
      <c r="BS482" s="569"/>
      <c r="BT482" s="569"/>
      <c r="BU482" s="569"/>
      <c r="BV482" s="569"/>
      <c r="BW482" s="569"/>
      <c r="BX482" s="569"/>
      <c r="BY482" s="569"/>
      <c r="BZ482" s="569"/>
      <c r="CA482" s="569"/>
      <c r="CB482" s="569"/>
      <c r="CC482" s="569"/>
      <c r="CD482" s="569"/>
    </row>
    <row r="483" spans="21:82" ht="39" customHeight="1" x14ac:dyDescent="0.25">
      <c r="U483" s="569"/>
      <c r="V483" s="569"/>
      <c r="W483" s="569"/>
      <c r="X483" s="569"/>
      <c r="Y483" s="569"/>
      <c r="Z483" s="569"/>
      <c r="AA483" s="569"/>
      <c r="AB483" s="569"/>
      <c r="AC483" s="569"/>
      <c r="AD483" s="569"/>
      <c r="AE483" s="569"/>
      <c r="AF483" s="569"/>
      <c r="AG483" s="569"/>
      <c r="AH483" s="569"/>
      <c r="AI483" s="569"/>
      <c r="AJ483" s="569"/>
      <c r="AK483" s="569"/>
      <c r="AL483" s="569"/>
      <c r="AM483" s="569"/>
      <c r="AN483" s="569"/>
      <c r="AO483" s="569"/>
      <c r="AP483" s="569"/>
      <c r="AQ483" s="569"/>
      <c r="AR483" s="569"/>
      <c r="AS483" s="569"/>
      <c r="AT483" s="569"/>
      <c r="AU483" s="569"/>
      <c r="AV483" s="569"/>
      <c r="AW483" s="569"/>
      <c r="AX483" s="569"/>
      <c r="AY483" s="569"/>
      <c r="AZ483" s="569"/>
      <c r="BA483" s="569"/>
      <c r="BB483" s="569"/>
      <c r="BC483" s="569"/>
      <c r="BD483" s="569"/>
      <c r="BE483" s="569"/>
      <c r="BF483" s="569"/>
      <c r="BG483" s="569"/>
      <c r="BH483" s="569"/>
      <c r="BI483" s="569"/>
      <c r="BJ483" s="569"/>
      <c r="BK483" s="569"/>
      <c r="BL483" s="569"/>
      <c r="BM483" s="569"/>
      <c r="BN483" s="569"/>
      <c r="BO483" s="569"/>
      <c r="BP483" s="569"/>
      <c r="BQ483" s="569"/>
      <c r="BR483" s="569"/>
      <c r="BS483" s="569"/>
      <c r="BT483" s="569"/>
      <c r="BU483" s="569"/>
      <c r="BV483" s="569"/>
      <c r="BW483" s="569"/>
      <c r="BX483" s="569"/>
      <c r="BY483" s="569"/>
      <c r="BZ483" s="569"/>
      <c r="CA483" s="569"/>
      <c r="CB483" s="569"/>
      <c r="CC483" s="569"/>
      <c r="CD483" s="569"/>
    </row>
    <row r="484" spans="21:82" ht="39" customHeight="1" x14ac:dyDescent="0.25">
      <c r="U484" s="569"/>
      <c r="V484" s="569"/>
      <c r="W484" s="569"/>
      <c r="X484" s="569"/>
      <c r="Y484" s="569"/>
      <c r="Z484" s="569"/>
      <c r="AA484" s="569"/>
      <c r="AB484" s="569"/>
      <c r="AC484" s="569"/>
      <c r="AD484" s="569"/>
      <c r="AE484" s="569"/>
      <c r="AF484" s="569"/>
      <c r="AG484" s="569"/>
      <c r="AH484" s="569"/>
      <c r="AI484" s="569"/>
      <c r="AJ484" s="569"/>
      <c r="AK484" s="569"/>
      <c r="AL484" s="569"/>
      <c r="AM484" s="569"/>
      <c r="AN484" s="569"/>
      <c r="AO484" s="569"/>
      <c r="AP484" s="569"/>
      <c r="AQ484" s="569"/>
      <c r="AR484" s="569"/>
      <c r="AS484" s="569"/>
      <c r="AT484" s="569"/>
      <c r="AU484" s="569"/>
      <c r="AV484" s="569"/>
      <c r="AW484" s="569"/>
      <c r="AX484" s="569"/>
      <c r="AY484" s="569"/>
      <c r="AZ484" s="569"/>
      <c r="BA484" s="569"/>
      <c r="BB484" s="569"/>
      <c r="BC484" s="569"/>
      <c r="BD484" s="569"/>
      <c r="BE484" s="569"/>
      <c r="BF484" s="569"/>
      <c r="BG484" s="569"/>
      <c r="BH484" s="569"/>
      <c r="BI484" s="569"/>
      <c r="BJ484" s="569"/>
      <c r="BK484" s="569"/>
      <c r="BL484" s="569"/>
      <c r="BM484" s="569"/>
      <c r="BN484" s="569"/>
      <c r="BO484" s="569"/>
      <c r="BP484" s="569"/>
      <c r="BQ484" s="569"/>
      <c r="BR484" s="569"/>
      <c r="BS484" s="569"/>
      <c r="BT484" s="569"/>
      <c r="BU484" s="569"/>
      <c r="BV484" s="569"/>
      <c r="BW484" s="569"/>
      <c r="BX484" s="569"/>
      <c r="BY484" s="569"/>
      <c r="BZ484" s="569"/>
      <c r="CA484" s="569"/>
      <c r="CB484" s="569"/>
      <c r="CC484" s="569"/>
      <c r="CD484" s="569"/>
    </row>
    <row r="485" spans="21:82" ht="39" customHeight="1" x14ac:dyDescent="0.25">
      <c r="U485" s="569"/>
      <c r="V485" s="569"/>
      <c r="W485" s="569"/>
      <c r="X485" s="569"/>
      <c r="Y485" s="569"/>
      <c r="Z485" s="569"/>
      <c r="AA485" s="569"/>
      <c r="AB485" s="569"/>
      <c r="AC485" s="569"/>
      <c r="AD485" s="569"/>
      <c r="AE485" s="569"/>
      <c r="AF485" s="569"/>
      <c r="AG485" s="569"/>
      <c r="AH485" s="569"/>
      <c r="AI485" s="569"/>
      <c r="AJ485" s="569"/>
      <c r="AK485" s="569"/>
      <c r="AL485" s="569"/>
      <c r="AM485" s="569"/>
      <c r="AN485" s="569"/>
      <c r="AO485" s="569"/>
      <c r="AP485" s="569"/>
      <c r="AQ485" s="569"/>
      <c r="AR485" s="569"/>
      <c r="AS485" s="569"/>
      <c r="AT485" s="569"/>
      <c r="AU485" s="569"/>
      <c r="AV485" s="569"/>
      <c r="AW485" s="569"/>
      <c r="AX485" s="569"/>
      <c r="AY485" s="569"/>
      <c r="AZ485" s="569"/>
      <c r="BA485" s="569"/>
      <c r="BB485" s="569"/>
      <c r="BC485" s="569"/>
      <c r="BD485" s="569"/>
      <c r="BE485" s="569"/>
      <c r="BF485" s="569"/>
      <c r="BG485" s="569"/>
      <c r="BH485" s="569"/>
      <c r="BI485" s="569"/>
      <c r="BJ485" s="569"/>
      <c r="BK485" s="569"/>
      <c r="BL485" s="569"/>
      <c r="BM485" s="569"/>
      <c r="BN485" s="569"/>
      <c r="BO485" s="569"/>
      <c r="BP485" s="569"/>
      <c r="BQ485" s="569"/>
      <c r="BR485" s="569"/>
      <c r="BS485" s="569"/>
      <c r="BT485" s="569"/>
      <c r="BU485" s="569"/>
      <c r="BV485" s="569"/>
      <c r="BW485" s="569"/>
      <c r="BX485" s="569"/>
      <c r="BY485" s="569"/>
      <c r="BZ485" s="569"/>
      <c r="CA485" s="569"/>
      <c r="CB485" s="569"/>
      <c r="CC485" s="569"/>
      <c r="CD485" s="569"/>
    </row>
    <row r="486" spans="21:82" ht="39" customHeight="1" x14ac:dyDescent="0.25">
      <c r="U486" s="569"/>
      <c r="V486" s="569"/>
      <c r="W486" s="569"/>
      <c r="X486" s="569"/>
      <c r="Y486" s="569"/>
      <c r="Z486" s="569"/>
      <c r="AA486" s="569"/>
      <c r="AB486" s="569"/>
      <c r="AC486" s="569"/>
      <c r="AD486" s="569"/>
      <c r="AE486" s="569"/>
      <c r="AF486" s="569"/>
      <c r="AG486" s="569"/>
      <c r="AH486" s="569"/>
      <c r="AI486" s="569"/>
      <c r="AJ486" s="569"/>
      <c r="AK486" s="569"/>
      <c r="AL486" s="569"/>
      <c r="AM486" s="569"/>
      <c r="AN486" s="569"/>
      <c r="AO486" s="569"/>
      <c r="AP486" s="569"/>
      <c r="AQ486" s="569"/>
      <c r="AR486" s="569"/>
      <c r="AS486" s="569"/>
      <c r="AT486" s="569"/>
      <c r="AU486" s="569"/>
      <c r="AV486" s="569"/>
      <c r="AW486" s="569"/>
      <c r="AX486" s="569"/>
      <c r="AY486" s="569"/>
      <c r="AZ486" s="569"/>
      <c r="BA486" s="569"/>
      <c r="BB486" s="569"/>
      <c r="BC486" s="569"/>
      <c r="BD486" s="569"/>
      <c r="BE486" s="569"/>
      <c r="BF486" s="569"/>
      <c r="BG486" s="569"/>
      <c r="BH486" s="569"/>
      <c r="BI486" s="569"/>
      <c r="BJ486" s="569"/>
      <c r="BK486" s="569"/>
      <c r="BL486" s="569"/>
      <c r="BM486" s="569"/>
      <c r="BN486" s="569"/>
      <c r="BO486" s="569"/>
      <c r="BP486" s="569"/>
      <c r="BQ486" s="569"/>
      <c r="BR486" s="569"/>
      <c r="BS486" s="569"/>
      <c r="BT486" s="569"/>
      <c r="BU486" s="569"/>
      <c r="BV486" s="569"/>
      <c r="BW486" s="569"/>
      <c r="BX486" s="569"/>
      <c r="BY486" s="569"/>
      <c r="BZ486" s="569"/>
      <c r="CA486" s="569"/>
      <c r="CB486" s="569"/>
      <c r="CC486" s="569"/>
      <c r="CD486" s="569"/>
    </row>
    <row r="487" spans="21:82" ht="39" customHeight="1" x14ac:dyDescent="0.25">
      <c r="U487" s="569"/>
      <c r="V487" s="569"/>
      <c r="W487" s="569"/>
      <c r="X487" s="569"/>
      <c r="Y487" s="569"/>
      <c r="Z487" s="569"/>
      <c r="AA487" s="569"/>
      <c r="AB487" s="569"/>
      <c r="AC487" s="569"/>
      <c r="AD487" s="569"/>
      <c r="AE487" s="569"/>
      <c r="AF487" s="569"/>
      <c r="AG487" s="569"/>
      <c r="AH487" s="569"/>
      <c r="AI487" s="569"/>
      <c r="AJ487" s="569"/>
      <c r="AK487" s="569"/>
      <c r="AL487" s="569"/>
      <c r="AM487" s="569"/>
      <c r="AN487" s="569"/>
      <c r="AO487" s="569"/>
      <c r="AP487" s="569"/>
      <c r="AQ487" s="569"/>
      <c r="AR487" s="569"/>
      <c r="AS487" s="569"/>
      <c r="AT487" s="569"/>
      <c r="AU487" s="569"/>
      <c r="AV487" s="569"/>
      <c r="AW487" s="569"/>
      <c r="AX487" s="569"/>
      <c r="AY487" s="569"/>
      <c r="AZ487" s="569"/>
      <c r="BA487" s="569"/>
      <c r="BB487" s="569"/>
      <c r="BC487" s="569"/>
      <c r="BD487" s="569"/>
      <c r="BE487" s="569"/>
      <c r="BF487" s="569"/>
      <c r="BG487" s="569"/>
      <c r="BH487" s="569"/>
      <c r="BI487" s="569"/>
      <c r="BJ487" s="569"/>
      <c r="BK487" s="569"/>
      <c r="BL487" s="569"/>
      <c r="BM487" s="569"/>
      <c r="BN487" s="569"/>
      <c r="BO487" s="569"/>
      <c r="BP487" s="569"/>
      <c r="BQ487" s="569"/>
      <c r="BR487" s="569"/>
      <c r="BS487" s="569"/>
      <c r="BT487" s="569"/>
      <c r="BU487" s="569"/>
      <c r="BV487" s="569"/>
      <c r="BW487" s="569"/>
      <c r="BX487" s="569"/>
      <c r="BY487" s="569"/>
      <c r="BZ487" s="569"/>
      <c r="CA487" s="569"/>
      <c r="CB487" s="569"/>
      <c r="CC487" s="569"/>
      <c r="CD487" s="569"/>
    </row>
    <row r="488" spans="21:82" ht="39" customHeight="1" x14ac:dyDescent="0.25">
      <c r="U488" s="569"/>
      <c r="V488" s="569"/>
      <c r="W488" s="569"/>
      <c r="X488" s="569"/>
      <c r="Y488" s="569"/>
      <c r="Z488" s="569"/>
      <c r="AA488" s="569"/>
      <c r="AB488" s="569"/>
      <c r="AC488" s="569"/>
      <c r="AD488" s="569"/>
      <c r="AE488" s="569"/>
      <c r="AF488" s="569"/>
      <c r="AG488" s="569"/>
      <c r="AH488" s="569"/>
      <c r="AI488" s="569"/>
      <c r="AJ488" s="569"/>
      <c r="AK488" s="569"/>
      <c r="AL488" s="569"/>
      <c r="AM488" s="569"/>
      <c r="AN488" s="569"/>
      <c r="AO488" s="569"/>
      <c r="AP488" s="569"/>
      <c r="AQ488" s="569"/>
      <c r="AR488" s="569"/>
      <c r="AS488" s="569"/>
      <c r="AT488" s="569"/>
      <c r="AU488" s="569"/>
      <c r="AV488" s="569"/>
      <c r="AW488" s="569"/>
      <c r="AX488" s="569"/>
      <c r="AY488" s="569"/>
      <c r="AZ488" s="569"/>
      <c r="BA488" s="569"/>
      <c r="BB488" s="569"/>
      <c r="BC488" s="569"/>
      <c r="BD488" s="569"/>
      <c r="BE488" s="569"/>
      <c r="BF488" s="569"/>
      <c r="BG488" s="569"/>
      <c r="BH488" s="569"/>
      <c r="BI488" s="569"/>
      <c r="BJ488" s="569"/>
      <c r="BK488" s="569"/>
      <c r="BL488" s="569"/>
      <c r="BM488" s="569"/>
      <c r="BN488" s="569"/>
      <c r="BO488" s="569"/>
      <c r="BP488" s="569"/>
      <c r="BQ488" s="569"/>
      <c r="BR488" s="569"/>
      <c r="BS488" s="569"/>
      <c r="BT488" s="569"/>
      <c r="BU488" s="569"/>
      <c r="BV488" s="569"/>
      <c r="BW488" s="569"/>
      <c r="BX488" s="569"/>
      <c r="BY488" s="569"/>
      <c r="BZ488" s="569"/>
      <c r="CA488" s="569"/>
      <c r="CB488" s="569"/>
      <c r="CC488" s="569"/>
      <c r="CD488" s="569"/>
    </row>
    <row r="489" spans="21:82" ht="39" customHeight="1" x14ac:dyDescent="0.25">
      <c r="U489" s="569"/>
      <c r="V489" s="569"/>
      <c r="W489" s="569"/>
      <c r="X489" s="569"/>
      <c r="Y489" s="569"/>
      <c r="Z489" s="569"/>
      <c r="AA489" s="569"/>
      <c r="AB489" s="569"/>
      <c r="AC489" s="569"/>
      <c r="AD489" s="569"/>
      <c r="AE489" s="569"/>
      <c r="AF489" s="569"/>
      <c r="AG489" s="569"/>
      <c r="AH489" s="569"/>
      <c r="AI489" s="569"/>
      <c r="AJ489" s="569"/>
      <c r="AK489" s="569"/>
      <c r="AL489" s="569"/>
      <c r="AM489" s="569"/>
      <c r="AN489" s="569"/>
      <c r="AO489" s="569"/>
      <c r="AP489" s="569"/>
      <c r="AQ489" s="569"/>
      <c r="AR489" s="569"/>
      <c r="AS489" s="569"/>
      <c r="AT489" s="569"/>
      <c r="AU489" s="569"/>
      <c r="AV489" s="569"/>
      <c r="AW489" s="569"/>
      <c r="AX489" s="569"/>
      <c r="AY489" s="569"/>
      <c r="AZ489" s="569"/>
      <c r="BA489" s="569"/>
      <c r="BB489" s="569"/>
      <c r="BC489" s="569"/>
      <c r="BD489" s="569"/>
      <c r="BE489" s="569"/>
      <c r="BF489" s="569"/>
      <c r="BG489" s="569"/>
      <c r="BH489" s="569"/>
      <c r="BI489" s="569"/>
      <c r="BJ489" s="569"/>
      <c r="BK489" s="569"/>
      <c r="BL489" s="569"/>
      <c r="BM489" s="569"/>
      <c r="BN489" s="569"/>
      <c r="BO489" s="569"/>
      <c r="BP489" s="569"/>
      <c r="BQ489" s="569"/>
      <c r="BR489" s="569"/>
      <c r="BS489" s="569"/>
      <c r="BT489" s="569"/>
      <c r="BU489" s="569"/>
      <c r="BV489" s="569"/>
      <c r="BW489" s="569"/>
      <c r="BX489" s="569"/>
      <c r="BY489" s="569"/>
      <c r="BZ489" s="569"/>
      <c r="CA489" s="569"/>
      <c r="CB489" s="569"/>
      <c r="CC489" s="569"/>
      <c r="CD489" s="569"/>
    </row>
    <row r="490" spans="21:82" ht="39" customHeight="1" x14ac:dyDescent="0.25">
      <c r="U490" s="569"/>
      <c r="V490" s="569"/>
      <c r="W490" s="569"/>
      <c r="X490" s="569"/>
      <c r="Y490" s="569"/>
      <c r="Z490" s="569"/>
      <c r="AA490" s="569"/>
      <c r="AB490" s="569"/>
      <c r="AC490" s="569"/>
      <c r="AD490" s="569"/>
      <c r="AE490" s="569"/>
      <c r="AF490" s="569"/>
      <c r="AG490" s="569"/>
      <c r="AH490" s="569"/>
      <c r="AI490" s="569"/>
      <c r="AJ490" s="569"/>
      <c r="AK490" s="569"/>
      <c r="AL490" s="569"/>
      <c r="AM490" s="569"/>
      <c r="AN490" s="569"/>
      <c r="AO490" s="569"/>
      <c r="AP490" s="569"/>
      <c r="AQ490" s="569"/>
      <c r="AR490" s="569"/>
      <c r="AS490" s="569"/>
      <c r="AT490" s="569"/>
      <c r="AU490" s="569"/>
      <c r="AV490" s="569"/>
      <c r="AW490" s="569"/>
      <c r="AX490" s="569"/>
      <c r="AY490" s="569"/>
      <c r="AZ490" s="569"/>
      <c r="BA490" s="569"/>
      <c r="BB490" s="569"/>
      <c r="BC490" s="569"/>
      <c r="BD490" s="569"/>
      <c r="BE490" s="569"/>
      <c r="BF490" s="569"/>
      <c r="BG490" s="569"/>
      <c r="BH490" s="569"/>
      <c r="BI490" s="569"/>
      <c r="BJ490" s="569"/>
      <c r="BK490" s="569"/>
      <c r="BL490" s="569"/>
      <c r="BM490" s="569"/>
      <c r="BN490" s="569"/>
      <c r="BO490" s="569"/>
      <c r="BP490" s="569"/>
      <c r="BQ490" s="569"/>
      <c r="BR490" s="569"/>
      <c r="BS490" s="569"/>
      <c r="BT490" s="569"/>
      <c r="BU490" s="569"/>
      <c r="BV490" s="569"/>
      <c r="BW490" s="569"/>
      <c r="BX490" s="569"/>
      <c r="BY490" s="569"/>
      <c r="BZ490" s="569"/>
      <c r="CA490" s="569"/>
      <c r="CB490" s="569"/>
      <c r="CC490" s="569"/>
      <c r="CD490" s="569"/>
    </row>
    <row r="491" spans="21:82" ht="39" customHeight="1" x14ac:dyDescent="0.25">
      <c r="U491" s="569"/>
      <c r="V491" s="569"/>
      <c r="W491" s="569"/>
      <c r="X491" s="569"/>
      <c r="Y491" s="569"/>
      <c r="Z491" s="569"/>
      <c r="AA491" s="569"/>
      <c r="AB491" s="569"/>
      <c r="AC491" s="569"/>
      <c r="AD491" s="569"/>
      <c r="AE491" s="569"/>
      <c r="AF491" s="569"/>
      <c r="AG491" s="569"/>
      <c r="AH491" s="569"/>
      <c r="AI491" s="569"/>
      <c r="AJ491" s="569"/>
      <c r="AK491" s="569"/>
      <c r="AL491" s="569"/>
      <c r="AM491" s="569"/>
      <c r="AN491" s="569"/>
      <c r="AO491" s="569"/>
      <c r="AP491" s="569"/>
      <c r="AQ491" s="569"/>
      <c r="AR491" s="569"/>
      <c r="AS491" s="569"/>
      <c r="AT491" s="569"/>
      <c r="AU491" s="569"/>
      <c r="AV491" s="569"/>
      <c r="AW491" s="569"/>
      <c r="AX491" s="569"/>
      <c r="AY491" s="569"/>
      <c r="AZ491" s="569"/>
      <c r="BA491" s="569"/>
      <c r="BB491" s="569"/>
      <c r="BC491" s="569"/>
      <c r="BD491" s="569"/>
      <c r="BE491" s="569"/>
      <c r="BF491" s="569"/>
      <c r="BG491" s="569"/>
      <c r="BH491" s="569"/>
      <c r="BI491" s="569"/>
      <c r="BJ491" s="569"/>
      <c r="BK491" s="569"/>
      <c r="BL491" s="569"/>
      <c r="BM491" s="569"/>
      <c r="BN491" s="569"/>
      <c r="BO491" s="569"/>
      <c r="BP491" s="569"/>
      <c r="BQ491" s="569"/>
      <c r="BR491" s="569"/>
      <c r="BS491" s="569"/>
      <c r="BT491" s="569"/>
      <c r="BU491" s="569"/>
      <c r="BV491" s="569"/>
      <c r="BW491" s="569"/>
      <c r="BX491" s="569"/>
      <c r="BY491" s="569"/>
      <c r="BZ491" s="569"/>
      <c r="CA491" s="569"/>
      <c r="CB491" s="569"/>
      <c r="CC491" s="569"/>
      <c r="CD491" s="569"/>
    </row>
    <row r="492" spans="21:82" ht="39" customHeight="1" x14ac:dyDescent="0.25">
      <c r="U492" s="569"/>
      <c r="V492" s="569"/>
      <c r="W492" s="569"/>
      <c r="X492" s="569"/>
      <c r="Y492" s="569"/>
      <c r="Z492" s="569"/>
      <c r="AA492" s="569"/>
      <c r="AB492" s="569"/>
      <c r="AC492" s="569"/>
      <c r="AD492" s="569"/>
      <c r="AE492" s="569"/>
      <c r="AF492" s="569"/>
      <c r="AG492" s="569"/>
      <c r="AH492" s="569"/>
      <c r="AI492" s="569"/>
      <c r="AJ492" s="569"/>
      <c r="AK492" s="569"/>
      <c r="AL492" s="569"/>
      <c r="AM492" s="569"/>
      <c r="AN492" s="569"/>
      <c r="AO492" s="569"/>
      <c r="AP492" s="569"/>
      <c r="AQ492" s="569"/>
      <c r="AR492" s="569"/>
      <c r="AS492" s="569"/>
      <c r="AT492" s="569"/>
      <c r="AU492" s="569"/>
      <c r="AV492" s="569"/>
      <c r="AW492" s="569"/>
      <c r="AX492" s="569"/>
      <c r="AY492" s="569"/>
      <c r="AZ492" s="569"/>
      <c r="BA492" s="569"/>
      <c r="BB492" s="569"/>
      <c r="BC492" s="569"/>
      <c r="BD492" s="569"/>
      <c r="BE492" s="569"/>
      <c r="BF492" s="569"/>
      <c r="BG492" s="569"/>
      <c r="BH492" s="569"/>
      <c r="BI492" s="569"/>
      <c r="BJ492" s="569"/>
      <c r="BK492" s="569"/>
      <c r="BL492" s="569"/>
      <c r="BM492" s="569"/>
      <c r="BN492" s="569"/>
      <c r="BO492" s="569"/>
      <c r="BP492" s="569"/>
      <c r="BQ492" s="569"/>
      <c r="BR492" s="569"/>
      <c r="BS492" s="569"/>
      <c r="BT492" s="569"/>
      <c r="BU492" s="569"/>
      <c r="BV492" s="569"/>
      <c r="BW492" s="569"/>
      <c r="BX492" s="569"/>
      <c r="BY492" s="569"/>
      <c r="BZ492" s="569"/>
      <c r="CA492" s="569"/>
      <c r="CB492" s="569"/>
      <c r="CC492" s="569"/>
      <c r="CD492" s="569"/>
    </row>
    <row r="493" spans="21:82" ht="39" customHeight="1" x14ac:dyDescent="0.25">
      <c r="U493" s="569"/>
      <c r="V493" s="569"/>
      <c r="W493" s="569"/>
      <c r="X493" s="569"/>
      <c r="Y493" s="569"/>
      <c r="Z493" s="569"/>
      <c r="AA493" s="569"/>
      <c r="AB493" s="569"/>
      <c r="AC493" s="569"/>
      <c r="AD493" s="569"/>
      <c r="AE493" s="569"/>
      <c r="AF493" s="569"/>
      <c r="AG493" s="569"/>
      <c r="AH493" s="569"/>
      <c r="AI493" s="569"/>
      <c r="AJ493" s="569"/>
      <c r="AK493" s="569"/>
      <c r="AL493" s="569"/>
      <c r="AM493" s="569"/>
      <c r="AN493" s="569"/>
      <c r="AO493" s="569"/>
      <c r="AP493" s="569"/>
      <c r="AQ493" s="569"/>
      <c r="AR493" s="569"/>
      <c r="AS493" s="569"/>
      <c r="AT493" s="569"/>
      <c r="AU493" s="569"/>
      <c r="AV493" s="569"/>
      <c r="AW493" s="569"/>
      <c r="AX493" s="569"/>
      <c r="AY493" s="569"/>
      <c r="AZ493" s="569"/>
      <c r="BA493" s="569"/>
      <c r="BB493" s="569"/>
      <c r="BC493" s="569"/>
      <c r="BD493" s="569"/>
      <c r="BE493" s="569"/>
      <c r="BF493" s="569"/>
      <c r="BG493" s="569"/>
      <c r="BH493" s="569"/>
      <c r="BI493" s="569"/>
      <c r="BJ493" s="569"/>
      <c r="BK493" s="569"/>
      <c r="BL493" s="569"/>
      <c r="BM493" s="569"/>
      <c r="BN493" s="569"/>
      <c r="BO493" s="569"/>
      <c r="BP493" s="569"/>
      <c r="BQ493" s="569"/>
      <c r="BR493" s="569"/>
      <c r="BS493" s="569"/>
      <c r="BT493" s="569"/>
      <c r="BU493" s="569"/>
      <c r="BV493" s="569"/>
      <c r="BW493" s="569"/>
      <c r="BX493" s="569"/>
      <c r="BY493" s="569"/>
      <c r="BZ493" s="569"/>
      <c r="CA493" s="569"/>
      <c r="CB493" s="569"/>
      <c r="CC493" s="569"/>
      <c r="CD493" s="569"/>
    </row>
    <row r="494" spans="21:82" ht="39" customHeight="1" x14ac:dyDescent="0.25">
      <c r="U494" s="569"/>
      <c r="V494" s="569"/>
      <c r="W494" s="569"/>
      <c r="X494" s="569"/>
      <c r="Y494" s="569"/>
      <c r="Z494" s="569"/>
      <c r="AA494" s="569"/>
      <c r="AB494" s="569"/>
      <c r="AC494" s="569"/>
      <c r="AD494" s="569"/>
      <c r="AE494" s="569"/>
      <c r="AF494" s="569"/>
      <c r="AG494" s="569"/>
      <c r="AH494" s="569"/>
      <c r="AI494" s="569"/>
      <c r="AJ494" s="569"/>
      <c r="AK494" s="569"/>
      <c r="AL494" s="569"/>
      <c r="AM494" s="569"/>
      <c r="AN494" s="569"/>
      <c r="AO494" s="569"/>
      <c r="AP494" s="569"/>
      <c r="AQ494" s="569"/>
      <c r="AR494" s="569"/>
      <c r="AS494" s="569"/>
      <c r="AT494" s="569"/>
      <c r="AU494" s="569"/>
      <c r="AV494" s="569"/>
      <c r="AW494" s="569"/>
      <c r="AX494" s="569"/>
      <c r="AY494" s="569"/>
      <c r="AZ494" s="569"/>
      <c r="BA494" s="569"/>
      <c r="BB494" s="569"/>
      <c r="BC494" s="569"/>
      <c r="BD494" s="569"/>
      <c r="BE494" s="569"/>
      <c r="BF494" s="569"/>
      <c r="BG494" s="569"/>
      <c r="BH494" s="569"/>
      <c r="BI494" s="569"/>
      <c r="BJ494" s="569"/>
      <c r="BK494" s="569"/>
      <c r="BL494" s="569"/>
      <c r="BM494" s="569"/>
      <c r="BN494" s="569"/>
      <c r="BO494" s="569"/>
      <c r="BP494" s="569"/>
      <c r="BQ494" s="569"/>
      <c r="BR494" s="569"/>
      <c r="BS494" s="569"/>
      <c r="BT494" s="569"/>
      <c r="BU494" s="569"/>
      <c r="BV494" s="569"/>
      <c r="BW494" s="569"/>
      <c r="BX494" s="569"/>
      <c r="BY494" s="569"/>
      <c r="BZ494" s="569"/>
      <c r="CA494" s="569"/>
      <c r="CB494" s="569"/>
      <c r="CC494" s="569"/>
      <c r="CD494" s="569"/>
    </row>
    <row r="495" spans="21:82" ht="39" customHeight="1" x14ac:dyDescent="0.25">
      <c r="U495" s="569"/>
      <c r="V495" s="569"/>
      <c r="W495" s="569"/>
      <c r="X495" s="569"/>
      <c r="Y495" s="569"/>
      <c r="Z495" s="569"/>
      <c r="AA495" s="569"/>
      <c r="AB495" s="569"/>
      <c r="AC495" s="569"/>
      <c r="AD495" s="569"/>
      <c r="AE495" s="569"/>
      <c r="AF495" s="569"/>
      <c r="AG495" s="569"/>
      <c r="AH495" s="569"/>
      <c r="AI495" s="569"/>
      <c r="AJ495" s="569"/>
      <c r="AK495" s="569"/>
      <c r="AL495" s="569"/>
      <c r="AM495" s="569"/>
      <c r="AN495" s="569"/>
      <c r="AO495" s="569"/>
      <c r="AP495" s="569"/>
      <c r="AQ495" s="569"/>
      <c r="AR495" s="569"/>
      <c r="AS495" s="569"/>
      <c r="AT495" s="569"/>
      <c r="AU495" s="569"/>
      <c r="AV495" s="569"/>
      <c r="AW495" s="569"/>
      <c r="AX495" s="569"/>
      <c r="AY495" s="569"/>
      <c r="AZ495" s="569"/>
      <c r="BA495" s="569"/>
      <c r="BB495" s="569"/>
      <c r="BC495" s="569"/>
      <c r="BD495" s="569"/>
      <c r="BE495" s="569"/>
      <c r="BF495" s="569"/>
      <c r="BG495" s="569"/>
      <c r="BH495" s="569"/>
      <c r="BI495" s="569"/>
      <c r="BJ495" s="569"/>
      <c r="BK495" s="569"/>
      <c r="BL495" s="569"/>
      <c r="BM495" s="569"/>
      <c r="BN495" s="569"/>
      <c r="BO495" s="569"/>
      <c r="BP495" s="569"/>
      <c r="BQ495" s="569"/>
      <c r="BR495" s="569"/>
      <c r="BS495" s="569"/>
      <c r="BT495" s="569"/>
      <c r="BU495" s="569"/>
      <c r="BV495" s="569"/>
      <c r="BW495" s="569"/>
      <c r="BX495" s="569"/>
      <c r="BY495" s="569"/>
      <c r="BZ495" s="569"/>
      <c r="CA495" s="569"/>
      <c r="CB495" s="569"/>
      <c r="CC495" s="569"/>
      <c r="CD495" s="569"/>
    </row>
    <row r="496" spans="21:82" ht="39" customHeight="1" x14ac:dyDescent="0.25">
      <c r="U496" s="569"/>
      <c r="V496" s="569"/>
      <c r="W496" s="569"/>
      <c r="X496" s="569"/>
      <c r="Y496" s="569"/>
      <c r="Z496" s="569"/>
      <c r="AA496" s="569"/>
      <c r="AB496" s="569"/>
      <c r="AC496" s="569"/>
      <c r="AD496" s="569"/>
      <c r="AE496" s="569"/>
      <c r="AF496" s="569"/>
      <c r="AG496" s="569"/>
      <c r="AH496" s="569"/>
      <c r="AI496" s="569"/>
      <c r="AJ496" s="569"/>
      <c r="AK496" s="569"/>
      <c r="AL496" s="569"/>
      <c r="AM496" s="569"/>
      <c r="AN496" s="569"/>
      <c r="AO496" s="569"/>
      <c r="AP496" s="569"/>
      <c r="AQ496" s="569"/>
      <c r="AR496" s="569"/>
      <c r="AS496" s="569"/>
      <c r="AT496" s="569"/>
      <c r="AU496" s="569"/>
      <c r="AV496" s="569"/>
      <c r="AW496" s="569"/>
      <c r="AX496" s="569"/>
      <c r="AY496" s="569"/>
      <c r="AZ496" s="569"/>
      <c r="BA496" s="569"/>
      <c r="BB496" s="569"/>
      <c r="BC496" s="569"/>
      <c r="BD496" s="569"/>
      <c r="BE496" s="569"/>
      <c r="BF496" s="569"/>
      <c r="BG496" s="569"/>
      <c r="BH496" s="569"/>
      <c r="BI496" s="569"/>
      <c r="BJ496" s="569"/>
      <c r="BK496" s="569"/>
      <c r="BL496" s="569"/>
      <c r="BM496" s="569"/>
      <c r="BN496" s="569"/>
      <c r="BO496" s="569"/>
      <c r="BP496" s="569"/>
      <c r="BQ496" s="569"/>
      <c r="BR496" s="569"/>
      <c r="BS496" s="569"/>
      <c r="BT496" s="569"/>
      <c r="BU496" s="569"/>
      <c r="BV496" s="569"/>
      <c r="BW496" s="569"/>
      <c r="BX496" s="569"/>
      <c r="BY496" s="569"/>
      <c r="BZ496" s="569"/>
      <c r="CA496" s="569"/>
      <c r="CB496" s="569"/>
      <c r="CC496" s="569"/>
      <c r="CD496" s="569"/>
    </row>
    <row r="497" spans="21:82" ht="39" customHeight="1" x14ac:dyDescent="0.25">
      <c r="U497" s="569"/>
      <c r="V497" s="569"/>
      <c r="W497" s="569"/>
      <c r="X497" s="569"/>
      <c r="Y497" s="569"/>
      <c r="Z497" s="569"/>
      <c r="AA497" s="569"/>
      <c r="AB497" s="569"/>
      <c r="AC497" s="569"/>
      <c r="AD497" s="569"/>
      <c r="AE497" s="569"/>
      <c r="AF497" s="569"/>
      <c r="AG497" s="569"/>
      <c r="AH497" s="569"/>
      <c r="AI497" s="569"/>
      <c r="AJ497" s="569"/>
      <c r="AK497" s="569"/>
      <c r="AL497" s="569"/>
      <c r="AM497" s="569"/>
      <c r="AN497" s="569"/>
      <c r="AO497" s="569"/>
      <c r="AP497" s="569"/>
      <c r="AQ497" s="569"/>
      <c r="AR497" s="569"/>
      <c r="AS497" s="569"/>
      <c r="AT497" s="569"/>
      <c r="AU497" s="569"/>
      <c r="AV497" s="569"/>
      <c r="AW497" s="569"/>
      <c r="AX497" s="569"/>
      <c r="AY497" s="569"/>
      <c r="AZ497" s="569"/>
      <c r="BA497" s="569"/>
      <c r="BB497" s="569"/>
      <c r="BC497" s="569"/>
      <c r="BD497" s="569"/>
      <c r="BE497" s="569"/>
      <c r="BF497" s="569"/>
      <c r="BG497" s="569"/>
      <c r="BH497" s="569"/>
      <c r="BI497" s="569"/>
      <c r="BJ497" s="569"/>
      <c r="BK497" s="569"/>
      <c r="BL497" s="569"/>
      <c r="BM497" s="569"/>
      <c r="BN497" s="569"/>
      <c r="BO497" s="569"/>
      <c r="BP497" s="569"/>
      <c r="BQ497" s="569"/>
      <c r="BR497" s="569"/>
      <c r="BS497" s="569"/>
      <c r="BT497" s="569"/>
      <c r="BU497" s="569"/>
      <c r="BV497" s="569"/>
      <c r="BW497" s="569"/>
      <c r="BX497" s="569"/>
      <c r="BY497" s="569"/>
      <c r="BZ497" s="569"/>
      <c r="CA497" s="569"/>
      <c r="CB497" s="569"/>
      <c r="CC497" s="569"/>
      <c r="CD497" s="569"/>
    </row>
    <row r="498" spans="21:82" ht="39" customHeight="1" x14ac:dyDescent="0.25">
      <c r="U498" s="569"/>
      <c r="V498" s="569"/>
      <c r="W498" s="569"/>
      <c r="X498" s="569"/>
      <c r="Y498" s="569"/>
      <c r="Z498" s="569"/>
      <c r="AA498" s="569"/>
      <c r="AB498" s="569"/>
      <c r="AC498" s="569"/>
      <c r="AD498" s="569"/>
      <c r="AE498" s="569"/>
      <c r="AF498" s="569"/>
      <c r="AG498" s="569"/>
      <c r="AH498" s="569"/>
      <c r="AI498" s="569"/>
      <c r="AJ498" s="569"/>
      <c r="AK498" s="569"/>
      <c r="AL498" s="569"/>
      <c r="AM498" s="569"/>
      <c r="AN498" s="569"/>
      <c r="AO498" s="569"/>
      <c r="AP498" s="569"/>
      <c r="AQ498" s="569"/>
      <c r="AR498" s="569"/>
      <c r="AS498" s="569"/>
      <c r="AT498" s="569"/>
      <c r="AU498" s="569"/>
      <c r="AV498" s="569"/>
      <c r="AW498" s="569"/>
      <c r="AX498" s="569"/>
      <c r="AY498" s="569"/>
      <c r="AZ498" s="569"/>
      <c r="BA498" s="569"/>
      <c r="BB498" s="569"/>
      <c r="BC498" s="569"/>
      <c r="BD498" s="569"/>
      <c r="BE498" s="569"/>
      <c r="BF498" s="569"/>
      <c r="BG498" s="569"/>
      <c r="BH498" s="569"/>
      <c r="BI498" s="569"/>
      <c r="BJ498" s="569"/>
      <c r="BK498" s="569"/>
      <c r="BL498" s="569"/>
      <c r="BM498" s="569"/>
      <c r="BN498" s="569"/>
      <c r="BO498" s="569"/>
      <c r="BP498" s="569"/>
      <c r="BQ498" s="569"/>
      <c r="BR498" s="569"/>
      <c r="BS498" s="569"/>
      <c r="BT498" s="569"/>
      <c r="BU498" s="569"/>
      <c r="BV498" s="569"/>
      <c r="BW498" s="569"/>
      <c r="BX498" s="569"/>
      <c r="BY498" s="569"/>
      <c r="BZ498" s="569"/>
      <c r="CA498" s="569"/>
      <c r="CB498" s="569"/>
      <c r="CC498" s="569"/>
      <c r="CD498" s="569"/>
    </row>
    <row r="499" spans="21:82" ht="39" customHeight="1" x14ac:dyDescent="0.25">
      <c r="U499" s="569"/>
      <c r="V499" s="569"/>
      <c r="W499" s="569"/>
      <c r="X499" s="569"/>
      <c r="Y499" s="569"/>
      <c r="Z499" s="569"/>
      <c r="AA499" s="569"/>
      <c r="AB499" s="569"/>
      <c r="AC499" s="569"/>
      <c r="AD499" s="569"/>
      <c r="AE499" s="569"/>
      <c r="AF499" s="569"/>
      <c r="AG499" s="569"/>
      <c r="AH499" s="569"/>
      <c r="AI499" s="569"/>
      <c r="AJ499" s="569"/>
      <c r="AK499" s="569"/>
      <c r="AL499" s="569"/>
      <c r="AM499" s="569"/>
      <c r="AN499" s="569"/>
      <c r="AO499" s="569"/>
      <c r="AP499" s="569"/>
      <c r="AQ499" s="569"/>
      <c r="AR499" s="569"/>
      <c r="AS499" s="569"/>
      <c r="AT499" s="569"/>
      <c r="AU499" s="569"/>
      <c r="AV499" s="569"/>
      <c r="AW499" s="569"/>
      <c r="AX499" s="569"/>
      <c r="AY499" s="569"/>
      <c r="AZ499" s="569"/>
      <c r="BA499" s="569"/>
      <c r="BB499" s="569"/>
      <c r="BC499" s="569"/>
      <c r="BD499" s="569"/>
      <c r="BE499" s="569"/>
      <c r="BF499" s="569"/>
      <c r="BG499" s="569"/>
      <c r="BH499" s="569"/>
      <c r="BI499" s="569"/>
      <c r="BJ499" s="569"/>
      <c r="BK499" s="569"/>
      <c r="BL499" s="569"/>
      <c r="BM499" s="569"/>
      <c r="BN499" s="569"/>
      <c r="BO499" s="569"/>
      <c r="BP499" s="569"/>
      <c r="BQ499" s="569"/>
      <c r="BR499" s="569"/>
      <c r="BS499" s="569"/>
      <c r="BT499" s="569"/>
      <c r="BU499" s="569"/>
      <c r="BV499" s="569"/>
      <c r="BW499" s="569"/>
      <c r="BX499" s="569"/>
      <c r="BY499" s="569"/>
      <c r="BZ499" s="569"/>
      <c r="CA499" s="569"/>
      <c r="CB499" s="569"/>
      <c r="CC499" s="569"/>
      <c r="CD499" s="569"/>
    </row>
    <row r="500" spans="21:82" ht="39" customHeight="1" x14ac:dyDescent="0.25">
      <c r="U500" s="569"/>
      <c r="V500" s="569"/>
      <c r="W500" s="569"/>
      <c r="X500" s="569"/>
      <c r="Y500" s="569"/>
      <c r="Z500" s="569"/>
      <c r="AA500" s="569"/>
      <c r="AB500" s="569"/>
      <c r="AC500" s="569"/>
      <c r="AD500" s="569"/>
      <c r="AE500" s="569"/>
      <c r="AF500" s="569"/>
      <c r="AG500" s="569"/>
      <c r="AH500" s="569"/>
      <c r="AI500" s="569"/>
      <c r="AJ500" s="569"/>
      <c r="AK500" s="569"/>
      <c r="AL500" s="569"/>
      <c r="AM500" s="569"/>
      <c r="AN500" s="569"/>
      <c r="AO500" s="569"/>
      <c r="AP500" s="569"/>
      <c r="AQ500" s="569"/>
      <c r="AR500" s="569"/>
      <c r="AS500" s="569"/>
      <c r="AT500" s="569"/>
      <c r="AU500" s="569"/>
      <c r="AV500" s="569"/>
      <c r="AW500" s="569"/>
      <c r="AX500" s="569"/>
      <c r="AY500" s="569"/>
      <c r="AZ500" s="569"/>
      <c r="BA500" s="569"/>
      <c r="BB500" s="569"/>
      <c r="BC500" s="569"/>
      <c r="BD500" s="569"/>
      <c r="BE500" s="569"/>
      <c r="BF500" s="569"/>
      <c r="BG500" s="569"/>
      <c r="BH500" s="569"/>
      <c r="BI500" s="569"/>
      <c r="BJ500" s="569"/>
      <c r="BK500" s="569"/>
      <c r="BL500" s="569"/>
      <c r="BM500" s="569"/>
      <c r="BN500" s="569"/>
      <c r="BO500" s="569"/>
      <c r="BP500" s="569"/>
      <c r="BQ500" s="569"/>
      <c r="BR500" s="569"/>
      <c r="BS500" s="569"/>
      <c r="BT500" s="569"/>
      <c r="BU500" s="569"/>
      <c r="BV500" s="569"/>
      <c r="BW500" s="569"/>
      <c r="BX500" s="569"/>
      <c r="BY500" s="569"/>
      <c r="BZ500" s="569"/>
      <c r="CA500" s="569"/>
      <c r="CB500" s="569"/>
      <c r="CC500" s="569"/>
      <c r="CD500" s="569"/>
    </row>
    <row r="501" spans="21:82" ht="39" customHeight="1" x14ac:dyDescent="0.25">
      <c r="U501" s="569"/>
      <c r="V501" s="569"/>
      <c r="W501" s="569"/>
      <c r="X501" s="569"/>
      <c r="Y501" s="569"/>
      <c r="Z501" s="569"/>
      <c r="AA501" s="569"/>
      <c r="AB501" s="569"/>
      <c r="AC501" s="569"/>
      <c r="AD501" s="569"/>
      <c r="AE501" s="569"/>
      <c r="AF501" s="569"/>
      <c r="AG501" s="569"/>
      <c r="AH501" s="569"/>
      <c r="AI501" s="569"/>
      <c r="AJ501" s="569"/>
      <c r="AK501" s="569"/>
      <c r="AL501" s="569"/>
      <c r="AM501" s="569"/>
      <c r="AN501" s="569"/>
      <c r="AO501" s="569"/>
      <c r="AP501" s="569"/>
      <c r="AQ501" s="569"/>
      <c r="AR501" s="569"/>
      <c r="AS501" s="569"/>
      <c r="AT501" s="569"/>
      <c r="AU501" s="569"/>
      <c r="AV501" s="569"/>
      <c r="AW501" s="569"/>
      <c r="AX501" s="569"/>
      <c r="AY501" s="569"/>
      <c r="AZ501" s="569"/>
      <c r="BA501" s="569"/>
      <c r="BB501" s="569"/>
      <c r="BC501" s="569"/>
      <c r="BD501" s="569"/>
      <c r="BE501" s="569"/>
      <c r="BF501" s="569"/>
      <c r="BG501" s="569"/>
      <c r="BH501" s="569"/>
      <c r="BI501" s="569"/>
      <c r="BJ501" s="569"/>
      <c r="BK501" s="569"/>
      <c r="BL501" s="569"/>
      <c r="BM501" s="569"/>
      <c r="BN501" s="569"/>
      <c r="BO501" s="569"/>
      <c r="BP501" s="569"/>
      <c r="BQ501" s="569"/>
      <c r="BR501" s="569"/>
      <c r="BS501" s="569"/>
      <c r="BT501" s="569"/>
      <c r="BU501" s="569"/>
      <c r="BV501" s="569"/>
      <c r="BW501" s="569"/>
      <c r="BX501" s="569"/>
      <c r="BY501" s="569"/>
      <c r="BZ501" s="569"/>
      <c r="CA501" s="569"/>
      <c r="CB501" s="569"/>
      <c r="CC501" s="569"/>
      <c r="CD501" s="569"/>
    </row>
    <row r="502" spans="21:82" ht="39" customHeight="1" x14ac:dyDescent="0.25">
      <c r="U502" s="569"/>
      <c r="V502" s="569"/>
      <c r="W502" s="569"/>
      <c r="X502" s="569"/>
      <c r="Y502" s="569"/>
      <c r="Z502" s="569"/>
      <c r="AA502" s="569"/>
      <c r="AB502" s="569"/>
      <c r="AC502" s="569"/>
      <c r="AD502" s="569"/>
      <c r="AE502" s="569"/>
      <c r="AF502" s="569"/>
      <c r="AG502" s="569"/>
      <c r="AH502" s="569"/>
      <c r="AI502" s="569"/>
      <c r="AJ502" s="569"/>
      <c r="AK502" s="569"/>
      <c r="AL502" s="569"/>
      <c r="AM502" s="569"/>
      <c r="AN502" s="569"/>
      <c r="AO502" s="569"/>
      <c r="AP502" s="569"/>
      <c r="AQ502" s="569"/>
      <c r="AR502" s="569"/>
      <c r="AS502" s="569"/>
      <c r="AT502" s="569"/>
      <c r="AU502" s="569"/>
      <c r="AV502" s="569"/>
      <c r="AW502" s="569"/>
      <c r="AX502" s="569"/>
      <c r="AY502" s="569"/>
      <c r="AZ502" s="569"/>
      <c r="BA502" s="569"/>
      <c r="BB502" s="569"/>
      <c r="BC502" s="569"/>
      <c r="BD502" s="569"/>
      <c r="BE502" s="569"/>
      <c r="BF502" s="569"/>
      <c r="BG502" s="569"/>
      <c r="BH502" s="569"/>
      <c r="BI502" s="569"/>
      <c r="BJ502" s="569"/>
      <c r="BK502" s="569"/>
      <c r="BL502" s="569"/>
      <c r="BM502" s="569"/>
      <c r="BN502" s="569"/>
      <c r="BO502" s="569"/>
      <c r="BP502" s="569"/>
      <c r="BQ502" s="569"/>
      <c r="BR502" s="569"/>
      <c r="BS502" s="569"/>
      <c r="BT502" s="569"/>
      <c r="BU502" s="569"/>
      <c r="BV502" s="569"/>
      <c r="BW502" s="569"/>
      <c r="BX502" s="569"/>
      <c r="BY502" s="569"/>
      <c r="BZ502" s="569"/>
      <c r="CA502" s="569"/>
      <c r="CB502" s="569"/>
      <c r="CC502" s="569"/>
      <c r="CD502" s="569"/>
    </row>
    <row r="503" spans="21:82" ht="39" customHeight="1" x14ac:dyDescent="0.25">
      <c r="U503" s="569"/>
      <c r="V503" s="569"/>
      <c r="W503" s="569"/>
      <c r="X503" s="569"/>
      <c r="Y503" s="569"/>
      <c r="Z503" s="569"/>
      <c r="AA503" s="569"/>
      <c r="AB503" s="569"/>
      <c r="AC503" s="569"/>
      <c r="AD503" s="569"/>
      <c r="AE503" s="569"/>
      <c r="AF503" s="569"/>
      <c r="AG503" s="569"/>
      <c r="AH503" s="569"/>
      <c r="AI503" s="569"/>
      <c r="AJ503" s="569"/>
      <c r="AK503" s="569"/>
      <c r="AL503" s="569"/>
      <c r="AM503" s="569"/>
      <c r="AN503" s="569"/>
      <c r="AO503" s="569"/>
      <c r="AP503" s="569"/>
      <c r="AQ503" s="569"/>
      <c r="AR503" s="569"/>
      <c r="AS503" s="569"/>
      <c r="AT503" s="569"/>
      <c r="AU503" s="569"/>
      <c r="AV503" s="569"/>
      <c r="AW503" s="569"/>
      <c r="AX503" s="569"/>
      <c r="AY503" s="569"/>
      <c r="AZ503" s="569"/>
      <c r="BA503" s="569"/>
      <c r="BB503" s="569"/>
      <c r="BC503" s="569"/>
      <c r="BD503" s="569"/>
      <c r="BE503" s="569"/>
      <c r="BF503" s="569"/>
      <c r="BG503" s="569"/>
      <c r="BH503" s="569"/>
      <c r="BI503" s="569"/>
      <c r="BJ503" s="569"/>
      <c r="BK503" s="569"/>
      <c r="BL503" s="569"/>
      <c r="BM503" s="569"/>
      <c r="BN503" s="569"/>
      <c r="BO503" s="569"/>
      <c r="BP503" s="569"/>
      <c r="BQ503" s="569"/>
      <c r="BR503" s="569"/>
      <c r="BS503" s="569"/>
      <c r="BT503" s="569"/>
      <c r="BU503" s="569"/>
      <c r="BV503" s="569"/>
      <c r="BW503" s="569"/>
      <c r="BX503" s="569"/>
      <c r="BY503" s="569"/>
      <c r="BZ503" s="569"/>
      <c r="CA503" s="569"/>
      <c r="CB503" s="569"/>
      <c r="CC503" s="569"/>
      <c r="CD503" s="569"/>
    </row>
    <row r="504" spans="21:82" ht="39" customHeight="1" x14ac:dyDescent="0.25">
      <c r="U504" s="569"/>
      <c r="V504" s="569"/>
      <c r="W504" s="569"/>
      <c r="X504" s="569"/>
      <c r="Y504" s="569"/>
      <c r="Z504" s="569"/>
      <c r="AA504" s="569"/>
      <c r="AB504" s="569"/>
      <c r="AC504" s="569"/>
      <c r="AD504" s="569"/>
      <c r="AE504" s="569"/>
      <c r="AF504" s="569"/>
      <c r="AG504" s="569"/>
      <c r="AH504" s="569"/>
      <c r="AI504" s="569"/>
      <c r="AJ504" s="569"/>
      <c r="AK504" s="569"/>
      <c r="AL504" s="569"/>
      <c r="AM504" s="569"/>
      <c r="AN504" s="569"/>
      <c r="AO504" s="569"/>
      <c r="AP504" s="569"/>
      <c r="AQ504" s="569"/>
      <c r="AR504" s="569"/>
      <c r="AS504" s="569"/>
      <c r="AT504" s="569"/>
      <c r="AU504" s="569"/>
      <c r="AV504" s="569"/>
      <c r="AW504" s="569"/>
      <c r="AX504" s="569"/>
      <c r="AY504" s="569"/>
      <c r="AZ504" s="569"/>
      <c r="BA504" s="569"/>
      <c r="BB504" s="569"/>
      <c r="BC504" s="569"/>
      <c r="BD504" s="569"/>
      <c r="BE504" s="569"/>
      <c r="BF504" s="569"/>
      <c r="BG504" s="569"/>
      <c r="BH504" s="569"/>
      <c r="BI504" s="569"/>
      <c r="BJ504" s="569"/>
      <c r="BK504" s="569"/>
      <c r="BL504" s="569"/>
      <c r="BM504" s="569"/>
      <c r="BN504" s="569"/>
      <c r="BO504" s="569"/>
      <c r="BP504" s="569"/>
      <c r="BQ504" s="569"/>
      <c r="BR504" s="569"/>
      <c r="BS504" s="569"/>
      <c r="BT504" s="569"/>
      <c r="BU504" s="569"/>
      <c r="BV504" s="569"/>
      <c r="BW504" s="569"/>
      <c r="BX504" s="569"/>
      <c r="BY504" s="569"/>
      <c r="BZ504" s="569"/>
      <c r="CA504" s="569"/>
      <c r="CB504" s="569"/>
      <c r="CC504" s="569"/>
      <c r="CD504" s="569"/>
    </row>
    <row r="505" spans="21:82" ht="39" customHeight="1" x14ac:dyDescent="0.25">
      <c r="U505" s="569"/>
      <c r="V505" s="569"/>
      <c r="W505" s="569"/>
      <c r="X505" s="569"/>
      <c r="Y505" s="569"/>
      <c r="Z505" s="569"/>
      <c r="AA505" s="569"/>
      <c r="AB505" s="569"/>
      <c r="AC505" s="569"/>
      <c r="AD505" s="569"/>
      <c r="AE505" s="569"/>
      <c r="AF505" s="569"/>
      <c r="AG505" s="569"/>
      <c r="AH505" s="569"/>
      <c r="AI505" s="569"/>
      <c r="AJ505" s="569"/>
      <c r="AK505" s="569"/>
      <c r="AL505" s="569"/>
      <c r="AM505" s="569"/>
      <c r="AN505" s="569"/>
      <c r="AO505" s="569"/>
      <c r="AP505" s="569"/>
      <c r="AQ505" s="569"/>
      <c r="AR505" s="569"/>
      <c r="AS505" s="569"/>
      <c r="AT505" s="569"/>
      <c r="AU505" s="569"/>
      <c r="AV505" s="569"/>
      <c r="AW505" s="569"/>
      <c r="AX505" s="569"/>
      <c r="AY505" s="569"/>
      <c r="AZ505" s="569"/>
      <c r="BA505" s="569"/>
      <c r="BB505" s="569"/>
      <c r="BC505" s="569"/>
      <c r="BD505" s="569"/>
      <c r="BE505" s="569"/>
      <c r="BF505" s="569"/>
      <c r="BG505" s="569"/>
      <c r="BH505" s="569"/>
      <c r="BI505" s="569"/>
      <c r="BJ505" s="569"/>
      <c r="BK505" s="569"/>
      <c r="BL505" s="569"/>
      <c r="BM505" s="569"/>
      <c r="BN505" s="569"/>
      <c r="BO505" s="569"/>
      <c r="BP505" s="569"/>
      <c r="BQ505" s="569"/>
      <c r="BR505" s="569"/>
      <c r="BS505" s="569"/>
      <c r="BT505" s="569"/>
      <c r="BU505" s="569"/>
      <c r="BV505" s="569"/>
      <c r="BW505" s="569"/>
      <c r="BX505" s="569"/>
      <c r="BY505" s="569"/>
      <c r="BZ505" s="569"/>
      <c r="CA505" s="569"/>
      <c r="CB505" s="569"/>
      <c r="CC505" s="569"/>
      <c r="CD505" s="569"/>
    </row>
    <row r="506" spans="21:82" ht="39" customHeight="1" x14ac:dyDescent="0.25">
      <c r="U506" s="569"/>
      <c r="V506" s="569"/>
      <c r="W506" s="569"/>
      <c r="X506" s="569"/>
      <c r="Y506" s="569"/>
      <c r="Z506" s="569"/>
      <c r="AA506" s="569"/>
      <c r="AB506" s="569"/>
      <c r="AC506" s="569"/>
      <c r="AD506" s="569"/>
      <c r="AE506" s="569"/>
      <c r="AF506" s="569"/>
      <c r="AG506" s="569"/>
      <c r="AH506" s="569"/>
      <c r="AI506" s="569"/>
      <c r="AJ506" s="569"/>
      <c r="AK506" s="569"/>
      <c r="AL506" s="569"/>
      <c r="AM506" s="569"/>
      <c r="AN506" s="569"/>
      <c r="AO506" s="569"/>
      <c r="AP506" s="569"/>
      <c r="AQ506" s="569"/>
      <c r="AR506" s="569"/>
      <c r="AS506" s="569"/>
      <c r="AT506" s="569"/>
      <c r="AU506" s="569"/>
      <c r="AV506" s="569"/>
      <c r="AW506" s="569"/>
      <c r="AX506" s="569"/>
      <c r="AY506" s="569"/>
      <c r="AZ506" s="569"/>
      <c r="BA506" s="569"/>
      <c r="BB506" s="569"/>
      <c r="BC506" s="569"/>
      <c r="BD506" s="569"/>
      <c r="BE506" s="569"/>
      <c r="BF506" s="569"/>
      <c r="BG506" s="569"/>
      <c r="BH506" s="569"/>
      <c r="BI506" s="569"/>
      <c r="BJ506" s="569"/>
      <c r="BK506" s="569"/>
      <c r="BL506" s="569"/>
      <c r="BM506" s="569"/>
      <c r="BN506" s="569"/>
      <c r="BO506" s="569"/>
      <c r="BP506" s="569"/>
      <c r="BQ506" s="569"/>
      <c r="BR506" s="569"/>
      <c r="BS506" s="569"/>
      <c r="BT506" s="569"/>
      <c r="BU506" s="569"/>
      <c r="BV506" s="569"/>
      <c r="BW506" s="569"/>
      <c r="BX506" s="569"/>
      <c r="BY506" s="569"/>
      <c r="BZ506" s="569"/>
      <c r="CA506" s="569"/>
      <c r="CB506" s="569"/>
      <c r="CC506" s="569"/>
      <c r="CD506" s="569"/>
    </row>
    <row r="507" spans="21:82" ht="39" customHeight="1" x14ac:dyDescent="0.25">
      <c r="U507" s="569"/>
      <c r="V507" s="569"/>
      <c r="W507" s="569"/>
      <c r="X507" s="569"/>
      <c r="Y507" s="569"/>
      <c r="Z507" s="569"/>
      <c r="AA507" s="569"/>
      <c r="AB507" s="569"/>
      <c r="AC507" s="569"/>
      <c r="AD507" s="569"/>
      <c r="AE507" s="569"/>
      <c r="AF507" s="569"/>
      <c r="AG507" s="569"/>
      <c r="AH507" s="569"/>
      <c r="AI507" s="569"/>
      <c r="AJ507" s="569"/>
      <c r="AK507" s="569"/>
      <c r="AL507" s="569"/>
      <c r="AM507" s="569"/>
      <c r="AN507" s="569"/>
      <c r="AO507" s="569"/>
      <c r="AP507" s="569"/>
      <c r="AQ507" s="569"/>
      <c r="AR507" s="569"/>
      <c r="AS507" s="569"/>
      <c r="AT507" s="569"/>
      <c r="AU507" s="569"/>
      <c r="AV507" s="569"/>
      <c r="AW507" s="569"/>
      <c r="AX507" s="569"/>
      <c r="AY507" s="569"/>
      <c r="AZ507" s="569"/>
      <c r="BA507" s="569"/>
      <c r="BB507" s="569"/>
      <c r="BC507" s="569"/>
      <c r="BD507" s="569"/>
      <c r="BE507" s="569"/>
      <c r="BF507" s="569"/>
      <c r="BG507" s="569"/>
      <c r="BH507" s="569"/>
      <c r="BI507" s="569"/>
      <c r="BJ507" s="569"/>
      <c r="BK507" s="569"/>
      <c r="BL507" s="569"/>
      <c r="BM507" s="569"/>
      <c r="BN507" s="569"/>
      <c r="BO507" s="569"/>
      <c r="BP507" s="569"/>
      <c r="BQ507" s="569"/>
      <c r="BR507" s="569"/>
      <c r="BS507" s="569"/>
      <c r="BT507" s="569"/>
      <c r="BU507" s="569"/>
      <c r="BV507" s="569"/>
      <c r="BW507" s="569"/>
      <c r="BX507" s="569"/>
      <c r="BY507" s="569"/>
      <c r="BZ507" s="569"/>
      <c r="CA507" s="569"/>
      <c r="CB507" s="569"/>
      <c r="CC507" s="569"/>
      <c r="CD507" s="569"/>
    </row>
    <row r="508" spans="21:82" ht="39" customHeight="1" x14ac:dyDescent="0.25">
      <c r="U508" s="569"/>
      <c r="V508" s="569"/>
      <c r="W508" s="569"/>
      <c r="X508" s="569"/>
      <c r="Y508" s="569"/>
      <c r="Z508" s="569"/>
      <c r="AA508" s="569"/>
      <c r="AB508" s="569"/>
      <c r="AC508" s="569"/>
      <c r="AD508" s="569"/>
      <c r="AE508" s="569"/>
      <c r="AF508" s="569"/>
      <c r="AG508" s="569"/>
      <c r="AH508" s="569"/>
      <c r="AI508" s="569"/>
      <c r="AJ508" s="569"/>
      <c r="AK508" s="569"/>
      <c r="AL508" s="569"/>
      <c r="AM508" s="569"/>
      <c r="AN508" s="569"/>
      <c r="AO508" s="569"/>
      <c r="AP508" s="569"/>
      <c r="AQ508" s="569"/>
      <c r="AR508" s="569"/>
      <c r="AS508" s="569"/>
      <c r="AT508" s="569"/>
      <c r="AU508" s="569"/>
      <c r="AV508" s="569"/>
      <c r="AW508" s="569"/>
      <c r="AX508" s="569"/>
      <c r="AY508" s="569"/>
      <c r="AZ508" s="569"/>
      <c r="BA508" s="569"/>
      <c r="BB508" s="569"/>
      <c r="BC508" s="569"/>
      <c r="BD508" s="569"/>
      <c r="BE508" s="569"/>
      <c r="BF508" s="569"/>
      <c r="BG508" s="569"/>
      <c r="BH508" s="569"/>
      <c r="BI508" s="569"/>
      <c r="BJ508" s="569"/>
      <c r="BK508" s="569"/>
      <c r="BL508" s="569"/>
      <c r="BM508" s="569"/>
      <c r="BN508" s="569"/>
      <c r="BO508" s="569"/>
      <c r="BP508" s="569"/>
      <c r="BQ508" s="569"/>
      <c r="BR508" s="569"/>
      <c r="BS508" s="569"/>
      <c r="BT508" s="569"/>
      <c r="BU508" s="569"/>
      <c r="BV508" s="569"/>
      <c r="BW508" s="569"/>
      <c r="BX508" s="569"/>
      <c r="BY508" s="569"/>
      <c r="BZ508" s="569"/>
      <c r="CA508" s="569"/>
      <c r="CB508" s="569"/>
      <c r="CC508" s="569"/>
      <c r="CD508" s="569"/>
    </row>
    <row r="509" spans="21:82" ht="39" customHeight="1" x14ac:dyDescent="0.25">
      <c r="U509" s="569"/>
      <c r="V509" s="569"/>
      <c r="W509" s="569"/>
      <c r="X509" s="569"/>
      <c r="Y509" s="569"/>
      <c r="Z509" s="569"/>
      <c r="AA509" s="569"/>
      <c r="AB509" s="569"/>
      <c r="AC509" s="569"/>
      <c r="AD509" s="569"/>
      <c r="AE509" s="569"/>
      <c r="AF509" s="569"/>
      <c r="AG509" s="569"/>
      <c r="AH509" s="569"/>
      <c r="AI509" s="569"/>
      <c r="AJ509" s="569"/>
      <c r="AK509" s="569"/>
      <c r="AL509" s="569"/>
      <c r="AM509" s="569"/>
      <c r="AN509" s="569"/>
      <c r="AO509" s="569"/>
      <c r="AP509" s="569"/>
      <c r="AQ509" s="569"/>
      <c r="AR509" s="569"/>
      <c r="AS509" s="569"/>
      <c r="AT509" s="569"/>
      <c r="AU509" s="569"/>
      <c r="AV509" s="569"/>
      <c r="AW509" s="569"/>
      <c r="AX509" s="569"/>
      <c r="AY509" s="569"/>
      <c r="AZ509" s="569"/>
      <c r="BA509" s="569"/>
      <c r="BB509" s="569"/>
      <c r="BC509" s="569"/>
      <c r="BD509" s="569"/>
      <c r="BE509" s="569"/>
      <c r="BF509" s="569"/>
      <c r="BG509" s="569"/>
      <c r="BH509" s="569"/>
      <c r="BI509" s="569"/>
      <c r="BJ509" s="569"/>
      <c r="BK509" s="569"/>
      <c r="BL509" s="569"/>
      <c r="BM509" s="569"/>
      <c r="BN509" s="569"/>
      <c r="BO509" s="569"/>
      <c r="BP509" s="569"/>
      <c r="BQ509" s="569"/>
      <c r="BR509" s="569"/>
      <c r="BS509" s="569"/>
      <c r="BT509" s="569"/>
      <c r="BU509" s="569"/>
      <c r="BV509" s="569"/>
      <c r="BW509" s="569"/>
      <c r="BX509" s="569"/>
      <c r="BY509" s="569"/>
      <c r="BZ509" s="569"/>
      <c r="CA509" s="569"/>
      <c r="CB509" s="569"/>
      <c r="CC509" s="569"/>
      <c r="CD509" s="569"/>
    </row>
    <row r="510" spans="21:82" ht="39" customHeight="1" x14ac:dyDescent="0.25">
      <c r="U510" s="569"/>
      <c r="V510" s="569"/>
      <c r="W510" s="569"/>
      <c r="X510" s="569"/>
      <c r="Y510" s="569"/>
      <c r="Z510" s="569"/>
      <c r="AA510" s="569"/>
      <c r="AB510" s="569"/>
      <c r="AC510" s="569"/>
      <c r="AD510" s="569"/>
      <c r="AE510" s="569"/>
      <c r="AF510" s="569"/>
      <c r="AG510" s="569"/>
      <c r="AH510" s="569"/>
      <c r="AI510" s="569"/>
      <c r="AJ510" s="569"/>
      <c r="AK510" s="569"/>
      <c r="AL510" s="569"/>
      <c r="AM510" s="569"/>
      <c r="AN510" s="569"/>
      <c r="AO510" s="569"/>
      <c r="AP510" s="569"/>
      <c r="AQ510" s="569"/>
      <c r="AR510" s="569"/>
      <c r="AS510" s="569"/>
      <c r="AT510" s="569"/>
      <c r="AU510" s="569"/>
      <c r="AV510" s="569"/>
      <c r="AW510" s="569"/>
      <c r="AX510" s="569"/>
      <c r="AY510" s="569"/>
      <c r="AZ510" s="569"/>
      <c r="BA510" s="569"/>
      <c r="BB510" s="569"/>
      <c r="BC510" s="569"/>
      <c r="BD510" s="569"/>
      <c r="BE510" s="569"/>
      <c r="BF510" s="569"/>
      <c r="BG510" s="569"/>
      <c r="BH510" s="569"/>
      <c r="BI510" s="569"/>
      <c r="BJ510" s="569"/>
      <c r="BK510" s="569"/>
      <c r="BL510" s="569"/>
      <c r="BM510" s="569"/>
      <c r="BN510" s="569"/>
      <c r="BO510" s="569"/>
      <c r="BP510" s="569"/>
      <c r="BQ510" s="569"/>
      <c r="BR510" s="569"/>
      <c r="BS510" s="569"/>
      <c r="BT510" s="569"/>
      <c r="BU510" s="569"/>
      <c r="BV510" s="569"/>
      <c r="BW510" s="569"/>
      <c r="BX510" s="569"/>
      <c r="BY510" s="569"/>
      <c r="BZ510" s="569"/>
      <c r="CA510" s="569"/>
      <c r="CB510" s="569"/>
      <c r="CC510" s="569"/>
      <c r="CD510" s="569"/>
    </row>
    <row r="511" spans="21:82" ht="39" customHeight="1" x14ac:dyDescent="0.25">
      <c r="U511" s="569"/>
      <c r="V511" s="569"/>
      <c r="W511" s="569"/>
      <c r="X511" s="569"/>
      <c r="Y511" s="569"/>
      <c r="Z511" s="569"/>
      <c r="AA511" s="569"/>
      <c r="AB511" s="569"/>
      <c r="AC511" s="569"/>
      <c r="AD511" s="569"/>
      <c r="AE511" s="569"/>
      <c r="AF511" s="569"/>
      <c r="AG511" s="569"/>
      <c r="AH511" s="569"/>
      <c r="AI511" s="569"/>
      <c r="AJ511" s="569"/>
      <c r="AK511" s="569"/>
      <c r="AL511" s="569"/>
      <c r="AM511" s="569"/>
      <c r="AN511" s="569"/>
      <c r="AO511" s="569"/>
      <c r="AP511" s="569"/>
      <c r="AQ511" s="569"/>
      <c r="AR511" s="569"/>
      <c r="AS511" s="569"/>
      <c r="AT511" s="569"/>
      <c r="AU511" s="569"/>
      <c r="AV511" s="569"/>
      <c r="AW511" s="569"/>
      <c r="AX511" s="569"/>
      <c r="AY511" s="569"/>
      <c r="AZ511" s="569"/>
      <c r="BA511" s="569"/>
      <c r="BB511" s="569"/>
      <c r="BC511" s="569"/>
      <c r="BD511" s="569"/>
      <c r="BE511" s="569"/>
      <c r="BF511" s="569"/>
      <c r="BG511" s="569"/>
      <c r="BH511" s="569"/>
      <c r="BI511" s="569"/>
      <c r="BJ511" s="569"/>
      <c r="BK511" s="569"/>
      <c r="BL511" s="569"/>
      <c r="BM511" s="569"/>
      <c r="BN511" s="569"/>
      <c r="BO511" s="569"/>
      <c r="BP511" s="569"/>
      <c r="BQ511" s="569"/>
      <c r="BR511" s="569"/>
      <c r="BS511" s="569"/>
      <c r="BT511" s="569"/>
      <c r="BU511" s="569"/>
      <c r="BV511" s="569"/>
      <c r="BW511" s="569"/>
      <c r="BX511" s="569"/>
      <c r="BY511" s="569"/>
      <c r="BZ511" s="569"/>
      <c r="CA511" s="569"/>
      <c r="CB511" s="569"/>
      <c r="CC511" s="569"/>
      <c r="CD511" s="569"/>
    </row>
    <row r="512" spans="21:82" ht="39" customHeight="1" x14ac:dyDescent="0.25">
      <c r="U512" s="569"/>
      <c r="V512" s="569"/>
      <c r="W512" s="569"/>
      <c r="X512" s="569"/>
      <c r="Y512" s="569"/>
      <c r="Z512" s="569"/>
      <c r="AA512" s="569"/>
      <c r="AB512" s="569"/>
      <c r="AC512" s="569"/>
      <c r="AD512" s="569"/>
      <c r="AE512" s="569"/>
      <c r="AF512" s="569"/>
      <c r="AG512" s="569"/>
      <c r="AH512" s="569"/>
      <c r="AI512" s="569"/>
      <c r="AJ512" s="569"/>
      <c r="AK512" s="569"/>
      <c r="AL512" s="569"/>
      <c r="AM512" s="569"/>
      <c r="AN512" s="569"/>
      <c r="AO512" s="569"/>
      <c r="AP512" s="569"/>
      <c r="AQ512" s="569"/>
      <c r="AR512" s="569"/>
      <c r="AS512" s="569"/>
      <c r="AT512" s="569"/>
      <c r="AU512" s="569"/>
      <c r="AV512" s="569"/>
      <c r="AW512" s="569"/>
      <c r="AX512" s="569"/>
      <c r="AY512" s="569"/>
      <c r="AZ512" s="569"/>
      <c r="BA512" s="569"/>
      <c r="BB512" s="569"/>
      <c r="BC512" s="569"/>
      <c r="BD512" s="569"/>
      <c r="BE512" s="569"/>
      <c r="BF512" s="569"/>
      <c r="BG512" s="569"/>
      <c r="BH512" s="569"/>
      <c r="BI512" s="569"/>
      <c r="BJ512" s="569"/>
      <c r="BK512" s="569"/>
      <c r="BL512" s="569"/>
      <c r="BM512" s="569"/>
      <c r="BN512" s="569"/>
      <c r="BO512" s="569"/>
      <c r="BP512" s="569"/>
      <c r="BQ512" s="569"/>
      <c r="BR512" s="569"/>
      <c r="BS512" s="569"/>
      <c r="BT512" s="569"/>
      <c r="BU512" s="569"/>
      <c r="BV512" s="569"/>
      <c r="BW512" s="569"/>
      <c r="BX512" s="569"/>
      <c r="BY512" s="569"/>
      <c r="BZ512" s="569"/>
      <c r="CA512" s="569"/>
      <c r="CB512" s="569"/>
      <c r="CC512" s="569"/>
      <c r="CD512" s="569"/>
    </row>
    <row r="513" spans="21:82" ht="39" customHeight="1" x14ac:dyDescent="0.25">
      <c r="U513" s="569"/>
      <c r="V513" s="569"/>
      <c r="W513" s="569"/>
      <c r="X513" s="569"/>
      <c r="Y513" s="569"/>
      <c r="Z513" s="569"/>
      <c r="AA513" s="569"/>
      <c r="AB513" s="569"/>
      <c r="AC513" s="569"/>
      <c r="AD513" s="569"/>
      <c r="AE513" s="569"/>
      <c r="AF513" s="569"/>
      <c r="AG513" s="569"/>
      <c r="AH513" s="569"/>
      <c r="AI513" s="569"/>
      <c r="AJ513" s="569"/>
      <c r="AK513" s="569"/>
      <c r="AL513" s="569"/>
      <c r="AM513" s="569"/>
      <c r="AN513" s="569"/>
      <c r="AO513" s="569"/>
      <c r="AP513" s="569"/>
      <c r="AQ513" s="569"/>
      <c r="AR513" s="569"/>
      <c r="AS513" s="569"/>
      <c r="AT513" s="569"/>
      <c r="AU513" s="569"/>
      <c r="AV513" s="569"/>
      <c r="AW513" s="569"/>
      <c r="AX513" s="569"/>
      <c r="AY513" s="569"/>
      <c r="AZ513" s="569"/>
      <c r="BA513" s="569"/>
      <c r="BB513" s="569"/>
      <c r="BC513" s="569"/>
      <c r="BD513" s="569"/>
      <c r="BE513" s="569"/>
      <c r="BF513" s="569"/>
      <c r="BG513" s="569"/>
      <c r="BH513" s="569"/>
      <c r="BI513" s="569"/>
      <c r="BJ513" s="569"/>
      <c r="BK513" s="569"/>
      <c r="BL513" s="569"/>
      <c r="BM513" s="569"/>
      <c r="BN513" s="569"/>
      <c r="BO513" s="569"/>
      <c r="BP513" s="569"/>
      <c r="BQ513" s="569"/>
      <c r="BR513" s="569"/>
      <c r="BS513" s="569"/>
      <c r="BT513" s="569"/>
      <c r="BU513" s="569"/>
      <c r="BV513" s="569"/>
      <c r="BW513" s="569"/>
      <c r="BX513" s="569"/>
      <c r="BY513" s="569"/>
      <c r="BZ513" s="569"/>
      <c r="CA513" s="569"/>
      <c r="CB513" s="569"/>
      <c r="CC513" s="569"/>
      <c r="CD513" s="569"/>
    </row>
    <row r="514" spans="21:82" ht="39" customHeight="1" x14ac:dyDescent="0.25">
      <c r="U514" s="569"/>
      <c r="V514" s="569"/>
      <c r="W514" s="569"/>
      <c r="X514" s="569"/>
      <c r="Y514" s="569"/>
      <c r="Z514" s="569"/>
      <c r="AA514" s="569"/>
      <c r="AB514" s="569"/>
      <c r="AC514" s="569"/>
      <c r="AD514" s="569"/>
      <c r="AE514" s="569"/>
      <c r="AF514" s="569"/>
      <c r="AG514" s="569"/>
      <c r="AH514" s="569"/>
      <c r="AI514" s="569"/>
      <c r="AJ514" s="569"/>
      <c r="AK514" s="569"/>
      <c r="AL514" s="569"/>
      <c r="AM514" s="569"/>
      <c r="AN514" s="569"/>
      <c r="AO514" s="569"/>
      <c r="AP514" s="569"/>
      <c r="AQ514" s="569"/>
      <c r="AR514" s="569"/>
      <c r="AS514" s="569"/>
      <c r="AT514" s="569"/>
      <c r="AU514" s="569"/>
      <c r="AV514" s="569"/>
      <c r="AW514" s="569"/>
      <c r="AX514" s="569"/>
      <c r="AY514" s="569"/>
      <c r="AZ514" s="569"/>
      <c r="BA514" s="569"/>
      <c r="BB514" s="569"/>
      <c r="BC514" s="569"/>
      <c r="BD514" s="569"/>
      <c r="BE514" s="569"/>
      <c r="BF514" s="569"/>
      <c r="BG514" s="569"/>
      <c r="BH514" s="569"/>
      <c r="BI514" s="569"/>
      <c r="BJ514" s="569"/>
      <c r="BK514" s="569"/>
      <c r="BL514" s="569"/>
      <c r="BM514" s="569"/>
      <c r="BN514" s="569"/>
      <c r="BO514" s="569"/>
      <c r="BP514" s="569"/>
      <c r="BQ514" s="569"/>
      <c r="BR514" s="569"/>
      <c r="BS514" s="569"/>
      <c r="BT514" s="569"/>
      <c r="BU514" s="569"/>
      <c r="BV514" s="569"/>
      <c r="BW514" s="569"/>
      <c r="BX514" s="569"/>
      <c r="BY514" s="569"/>
      <c r="BZ514" s="569"/>
      <c r="CA514" s="569"/>
      <c r="CB514" s="569"/>
      <c r="CC514" s="569"/>
      <c r="CD514" s="569"/>
    </row>
    <row r="515" spans="21:82" ht="39" customHeight="1" x14ac:dyDescent="0.25">
      <c r="U515" s="569"/>
      <c r="V515" s="569"/>
      <c r="W515" s="569"/>
      <c r="X515" s="569"/>
      <c r="Y515" s="569"/>
      <c r="Z515" s="569"/>
      <c r="AA515" s="569"/>
      <c r="AB515" s="569"/>
      <c r="AC515" s="569"/>
      <c r="AD515" s="569"/>
      <c r="AE515" s="569"/>
      <c r="AF515" s="569"/>
      <c r="AG515" s="569"/>
      <c r="AH515" s="569"/>
      <c r="AI515" s="569"/>
      <c r="AJ515" s="569"/>
      <c r="AK515" s="569"/>
      <c r="AL515" s="569"/>
      <c r="AM515" s="569"/>
      <c r="AN515" s="569"/>
      <c r="AO515" s="569"/>
      <c r="AP515" s="569"/>
      <c r="AQ515" s="569"/>
      <c r="AR515" s="569"/>
      <c r="AS515" s="569"/>
      <c r="AT515" s="569"/>
      <c r="AU515" s="569"/>
      <c r="AV515" s="569"/>
      <c r="AW515" s="569"/>
      <c r="AX515" s="569"/>
      <c r="AY515" s="569"/>
      <c r="AZ515" s="569"/>
      <c r="BA515" s="569"/>
      <c r="BB515" s="569"/>
      <c r="BC515" s="569"/>
      <c r="BD515" s="569"/>
      <c r="BE515" s="569"/>
      <c r="BF515" s="569"/>
      <c r="BG515" s="569"/>
      <c r="BH515" s="569"/>
      <c r="BI515" s="569"/>
      <c r="BJ515" s="569"/>
      <c r="BK515" s="569"/>
      <c r="BL515" s="569"/>
      <c r="BM515" s="569"/>
      <c r="BN515" s="569"/>
      <c r="BO515" s="569"/>
      <c r="BP515" s="569"/>
      <c r="BQ515" s="569"/>
      <c r="BR515" s="569"/>
      <c r="BS515" s="569"/>
      <c r="BT515" s="569"/>
      <c r="BU515" s="569"/>
      <c r="BV515" s="569"/>
      <c r="BW515" s="569"/>
      <c r="BX515" s="569"/>
      <c r="BY515" s="569"/>
      <c r="BZ515" s="569"/>
      <c r="CA515" s="569"/>
      <c r="CB515" s="569"/>
      <c r="CC515" s="569"/>
      <c r="CD515" s="569"/>
    </row>
    <row r="516" spans="21:82" ht="39" customHeight="1" x14ac:dyDescent="0.25">
      <c r="U516" s="569"/>
      <c r="V516" s="569"/>
      <c r="W516" s="569"/>
      <c r="X516" s="569"/>
      <c r="Y516" s="569"/>
      <c r="Z516" s="569"/>
      <c r="AA516" s="569"/>
      <c r="AB516" s="569"/>
      <c r="AC516" s="569"/>
      <c r="AD516" s="569"/>
      <c r="AE516" s="569"/>
      <c r="AF516" s="569"/>
      <c r="AG516" s="569"/>
      <c r="AH516" s="569"/>
      <c r="AI516" s="569"/>
      <c r="AJ516" s="569"/>
      <c r="AK516" s="569"/>
      <c r="AL516" s="569"/>
      <c r="AM516" s="569"/>
      <c r="AN516" s="569"/>
      <c r="AO516" s="569"/>
      <c r="AP516" s="569"/>
      <c r="AQ516" s="569"/>
      <c r="AR516" s="569"/>
      <c r="AS516" s="569"/>
      <c r="AT516" s="569"/>
      <c r="AU516" s="569"/>
      <c r="AV516" s="569"/>
      <c r="AW516" s="569"/>
      <c r="AX516" s="569"/>
      <c r="AY516" s="569"/>
      <c r="AZ516" s="569"/>
      <c r="BA516" s="569"/>
      <c r="BB516" s="569"/>
      <c r="BC516" s="569"/>
      <c r="BD516" s="569"/>
      <c r="BE516" s="569"/>
      <c r="BF516" s="569"/>
      <c r="BG516" s="569"/>
      <c r="BH516" s="569"/>
      <c r="BI516" s="569"/>
      <c r="BJ516" s="569"/>
      <c r="BK516" s="569"/>
      <c r="BL516" s="569"/>
      <c r="BM516" s="569"/>
      <c r="BN516" s="569"/>
      <c r="BO516" s="569"/>
      <c r="BP516" s="569"/>
      <c r="BQ516" s="569"/>
      <c r="BR516" s="569"/>
      <c r="BS516" s="569"/>
      <c r="BT516" s="569"/>
      <c r="BU516" s="569"/>
      <c r="BV516" s="569"/>
      <c r="BW516" s="569"/>
      <c r="BX516" s="569"/>
      <c r="BY516" s="569"/>
      <c r="BZ516" s="569"/>
      <c r="CA516" s="569"/>
      <c r="CB516" s="569"/>
      <c r="CC516" s="569"/>
      <c r="CD516" s="569"/>
    </row>
    <row r="517" spans="21:82" ht="39" customHeight="1" x14ac:dyDescent="0.25">
      <c r="U517" s="569"/>
      <c r="V517" s="569"/>
      <c r="W517" s="569"/>
      <c r="X517" s="569"/>
      <c r="Y517" s="569"/>
      <c r="Z517" s="569"/>
      <c r="AA517" s="569"/>
      <c r="AB517" s="569"/>
      <c r="AC517" s="569"/>
      <c r="AD517" s="569"/>
      <c r="AE517" s="569"/>
      <c r="AF517" s="569"/>
      <c r="AG517" s="569"/>
      <c r="AH517" s="569"/>
      <c r="AI517" s="569"/>
      <c r="AJ517" s="569"/>
      <c r="AK517" s="569"/>
      <c r="AL517" s="569"/>
      <c r="AM517" s="569"/>
      <c r="AN517" s="569"/>
      <c r="AO517" s="569"/>
      <c r="AP517" s="569"/>
      <c r="AQ517" s="569"/>
      <c r="AR517" s="569"/>
      <c r="AS517" s="569"/>
      <c r="AT517" s="569"/>
      <c r="AU517" s="569"/>
      <c r="AV517" s="569"/>
      <c r="AW517" s="569"/>
      <c r="AX517" s="569"/>
      <c r="AY517" s="569"/>
      <c r="AZ517" s="569"/>
      <c r="BA517" s="569"/>
      <c r="BB517" s="569"/>
      <c r="BC517" s="569"/>
      <c r="BD517" s="569"/>
      <c r="BE517" s="569"/>
      <c r="BF517" s="569"/>
      <c r="BG517" s="569"/>
      <c r="BH517" s="569"/>
      <c r="BI517" s="569"/>
      <c r="BJ517" s="569"/>
      <c r="BK517" s="569"/>
      <c r="BL517" s="569"/>
      <c r="BM517" s="569"/>
      <c r="BN517" s="569"/>
      <c r="BO517" s="569"/>
      <c r="BP517" s="569"/>
      <c r="BQ517" s="569"/>
      <c r="BR517" s="569"/>
      <c r="BS517" s="569"/>
      <c r="BT517" s="569"/>
      <c r="BU517" s="569"/>
      <c r="BV517" s="569"/>
      <c r="BW517" s="569"/>
      <c r="BX517" s="569"/>
      <c r="BY517" s="569"/>
      <c r="BZ517" s="569"/>
      <c r="CA517" s="569"/>
      <c r="CB517" s="569"/>
      <c r="CC517" s="569"/>
      <c r="CD517" s="569"/>
    </row>
    <row r="518" spans="21:82" ht="39" customHeight="1" x14ac:dyDescent="0.25">
      <c r="U518" s="569"/>
      <c r="V518" s="569"/>
      <c r="W518" s="569"/>
      <c r="X518" s="569"/>
      <c r="Y518" s="569"/>
      <c r="Z518" s="569"/>
      <c r="AA518" s="569"/>
      <c r="AB518" s="569"/>
      <c r="AC518" s="569"/>
      <c r="AD518" s="569"/>
      <c r="AE518" s="569"/>
      <c r="AF518" s="569"/>
      <c r="AG518" s="569"/>
      <c r="AH518" s="569"/>
      <c r="AI518" s="569"/>
      <c r="AJ518" s="569"/>
      <c r="AK518" s="569"/>
      <c r="AL518" s="569"/>
      <c r="AM518" s="569"/>
      <c r="AN518" s="569"/>
      <c r="AO518" s="569"/>
      <c r="AP518" s="569"/>
      <c r="AQ518" s="569"/>
      <c r="AR518" s="569"/>
      <c r="AS518" s="569"/>
      <c r="AT518" s="569"/>
      <c r="AU518" s="569"/>
      <c r="AV518" s="569"/>
      <c r="AW518" s="569"/>
      <c r="AX518" s="569"/>
      <c r="AY518" s="569"/>
      <c r="AZ518" s="569"/>
      <c r="BA518" s="569"/>
      <c r="BB518" s="569"/>
      <c r="BC518" s="569"/>
      <c r="BD518" s="569"/>
      <c r="BE518" s="569"/>
      <c r="BF518" s="569"/>
      <c r="BG518" s="569"/>
      <c r="BH518" s="569"/>
      <c r="BI518" s="569"/>
      <c r="BJ518" s="569"/>
      <c r="BK518" s="569"/>
      <c r="BL518" s="569"/>
      <c r="BM518" s="569"/>
      <c r="BN518" s="569"/>
      <c r="BO518" s="569"/>
      <c r="BP518" s="569"/>
      <c r="BQ518" s="569"/>
      <c r="BR518" s="569"/>
      <c r="BS518" s="569"/>
      <c r="BT518" s="569"/>
      <c r="BU518" s="569"/>
      <c r="BV518" s="569"/>
      <c r="BW518" s="569"/>
      <c r="BX518" s="569"/>
      <c r="BY518" s="569"/>
      <c r="BZ518" s="569"/>
      <c r="CA518" s="569"/>
      <c r="CB518" s="569"/>
      <c r="CC518" s="569"/>
      <c r="CD518" s="569"/>
    </row>
    <row r="519" spans="21:82" ht="39" customHeight="1" x14ac:dyDescent="0.25">
      <c r="U519" s="569"/>
      <c r="V519" s="569"/>
      <c r="W519" s="569"/>
      <c r="X519" s="569"/>
      <c r="Y519" s="569"/>
      <c r="Z519" s="569"/>
      <c r="AA519" s="569"/>
      <c r="AB519" s="569"/>
      <c r="AC519" s="569"/>
      <c r="AD519" s="569"/>
      <c r="AE519" s="569"/>
      <c r="AF519" s="569"/>
      <c r="AG519" s="569"/>
      <c r="AH519" s="569"/>
      <c r="AI519" s="569"/>
      <c r="AJ519" s="569"/>
      <c r="AK519" s="569"/>
      <c r="AL519" s="569"/>
      <c r="AM519" s="569"/>
      <c r="AN519" s="569"/>
      <c r="AO519" s="569"/>
      <c r="AP519" s="569"/>
      <c r="AQ519" s="569"/>
      <c r="AR519" s="569"/>
      <c r="AS519" s="569"/>
      <c r="AT519" s="569"/>
      <c r="AU519" s="569"/>
      <c r="AV519" s="569"/>
      <c r="AW519" s="569"/>
      <c r="AX519" s="569"/>
      <c r="AY519" s="569"/>
      <c r="AZ519" s="569"/>
      <c r="BA519" s="569"/>
      <c r="BB519" s="569"/>
      <c r="BC519" s="569"/>
      <c r="BD519" s="569"/>
      <c r="BE519" s="569"/>
      <c r="BF519" s="569"/>
      <c r="BG519" s="569"/>
      <c r="BH519" s="569"/>
      <c r="BI519" s="569"/>
      <c r="BJ519" s="569"/>
      <c r="BK519" s="569"/>
      <c r="BL519" s="569"/>
      <c r="BM519" s="569"/>
      <c r="BN519" s="569"/>
      <c r="BO519" s="569"/>
      <c r="BP519" s="569"/>
      <c r="BQ519" s="569"/>
      <c r="BR519" s="569"/>
      <c r="BS519" s="569"/>
      <c r="BT519" s="569"/>
      <c r="BU519" s="569"/>
      <c r="BV519" s="569"/>
      <c r="BW519" s="569"/>
      <c r="BX519" s="569"/>
      <c r="BY519" s="569"/>
      <c r="BZ519" s="569"/>
      <c r="CA519" s="569"/>
      <c r="CB519" s="569"/>
      <c r="CC519" s="569"/>
      <c r="CD519" s="569"/>
    </row>
    <row r="520" spans="21:82" ht="39" customHeight="1" x14ac:dyDescent="0.25">
      <c r="U520" s="569"/>
      <c r="V520" s="569"/>
      <c r="W520" s="569"/>
      <c r="X520" s="569"/>
      <c r="Y520" s="569"/>
      <c r="Z520" s="569"/>
      <c r="AA520" s="569"/>
      <c r="AB520" s="569"/>
      <c r="AC520" s="569"/>
      <c r="AD520" s="569"/>
      <c r="AE520" s="569"/>
      <c r="AF520" s="569"/>
      <c r="AG520" s="569"/>
      <c r="AH520" s="569"/>
      <c r="AI520" s="569"/>
      <c r="AJ520" s="569"/>
      <c r="AK520" s="569"/>
      <c r="AL520" s="569"/>
      <c r="AM520" s="569"/>
      <c r="AN520" s="569"/>
      <c r="AO520" s="569"/>
      <c r="AP520" s="569"/>
      <c r="AQ520" s="569"/>
      <c r="AR520" s="569"/>
      <c r="AS520" s="569"/>
      <c r="AT520" s="569"/>
      <c r="AU520" s="569"/>
      <c r="AV520" s="569"/>
      <c r="AW520" s="569"/>
      <c r="AX520" s="569"/>
      <c r="AY520" s="569"/>
      <c r="AZ520" s="569"/>
      <c r="BA520" s="569"/>
      <c r="BB520" s="569"/>
      <c r="BC520" s="569"/>
      <c r="BD520" s="569"/>
      <c r="BE520" s="569"/>
      <c r="BF520" s="569"/>
      <c r="BG520" s="569"/>
      <c r="BH520" s="569"/>
      <c r="BI520" s="569"/>
      <c r="BJ520" s="569"/>
      <c r="BK520" s="569"/>
      <c r="BL520" s="569"/>
      <c r="BM520" s="569"/>
      <c r="BN520" s="569"/>
      <c r="BO520" s="569"/>
      <c r="BP520" s="569"/>
      <c r="BQ520" s="569"/>
      <c r="BR520" s="569"/>
      <c r="BS520" s="569"/>
      <c r="BT520" s="569"/>
      <c r="BU520" s="569"/>
      <c r="BV520" s="569"/>
      <c r="BW520" s="569"/>
      <c r="BX520" s="569"/>
      <c r="BY520" s="569"/>
      <c r="BZ520" s="569"/>
      <c r="CA520" s="569"/>
      <c r="CB520" s="569"/>
      <c r="CC520" s="569"/>
      <c r="CD520" s="569"/>
    </row>
    <row r="521" spans="21:82" ht="39" customHeight="1" x14ac:dyDescent="0.25">
      <c r="U521" s="569"/>
      <c r="V521" s="569"/>
      <c r="W521" s="569"/>
      <c r="X521" s="569"/>
      <c r="Y521" s="569"/>
      <c r="Z521" s="569"/>
      <c r="AA521" s="569"/>
      <c r="AB521" s="569"/>
      <c r="AC521" s="569"/>
      <c r="AD521" s="569"/>
      <c r="AE521" s="569"/>
      <c r="AF521" s="569"/>
      <c r="AG521" s="569"/>
      <c r="AH521" s="569"/>
      <c r="AI521" s="569"/>
      <c r="AJ521" s="569"/>
      <c r="AK521" s="569"/>
      <c r="AL521" s="569"/>
      <c r="AM521" s="569"/>
      <c r="AN521" s="569"/>
      <c r="AO521" s="569"/>
      <c r="AP521" s="569"/>
      <c r="AQ521" s="569"/>
      <c r="AR521" s="569"/>
      <c r="AS521" s="569"/>
      <c r="AT521" s="569"/>
      <c r="AU521" s="569"/>
      <c r="AV521" s="569"/>
      <c r="AW521" s="569"/>
      <c r="AX521" s="569"/>
      <c r="AY521" s="569"/>
      <c r="AZ521" s="569"/>
      <c r="BA521" s="569"/>
      <c r="BB521" s="569"/>
      <c r="BC521" s="569"/>
      <c r="BD521" s="569"/>
      <c r="BE521" s="569"/>
      <c r="BF521" s="569"/>
      <c r="BG521" s="569"/>
      <c r="BH521" s="569"/>
      <c r="BI521" s="569"/>
      <c r="BJ521" s="569"/>
      <c r="BK521" s="569"/>
      <c r="BL521" s="569"/>
      <c r="BM521" s="569"/>
      <c r="BN521" s="569"/>
      <c r="BO521" s="569"/>
      <c r="BP521" s="569"/>
      <c r="BQ521" s="569"/>
      <c r="BR521" s="569"/>
      <c r="BS521" s="569"/>
      <c r="BT521" s="569"/>
      <c r="BU521" s="569"/>
      <c r="BV521" s="569"/>
      <c r="BW521" s="569"/>
      <c r="BX521" s="569"/>
      <c r="BY521" s="569"/>
      <c r="BZ521" s="569"/>
      <c r="CA521" s="569"/>
      <c r="CB521" s="569"/>
      <c r="CC521" s="569"/>
      <c r="CD521" s="569"/>
    </row>
    <row r="522" spans="21:82" ht="39" customHeight="1" x14ac:dyDescent="0.25">
      <c r="U522" s="569"/>
      <c r="V522" s="569"/>
      <c r="W522" s="569"/>
      <c r="X522" s="569"/>
      <c r="Y522" s="569"/>
      <c r="Z522" s="569"/>
      <c r="AA522" s="569"/>
      <c r="AB522" s="569"/>
      <c r="AC522" s="569"/>
      <c r="AD522" s="569"/>
      <c r="AE522" s="569"/>
      <c r="AF522" s="569"/>
      <c r="AG522" s="569"/>
      <c r="AH522" s="569"/>
      <c r="AI522" s="569"/>
      <c r="AJ522" s="569"/>
      <c r="AK522" s="569"/>
      <c r="AL522" s="569"/>
      <c r="AM522" s="569"/>
      <c r="AN522" s="569"/>
      <c r="AO522" s="569"/>
      <c r="AP522" s="569"/>
      <c r="AQ522" s="569"/>
      <c r="AR522" s="569"/>
      <c r="AS522" s="569"/>
      <c r="AT522" s="569"/>
      <c r="AU522" s="569"/>
      <c r="AV522" s="569"/>
      <c r="AW522" s="569"/>
      <c r="AX522" s="569"/>
      <c r="AY522" s="569"/>
      <c r="AZ522" s="569"/>
      <c r="BA522" s="569"/>
      <c r="BB522" s="569"/>
      <c r="BC522" s="569"/>
      <c r="BD522" s="569"/>
      <c r="BE522" s="569"/>
      <c r="BF522" s="569"/>
      <c r="BG522" s="569"/>
      <c r="BH522" s="569"/>
      <c r="BI522" s="569"/>
      <c r="BJ522" s="569"/>
      <c r="BK522" s="569"/>
      <c r="BL522" s="569"/>
      <c r="BM522" s="569"/>
      <c r="BN522" s="569"/>
      <c r="BO522" s="569"/>
      <c r="BP522" s="569"/>
      <c r="BQ522" s="569"/>
      <c r="BR522" s="569"/>
      <c r="BS522" s="569"/>
      <c r="BT522" s="569"/>
      <c r="BU522" s="569"/>
      <c r="BV522" s="569"/>
      <c r="BW522" s="569"/>
      <c r="BX522" s="569"/>
      <c r="BY522" s="569"/>
      <c r="BZ522" s="569"/>
      <c r="CA522" s="569"/>
      <c r="CB522" s="569"/>
      <c r="CC522" s="569"/>
      <c r="CD522" s="569"/>
    </row>
    <row r="523" spans="21:82" ht="39" customHeight="1" x14ac:dyDescent="0.25">
      <c r="U523" s="569"/>
      <c r="V523" s="569"/>
      <c r="W523" s="569"/>
      <c r="X523" s="569"/>
      <c r="Y523" s="569"/>
      <c r="Z523" s="569"/>
      <c r="AA523" s="569"/>
      <c r="AB523" s="569"/>
      <c r="AC523" s="569"/>
      <c r="AD523" s="569"/>
      <c r="AE523" s="569"/>
      <c r="AF523" s="569"/>
      <c r="AG523" s="569"/>
      <c r="AH523" s="569"/>
      <c r="AI523" s="569"/>
      <c r="AJ523" s="569"/>
      <c r="AK523" s="569"/>
      <c r="AL523" s="569"/>
      <c r="AM523" s="569"/>
      <c r="AN523" s="569"/>
      <c r="AO523" s="569"/>
      <c r="AP523" s="569"/>
      <c r="AQ523" s="569"/>
      <c r="AR523" s="569"/>
      <c r="AS523" s="569"/>
      <c r="AT523" s="569"/>
      <c r="AU523" s="569"/>
      <c r="AV523" s="569"/>
      <c r="AW523" s="569"/>
      <c r="AX523" s="569"/>
      <c r="AY523" s="569"/>
      <c r="AZ523" s="569"/>
      <c r="BA523" s="569"/>
      <c r="BB523" s="569"/>
      <c r="BC523" s="569"/>
      <c r="BD523" s="569"/>
      <c r="BE523" s="569"/>
      <c r="BF523" s="569"/>
      <c r="BG523" s="569"/>
      <c r="BH523" s="569"/>
      <c r="BI523" s="569"/>
      <c r="BJ523" s="569"/>
      <c r="BK523" s="569"/>
      <c r="BL523" s="569"/>
      <c r="BM523" s="569"/>
      <c r="BN523" s="569"/>
      <c r="BO523" s="569"/>
      <c r="BP523" s="569"/>
      <c r="BQ523" s="569"/>
      <c r="BR523" s="569"/>
      <c r="BS523" s="569"/>
      <c r="BT523" s="569"/>
      <c r="BU523" s="569"/>
      <c r="BV523" s="569"/>
      <c r="BW523" s="569"/>
      <c r="BX523" s="569"/>
      <c r="BY523" s="569"/>
      <c r="BZ523" s="569"/>
      <c r="CA523" s="569"/>
      <c r="CB523" s="569"/>
      <c r="CC523" s="569"/>
      <c r="CD523" s="569"/>
    </row>
    <row r="524" spans="21:82" ht="39" customHeight="1" x14ac:dyDescent="0.25">
      <c r="U524" s="569"/>
      <c r="V524" s="569"/>
      <c r="W524" s="569"/>
      <c r="X524" s="569"/>
      <c r="Y524" s="569"/>
      <c r="Z524" s="569"/>
      <c r="AA524" s="569"/>
      <c r="AB524" s="569"/>
      <c r="AC524" s="569"/>
      <c r="AD524" s="569"/>
      <c r="AE524" s="569"/>
      <c r="AF524" s="569"/>
      <c r="AG524" s="569"/>
      <c r="AH524" s="569"/>
      <c r="AI524" s="569"/>
      <c r="AJ524" s="569"/>
      <c r="AK524" s="569"/>
      <c r="AL524" s="569"/>
      <c r="AM524" s="569"/>
      <c r="AN524" s="569"/>
      <c r="AO524" s="569"/>
      <c r="AP524" s="569"/>
      <c r="AQ524" s="569"/>
      <c r="AR524" s="569"/>
      <c r="AS524" s="569"/>
      <c r="AT524" s="569"/>
      <c r="AU524" s="569"/>
      <c r="AV524" s="569"/>
      <c r="AW524" s="569"/>
      <c r="AX524" s="569"/>
      <c r="AY524" s="569"/>
      <c r="AZ524" s="569"/>
      <c r="BA524" s="569"/>
      <c r="BB524" s="569"/>
      <c r="BC524" s="569"/>
      <c r="BD524" s="569"/>
      <c r="BE524" s="569"/>
      <c r="BF524" s="569"/>
      <c r="BG524" s="569"/>
      <c r="BH524" s="569"/>
      <c r="BI524" s="569"/>
      <c r="BJ524" s="569"/>
      <c r="BK524" s="569"/>
      <c r="BL524" s="569"/>
      <c r="BM524" s="569"/>
      <c r="BN524" s="569"/>
      <c r="BO524" s="569"/>
      <c r="BP524" s="569"/>
      <c r="BQ524" s="569"/>
      <c r="BR524" s="569"/>
      <c r="BS524" s="569"/>
      <c r="BT524" s="569"/>
      <c r="BU524" s="569"/>
      <c r="BV524" s="569"/>
      <c r="BW524" s="569"/>
      <c r="BX524" s="569"/>
      <c r="BY524" s="569"/>
      <c r="BZ524" s="569"/>
      <c r="CA524" s="569"/>
      <c r="CB524" s="569"/>
      <c r="CC524" s="569"/>
      <c r="CD524" s="569"/>
    </row>
    <row r="525" spans="21:82" ht="39" customHeight="1" x14ac:dyDescent="0.25">
      <c r="U525" s="569"/>
      <c r="V525" s="569"/>
      <c r="W525" s="569"/>
      <c r="X525" s="569"/>
      <c r="Y525" s="569"/>
      <c r="Z525" s="569"/>
      <c r="AA525" s="569"/>
      <c r="AB525" s="569"/>
      <c r="AC525" s="569"/>
      <c r="AD525" s="569"/>
      <c r="AE525" s="569"/>
      <c r="AF525" s="569"/>
      <c r="AG525" s="569"/>
      <c r="AH525" s="569"/>
      <c r="AI525" s="569"/>
      <c r="AJ525" s="569"/>
      <c r="AK525" s="569"/>
      <c r="AL525" s="569"/>
      <c r="AM525" s="569"/>
      <c r="AN525" s="569"/>
      <c r="AO525" s="569"/>
      <c r="AP525" s="569"/>
      <c r="AQ525" s="569"/>
      <c r="AR525" s="569"/>
      <c r="AS525" s="569"/>
      <c r="AT525" s="569"/>
      <c r="AU525" s="569"/>
      <c r="AV525" s="569"/>
      <c r="AW525" s="569"/>
      <c r="AX525" s="569"/>
      <c r="AY525" s="569"/>
      <c r="AZ525" s="569"/>
      <c r="BA525" s="569"/>
      <c r="BB525" s="569"/>
      <c r="BC525" s="569"/>
      <c r="BD525" s="569"/>
      <c r="BE525" s="569"/>
      <c r="BF525" s="569"/>
      <c r="BG525" s="569"/>
      <c r="BH525" s="569"/>
      <c r="BI525" s="569"/>
      <c r="BJ525" s="569"/>
      <c r="BK525" s="569"/>
      <c r="BL525" s="569"/>
      <c r="BM525" s="569"/>
      <c r="BN525" s="569"/>
      <c r="BO525" s="569"/>
      <c r="BP525" s="569"/>
      <c r="BQ525" s="569"/>
      <c r="BR525" s="569"/>
      <c r="BS525" s="569"/>
      <c r="BT525" s="569"/>
      <c r="BU525" s="569"/>
      <c r="BV525" s="569"/>
      <c r="BW525" s="569"/>
      <c r="BX525" s="569"/>
      <c r="BY525" s="569"/>
      <c r="BZ525" s="569"/>
      <c r="CA525" s="569"/>
      <c r="CB525" s="569"/>
      <c r="CC525" s="569"/>
      <c r="CD525" s="569"/>
    </row>
    <row r="526" spans="21:82" ht="39" customHeight="1" x14ac:dyDescent="0.25">
      <c r="U526" s="569"/>
      <c r="V526" s="569"/>
      <c r="W526" s="569"/>
      <c r="X526" s="569"/>
      <c r="Y526" s="569"/>
      <c r="Z526" s="569"/>
      <c r="AA526" s="569"/>
      <c r="AB526" s="569"/>
      <c r="AC526" s="569"/>
      <c r="AD526" s="569"/>
      <c r="AE526" s="569"/>
      <c r="AF526" s="569"/>
      <c r="AG526" s="569"/>
      <c r="AH526" s="569"/>
      <c r="AI526" s="569"/>
      <c r="AJ526" s="569"/>
      <c r="AK526" s="569"/>
      <c r="AL526" s="569"/>
      <c r="AM526" s="569"/>
      <c r="AN526" s="569"/>
      <c r="AO526" s="569"/>
      <c r="AP526" s="569"/>
      <c r="AQ526" s="569"/>
      <c r="AR526" s="569"/>
      <c r="AS526" s="569"/>
      <c r="AT526" s="569"/>
      <c r="AU526" s="569"/>
      <c r="AV526" s="569"/>
      <c r="AW526" s="569"/>
      <c r="AX526" s="569"/>
      <c r="AY526" s="569"/>
      <c r="AZ526" s="569"/>
      <c r="BA526" s="569"/>
      <c r="BB526" s="569"/>
      <c r="BC526" s="569"/>
      <c r="BD526" s="569"/>
      <c r="BE526" s="569"/>
      <c r="BF526" s="569"/>
      <c r="BG526" s="569"/>
      <c r="BH526" s="569"/>
      <c r="BI526" s="569"/>
      <c r="BJ526" s="569"/>
      <c r="BK526" s="569"/>
      <c r="BL526" s="569"/>
      <c r="BM526" s="569"/>
      <c r="BN526" s="569"/>
      <c r="BO526" s="569"/>
      <c r="BP526" s="569"/>
      <c r="BQ526" s="569"/>
      <c r="BR526" s="569"/>
      <c r="BS526" s="569"/>
      <c r="BT526" s="569"/>
      <c r="BU526" s="569"/>
      <c r="BV526" s="569"/>
      <c r="BW526" s="569"/>
      <c r="BX526" s="569"/>
      <c r="BY526" s="569"/>
      <c r="BZ526" s="569"/>
      <c r="CA526" s="569"/>
      <c r="CB526" s="569"/>
      <c r="CC526" s="569"/>
      <c r="CD526" s="569"/>
    </row>
    <row r="527" spans="21:82" ht="39" customHeight="1" x14ac:dyDescent="0.25">
      <c r="U527" s="569"/>
      <c r="V527" s="569"/>
      <c r="W527" s="569"/>
      <c r="X527" s="569"/>
      <c r="Y527" s="569"/>
      <c r="Z527" s="569"/>
      <c r="AA527" s="569"/>
      <c r="AB527" s="569"/>
      <c r="AC527" s="569"/>
      <c r="AD527" s="569"/>
      <c r="AE527" s="569"/>
      <c r="AF527" s="569"/>
      <c r="AG527" s="569"/>
      <c r="AH527" s="569"/>
      <c r="AI527" s="569"/>
      <c r="AJ527" s="569"/>
      <c r="AK527" s="569"/>
      <c r="AL527" s="569"/>
      <c r="AM527" s="569"/>
      <c r="AN527" s="569"/>
      <c r="AO527" s="569"/>
      <c r="AP527" s="569"/>
      <c r="AQ527" s="569"/>
      <c r="AR527" s="569"/>
      <c r="AS527" s="569"/>
      <c r="AT527" s="569"/>
      <c r="AU527" s="569"/>
      <c r="AV527" s="569"/>
      <c r="AW527" s="569"/>
      <c r="AX527" s="569"/>
      <c r="AY527" s="569"/>
      <c r="AZ527" s="569"/>
      <c r="BA527" s="569"/>
      <c r="BB527" s="569"/>
      <c r="BC527" s="569"/>
      <c r="BD527" s="569"/>
      <c r="BE527" s="569"/>
      <c r="BF527" s="569"/>
      <c r="BG527" s="569"/>
      <c r="BH527" s="569"/>
      <c r="BI527" s="569"/>
      <c r="BJ527" s="569"/>
      <c r="BK527" s="569"/>
      <c r="BL527" s="569"/>
      <c r="BM527" s="569"/>
      <c r="BN527" s="569"/>
      <c r="BO527" s="569"/>
      <c r="BP527" s="569"/>
      <c r="BQ527" s="569"/>
      <c r="BR527" s="569"/>
      <c r="BS527" s="569"/>
      <c r="BT527" s="569"/>
      <c r="BU527" s="569"/>
      <c r="BV527" s="569"/>
      <c r="BW527" s="569"/>
      <c r="BX527" s="569"/>
      <c r="BY527" s="569"/>
      <c r="BZ527" s="569"/>
      <c r="CA527" s="569"/>
      <c r="CB527" s="569"/>
      <c r="CC527" s="569"/>
      <c r="CD527" s="569"/>
    </row>
    <row r="528" spans="21:82" ht="39" customHeight="1" x14ac:dyDescent="0.25">
      <c r="U528" s="569"/>
      <c r="V528" s="569"/>
      <c r="W528" s="569"/>
      <c r="X528" s="569"/>
      <c r="Y528" s="569"/>
      <c r="Z528" s="569"/>
      <c r="AA528" s="569"/>
      <c r="AB528" s="569"/>
      <c r="AC528" s="569"/>
      <c r="AD528" s="569"/>
      <c r="AE528" s="569"/>
      <c r="AF528" s="569"/>
      <c r="AG528" s="569"/>
      <c r="AH528" s="569"/>
      <c r="AI528" s="569"/>
      <c r="AJ528" s="569"/>
      <c r="AK528" s="569"/>
      <c r="AL528" s="569"/>
      <c r="AM528" s="569"/>
      <c r="AN528" s="569"/>
      <c r="AO528" s="569"/>
      <c r="AP528" s="569"/>
      <c r="AQ528" s="569"/>
      <c r="AR528" s="569"/>
      <c r="AS528" s="569"/>
      <c r="AT528" s="569"/>
      <c r="AU528" s="569"/>
      <c r="AV528" s="569"/>
      <c r="AW528" s="569"/>
      <c r="AX528" s="569"/>
      <c r="AY528" s="569"/>
      <c r="AZ528" s="569"/>
      <c r="BA528" s="569"/>
      <c r="BB528" s="569"/>
      <c r="BC528" s="569"/>
      <c r="BD528" s="569"/>
      <c r="BE528" s="569"/>
      <c r="BF528" s="569"/>
      <c r="BG528" s="569"/>
      <c r="BH528" s="569"/>
      <c r="BI528" s="569"/>
      <c r="BJ528" s="569"/>
      <c r="BK528" s="569"/>
      <c r="BL528" s="569"/>
      <c r="BM528" s="569"/>
      <c r="BN528" s="569"/>
      <c r="BO528" s="569"/>
      <c r="BP528" s="569"/>
      <c r="BQ528" s="569"/>
      <c r="BR528" s="569"/>
      <c r="BS528" s="569"/>
      <c r="BT528" s="569"/>
      <c r="BU528" s="569"/>
      <c r="BV528" s="569"/>
      <c r="BW528" s="569"/>
      <c r="BX528" s="569"/>
      <c r="BY528" s="569"/>
      <c r="BZ528" s="569"/>
      <c r="CA528" s="569"/>
      <c r="CB528" s="569"/>
      <c r="CC528" s="569"/>
      <c r="CD528" s="569"/>
    </row>
    <row r="529" spans="21:82" ht="39" customHeight="1" x14ac:dyDescent="0.25">
      <c r="U529" s="569"/>
      <c r="V529" s="569"/>
      <c r="W529" s="569"/>
      <c r="X529" s="569"/>
      <c r="Y529" s="569"/>
      <c r="Z529" s="569"/>
      <c r="AA529" s="569"/>
      <c r="AB529" s="569"/>
      <c r="AC529" s="569"/>
      <c r="AD529" s="569"/>
      <c r="AE529" s="569"/>
      <c r="AF529" s="569"/>
      <c r="AG529" s="569"/>
      <c r="AH529" s="569"/>
      <c r="AI529" s="569"/>
      <c r="AJ529" s="569"/>
      <c r="AK529" s="569"/>
      <c r="AL529" s="569"/>
      <c r="AM529" s="569"/>
      <c r="AN529" s="569"/>
      <c r="AO529" s="569"/>
      <c r="AP529" s="569"/>
      <c r="AQ529" s="569"/>
      <c r="AR529" s="569"/>
      <c r="AS529" s="569"/>
      <c r="AT529" s="569"/>
      <c r="AU529" s="569"/>
      <c r="AV529" s="569"/>
      <c r="AW529" s="569"/>
      <c r="AX529" s="569"/>
      <c r="AY529" s="569"/>
      <c r="AZ529" s="569"/>
      <c r="BA529" s="569"/>
      <c r="BB529" s="569"/>
      <c r="BC529" s="569"/>
      <c r="BD529" s="569"/>
      <c r="BE529" s="569"/>
      <c r="BF529" s="569"/>
      <c r="BG529" s="569"/>
      <c r="BH529" s="569"/>
      <c r="BI529" s="569"/>
      <c r="BJ529" s="569"/>
      <c r="BK529" s="569"/>
      <c r="BL529" s="569"/>
      <c r="BM529" s="569"/>
      <c r="BN529" s="569"/>
      <c r="BO529" s="569"/>
      <c r="BP529" s="569"/>
      <c r="BQ529" s="569"/>
      <c r="BR529" s="569"/>
      <c r="BS529" s="569"/>
      <c r="BT529" s="569"/>
      <c r="BU529" s="569"/>
      <c r="BV529" s="569"/>
      <c r="BW529" s="569"/>
      <c r="BX529" s="569"/>
      <c r="BY529" s="569"/>
      <c r="BZ529" s="569"/>
      <c r="CA529" s="569"/>
      <c r="CB529" s="569"/>
      <c r="CC529" s="569"/>
      <c r="CD529" s="569"/>
    </row>
    <row r="530" spans="21:82" ht="39" customHeight="1" x14ac:dyDescent="0.25">
      <c r="U530" s="569"/>
      <c r="V530" s="569"/>
      <c r="W530" s="569"/>
      <c r="X530" s="569"/>
      <c r="Y530" s="569"/>
      <c r="Z530" s="569"/>
      <c r="AA530" s="569"/>
      <c r="AB530" s="569"/>
      <c r="AC530" s="569"/>
      <c r="AD530" s="569"/>
      <c r="AE530" s="569"/>
      <c r="AF530" s="569"/>
      <c r="AG530" s="569"/>
      <c r="AH530" s="569"/>
      <c r="AI530" s="569"/>
      <c r="AJ530" s="569"/>
      <c r="AK530" s="569"/>
      <c r="AL530" s="569"/>
      <c r="AM530" s="569"/>
      <c r="AN530" s="569"/>
      <c r="AO530" s="569"/>
      <c r="AP530" s="569"/>
      <c r="AQ530" s="569"/>
      <c r="AR530" s="569"/>
      <c r="AS530" s="569"/>
      <c r="AT530" s="569"/>
      <c r="AU530" s="569"/>
      <c r="AV530" s="569"/>
      <c r="AW530" s="569"/>
      <c r="AX530" s="569"/>
      <c r="AY530" s="569"/>
      <c r="AZ530" s="569"/>
      <c r="BA530" s="569"/>
      <c r="BB530" s="569"/>
      <c r="BC530" s="569"/>
      <c r="BD530" s="569"/>
      <c r="BE530" s="569"/>
      <c r="BF530" s="569"/>
      <c r="BG530" s="569"/>
      <c r="BH530" s="569"/>
      <c r="BI530" s="569"/>
      <c r="BJ530" s="569"/>
      <c r="BK530" s="569"/>
      <c r="BL530" s="569"/>
      <c r="BM530" s="569"/>
      <c r="BN530" s="569"/>
      <c r="BO530" s="569"/>
      <c r="BP530" s="569"/>
      <c r="BQ530" s="569"/>
      <c r="BR530" s="569"/>
      <c r="BS530" s="569"/>
      <c r="BT530" s="569"/>
      <c r="BU530" s="569"/>
      <c r="BV530" s="569"/>
      <c r="BW530" s="569"/>
      <c r="BX530" s="569"/>
      <c r="BY530" s="569"/>
      <c r="BZ530" s="569"/>
      <c r="CA530" s="569"/>
      <c r="CB530" s="569"/>
      <c r="CC530" s="569"/>
      <c r="CD530" s="569"/>
    </row>
    <row r="531" spans="21:82" ht="39" customHeight="1" x14ac:dyDescent="0.25">
      <c r="U531" s="569"/>
      <c r="V531" s="569"/>
      <c r="W531" s="569"/>
      <c r="X531" s="569"/>
      <c r="Y531" s="569"/>
      <c r="Z531" s="569"/>
      <c r="AA531" s="569"/>
      <c r="AB531" s="569"/>
      <c r="AC531" s="569"/>
      <c r="AD531" s="569"/>
      <c r="AE531" s="569"/>
      <c r="AF531" s="569"/>
      <c r="AG531" s="569"/>
      <c r="AH531" s="569"/>
      <c r="AI531" s="569"/>
      <c r="AJ531" s="569"/>
      <c r="AK531" s="569"/>
      <c r="AL531" s="569"/>
      <c r="AM531" s="569"/>
      <c r="AN531" s="569"/>
      <c r="AO531" s="569"/>
      <c r="AP531" s="569"/>
      <c r="AQ531" s="569"/>
      <c r="AR531" s="569"/>
      <c r="AS531" s="569"/>
      <c r="AT531" s="569"/>
      <c r="AU531" s="569"/>
      <c r="AV531" s="569"/>
      <c r="AW531" s="569"/>
      <c r="AX531" s="569"/>
      <c r="AY531" s="569"/>
      <c r="AZ531" s="569"/>
      <c r="BA531" s="569"/>
      <c r="BB531" s="569"/>
      <c r="BC531" s="569"/>
      <c r="BD531" s="569"/>
      <c r="BE531" s="569"/>
      <c r="BF531" s="569"/>
      <c r="BG531" s="569"/>
      <c r="BH531" s="569"/>
      <c r="BI531" s="569"/>
      <c r="BJ531" s="569"/>
      <c r="BK531" s="569"/>
      <c r="BL531" s="569"/>
      <c r="BM531" s="569"/>
      <c r="BN531" s="569"/>
      <c r="BO531" s="569"/>
      <c r="BP531" s="569"/>
      <c r="BQ531" s="569"/>
      <c r="BR531" s="569"/>
      <c r="BS531" s="569"/>
      <c r="BT531" s="569"/>
      <c r="BU531" s="569"/>
      <c r="BV531" s="569"/>
      <c r="BW531" s="569"/>
      <c r="BX531" s="569"/>
      <c r="BY531" s="569"/>
      <c r="BZ531" s="569"/>
      <c r="CA531" s="569"/>
      <c r="CB531" s="569"/>
      <c r="CC531" s="569"/>
      <c r="CD531" s="569"/>
    </row>
    <row r="532" spans="21:82" ht="39" customHeight="1" x14ac:dyDescent="0.25">
      <c r="U532" s="569"/>
      <c r="V532" s="569"/>
      <c r="W532" s="569"/>
      <c r="X532" s="569"/>
      <c r="Y532" s="569"/>
      <c r="Z532" s="569"/>
      <c r="AA532" s="569"/>
      <c r="AB532" s="569"/>
      <c r="AC532" s="569"/>
      <c r="AD532" s="569"/>
      <c r="AE532" s="569"/>
      <c r="AF532" s="569"/>
      <c r="AG532" s="569"/>
      <c r="AH532" s="569"/>
      <c r="AI532" s="569"/>
      <c r="AJ532" s="569"/>
      <c r="AK532" s="569"/>
      <c r="AL532" s="569"/>
      <c r="AM532" s="569"/>
      <c r="AN532" s="569"/>
      <c r="AO532" s="569"/>
      <c r="AP532" s="569"/>
      <c r="AQ532" s="569"/>
      <c r="AR532" s="569"/>
      <c r="AS532" s="569"/>
      <c r="AT532" s="569"/>
      <c r="AU532" s="569"/>
      <c r="AV532" s="569"/>
      <c r="AW532" s="569"/>
      <c r="AX532" s="569"/>
      <c r="AY532" s="569"/>
      <c r="AZ532" s="569"/>
      <c r="BA532" s="569"/>
      <c r="BB532" s="569"/>
      <c r="BC532" s="569"/>
      <c r="BD532" s="569"/>
      <c r="BE532" s="569"/>
      <c r="BF532" s="569"/>
      <c r="BG532" s="569"/>
      <c r="BH532" s="569"/>
      <c r="BI532" s="569"/>
      <c r="BJ532" s="569"/>
      <c r="BK532" s="569"/>
      <c r="BL532" s="569"/>
      <c r="BM532" s="569"/>
      <c r="BN532" s="569"/>
      <c r="BO532" s="569"/>
      <c r="BP532" s="569"/>
      <c r="BQ532" s="569"/>
      <c r="BR532" s="569"/>
      <c r="BS532" s="569"/>
      <c r="BT532" s="569"/>
      <c r="BU532" s="569"/>
      <c r="BV532" s="569"/>
      <c r="BW532" s="569"/>
      <c r="BX532" s="569"/>
      <c r="BY532" s="569"/>
      <c r="BZ532" s="569"/>
      <c r="CA532" s="569"/>
      <c r="CB532" s="569"/>
      <c r="CC532" s="569"/>
      <c r="CD532" s="569"/>
    </row>
    <row r="533" spans="21:82" ht="39" customHeight="1" x14ac:dyDescent="0.25">
      <c r="U533" s="569"/>
      <c r="V533" s="569"/>
      <c r="W533" s="569"/>
      <c r="X533" s="569"/>
      <c r="Y533" s="569"/>
      <c r="Z533" s="569"/>
      <c r="AA533" s="569"/>
      <c r="AB533" s="569"/>
      <c r="AC533" s="569"/>
      <c r="AD533" s="569"/>
      <c r="AE533" s="569"/>
      <c r="AF533" s="569"/>
      <c r="AG533" s="569"/>
      <c r="AH533" s="569"/>
      <c r="AI533" s="569"/>
      <c r="AJ533" s="569"/>
      <c r="AK533" s="569"/>
      <c r="AL533" s="569"/>
      <c r="AM533" s="569"/>
      <c r="AN533" s="569"/>
      <c r="AO533" s="569"/>
      <c r="AP533" s="569"/>
      <c r="AQ533" s="569"/>
      <c r="AR533" s="569"/>
      <c r="AS533" s="569"/>
      <c r="AT533" s="569"/>
      <c r="AU533" s="569"/>
      <c r="AV533" s="569"/>
      <c r="AW533" s="569"/>
      <c r="AX533" s="569"/>
      <c r="AY533" s="569"/>
      <c r="AZ533" s="569"/>
      <c r="BA533" s="569"/>
      <c r="BB533" s="569"/>
      <c r="BC533" s="569"/>
      <c r="BD533" s="569"/>
      <c r="BE533" s="569"/>
      <c r="BF533" s="569"/>
      <c r="BG533" s="569"/>
      <c r="BH533" s="569"/>
      <c r="BI533" s="569"/>
      <c r="BJ533" s="569"/>
      <c r="BK533" s="569"/>
      <c r="BL533" s="569"/>
      <c r="BM533" s="569"/>
      <c r="BN533" s="569"/>
      <c r="BO533" s="569"/>
      <c r="BP533" s="569"/>
      <c r="BQ533" s="569"/>
      <c r="BR533" s="569"/>
      <c r="BS533" s="569"/>
      <c r="BT533" s="569"/>
      <c r="BU533" s="569"/>
      <c r="BV533" s="569"/>
      <c r="BW533" s="569"/>
      <c r="BX533" s="569"/>
      <c r="BY533" s="569"/>
      <c r="BZ533" s="569"/>
      <c r="CA533" s="569"/>
      <c r="CB533" s="569"/>
      <c r="CC533" s="569"/>
      <c r="CD533" s="569"/>
    </row>
    <row r="534" spans="21:82" ht="39" customHeight="1" x14ac:dyDescent="0.25">
      <c r="U534" s="569"/>
      <c r="V534" s="569"/>
      <c r="W534" s="569"/>
      <c r="X534" s="569"/>
      <c r="Y534" s="569"/>
      <c r="Z534" s="569"/>
      <c r="AA534" s="569"/>
      <c r="AB534" s="569"/>
      <c r="AC534" s="569"/>
      <c r="AD534" s="569"/>
      <c r="AE534" s="569"/>
      <c r="AF534" s="569"/>
      <c r="AG534" s="569"/>
      <c r="AH534" s="569"/>
      <c r="AI534" s="569"/>
      <c r="AJ534" s="569"/>
      <c r="AK534" s="569"/>
      <c r="AL534" s="569"/>
      <c r="AM534" s="569"/>
      <c r="AN534" s="569"/>
      <c r="AO534" s="569"/>
      <c r="AP534" s="569"/>
      <c r="AQ534" s="569"/>
      <c r="AR534" s="569"/>
      <c r="AS534" s="569"/>
      <c r="AT534" s="569"/>
      <c r="AU534" s="569"/>
      <c r="AV534" s="569"/>
      <c r="AW534" s="569"/>
      <c r="AX534" s="569"/>
      <c r="AY534" s="569"/>
      <c r="AZ534" s="569"/>
      <c r="BA534" s="569"/>
      <c r="BB534" s="569"/>
      <c r="BC534" s="569"/>
      <c r="BD534" s="569"/>
      <c r="BE534" s="569"/>
      <c r="BF534" s="569"/>
      <c r="BG534" s="569"/>
      <c r="BH534" s="569"/>
      <c r="BI534" s="569"/>
      <c r="BJ534" s="569"/>
      <c r="BK534" s="569"/>
      <c r="BL534" s="569"/>
      <c r="BM534" s="569"/>
      <c r="BN534" s="569"/>
      <c r="BO534" s="569"/>
      <c r="BP534" s="569"/>
      <c r="BQ534" s="569"/>
      <c r="BR534" s="569"/>
      <c r="BS534" s="569"/>
      <c r="BT534" s="569"/>
      <c r="BU534" s="569"/>
      <c r="BV534" s="569"/>
      <c r="BW534" s="569"/>
      <c r="BX534" s="569"/>
      <c r="BY534" s="569"/>
      <c r="BZ534" s="569"/>
      <c r="CA534" s="569"/>
      <c r="CB534" s="569"/>
      <c r="CC534" s="569"/>
      <c r="CD534" s="569"/>
    </row>
    <row r="535" spans="21:82" ht="39" customHeight="1" x14ac:dyDescent="0.25">
      <c r="U535" s="569"/>
      <c r="V535" s="569"/>
      <c r="W535" s="569"/>
      <c r="X535" s="569"/>
      <c r="Y535" s="569"/>
      <c r="Z535" s="569"/>
      <c r="AA535" s="569"/>
      <c r="AB535" s="569"/>
      <c r="AC535" s="569"/>
      <c r="AD535" s="569"/>
      <c r="AE535" s="569"/>
      <c r="AF535" s="569"/>
      <c r="AG535" s="569"/>
      <c r="AH535" s="569"/>
      <c r="AI535" s="569"/>
      <c r="AJ535" s="569"/>
      <c r="AK535" s="569"/>
      <c r="AL535" s="569"/>
      <c r="AM535" s="569"/>
      <c r="AN535" s="569"/>
      <c r="AO535" s="569"/>
      <c r="AP535" s="569"/>
      <c r="AQ535" s="569"/>
      <c r="AR535" s="569"/>
      <c r="AS535" s="569"/>
      <c r="AT535" s="569"/>
      <c r="AU535" s="569"/>
      <c r="AV535" s="569"/>
      <c r="AW535" s="569"/>
      <c r="AX535" s="569"/>
      <c r="AY535" s="569"/>
      <c r="AZ535" s="569"/>
      <c r="BA535" s="569"/>
      <c r="BB535" s="569"/>
      <c r="BC535" s="569"/>
      <c r="BD535" s="569"/>
      <c r="BE535" s="569"/>
      <c r="BF535" s="569"/>
      <c r="BG535" s="569"/>
      <c r="BH535" s="569"/>
      <c r="BI535" s="569"/>
      <c r="BJ535" s="569"/>
      <c r="BK535" s="569"/>
      <c r="BL535" s="569"/>
      <c r="BM535" s="569"/>
      <c r="BN535" s="569"/>
      <c r="BO535" s="569"/>
      <c r="BP535" s="569"/>
      <c r="BQ535" s="569"/>
      <c r="BR535" s="569"/>
      <c r="BS535" s="569"/>
      <c r="BT535" s="569"/>
      <c r="BU535" s="569"/>
      <c r="BV535" s="569"/>
      <c r="BW535" s="569"/>
      <c r="BX535" s="569"/>
      <c r="BY535" s="569"/>
      <c r="BZ535" s="569"/>
      <c r="CA535" s="569"/>
      <c r="CB535" s="569"/>
      <c r="CC535" s="569"/>
      <c r="CD535" s="569"/>
    </row>
    <row r="536" spans="21:82" ht="39" customHeight="1" x14ac:dyDescent="0.25">
      <c r="U536" s="569"/>
      <c r="V536" s="569"/>
      <c r="W536" s="569"/>
      <c r="X536" s="569"/>
      <c r="Y536" s="569"/>
      <c r="Z536" s="569"/>
      <c r="AA536" s="569"/>
      <c r="AB536" s="569"/>
      <c r="AC536" s="569"/>
      <c r="AD536" s="569"/>
      <c r="AE536" s="569"/>
      <c r="AF536" s="569"/>
      <c r="AG536" s="569"/>
      <c r="AH536" s="569"/>
      <c r="AI536" s="569"/>
      <c r="AJ536" s="569"/>
      <c r="AK536" s="569"/>
      <c r="AL536" s="569"/>
      <c r="AM536" s="569"/>
      <c r="AN536" s="569"/>
      <c r="AO536" s="569"/>
      <c r="AP536" s="569"/>
      <c r="AQ536" s="569"/>
      <c r="AR536" s="569"/>
      <c r="AS536" s="569"/>
      <c r="AT536" s="569"/>
      <c r="AU536" s="569"/>
      <c r="AV536" s="569"/>
      <c r="AW536" s="569"/>
      <c r="AX536" s="569"/>
      <c r="AY536" s="569"/>
      <c r="AZ536" s="569"/>
      <c r="BA536" s="569"/>
      <c r="BB536" s="569"/>
      <c r="BC536" s="569"/>
      <c r="BD536" s="569"/>
      <c r="BE536" s="569"/>
      <c r="BF536" s="569"/>
      <c r="BG536" s="569"/>
      <c r="BH536" s="569"/>
      <c r="BI536" s="569"/>
      <c r="BJ536" s="569"/>
      <c r="BK536" s="569"/>
      <c r="BL536" s="569"/>
      <c r="BM536" s="569"/>
      <c r="BN536" s="569"/>
      <c r="BO536" s="569"/>
      <c r="BP536" s="569"/>
      <c r="BQ536" s="569"/>
      <c r="BR536" s="569"/>
      <c r="BS536" s="569"/>
      <c r="BT536" s="569"/>
      <c r="BU536" s="569"/>
      <c r="BV536" s="569"/>
      <c r="BW536" s="569"/>
      <c r="BX536" s="569"/>
      <c r="BY536" s="569"/>
      <c r="BZ536" s="569"/>
      <c r="CA536" s="569"/>
      <c r="CB536" s="569"/>
      <c r="CC536" s="569"/>
      <c r="CD536" s="569"/>
    </row>
    <row r="537" spans="21:82" ht="39" customHeight="1" x14ac:dyDescent="0.25">
      <c r="U537" s="569"/>
      <c r="V537" s="569"/>
      <c r="W537" s="569"/>
      <c r="X537" s="569"/>
      <c r="Y537" s="569"/>
      <c r="Z537" s="569"/>
      <c r="AA537" s="569"/>
      <c r="AB537" s="569"/>
      <c r="AC537" s="569"/>
      <c r="AD537" s="569"/>
      <c r="AE537" s="569"/>
      <c r="AF537" s="569"/>
      <c r="AG537" s="569"/>
      <c r="AH537" s="569"/>
      <c r="AI537" s="569"/>
      <c r="AJ537" s="569"/>
      <c r="AK537" s="569"/>
      <c r="AL537" s="569"/>
      <c r="AM537" s="569"/>
      <c r="AN537" s="569"/>
      <c r="AO537" s="569"/>
      <c r="AP537" s="569"/>
      <c r="AQ537" s="569"/>
      <c r="AR537" s="569"/>
      <c r="AS537" s="569"/>
      <c r="AT537" s="569"/>
      <c r="AU537" s="569"/>
      <c r="AV537" s="569"/>
      <c r="AW537" s="569"/>
      <c r="AX537" s="569"/>
      <c r="AY537" s="569"/>
      <c r="AZ537" s="569"/>
      <c r="BA537" s="569"/>
      <c r="BB537" s="569"/>
      <c r="BC537" s="569"/>
      <c r="BD537" s="569"/>
      <c r="BE537" s="569"/>
      <c r="BF537" s="569"/>
      <c r="BG537" s="569"/>
      <c r="BH537" s="569"/>
      <c r="BI537" s="569"/>
      <c r="BJ537" s="569"/>
      <c r="BK537" s="569"/>
      <c r="BL537" s="569"/>
      <c r="BM537" s="569"/>
      <c r="BN537" s="569"/>
      <c r="BO537" s="569"/>
      <c r="BP537" s="569"/>
      <c r="BQ537" s="569"/>
      <c r="BR537" s="569"/>
      <c r="BS537" s="569"/>
      <c r="BT537" s="569"/>
      <c r="BU537" s="569"/>
      <c r="BV537" s="569"/>
      <c r="BW537" s="569"/>
      <c r="BX537" s="569"/>
      <c r="BY537" s="569"/>
      <c r="BZ537" s="569"/>
      <c r="CA537" s="569"/>
      <c r="CB537" s="569"/>
      <c r="CC537" s="569"/>
      <c r="CD537" s="569"/>
    </row>
    <row r="538" spans="21:82" ht="39" customHeight="1" x14ac:dyDescent="0.25">
      <c r="U538" s="569"/>
      <c r="V538" s="569"/>
      <c r="W538" s="569"/>
      <c r="X538" s="569"/>
      <c r="Y538" s="569"/>
      <c r="Z538" s="569"/>
      <c r="AA538" s="569"/>
      <c r="AB538" s="569"/>
      <c r="AC538" s="569"/>
      <c r="AD538" s="569"/>
      <c r="AE538" s="569"/>
      <c r="AF538" s="569"/>
      <c r="AG538" s="569"/>
      <c r="AH538" s="569"/>
      <c r="AI538" s="569"/>
      <c r="AJ538" s="569"/>
      <c r="AK538" s="569"/>
      <c r="AL538" s="569"/>
      <c r="AM538" s="569"/>
      <c r="AN538" s="569"/>
      <c r="AO538" s="569"/>
      <c r="AP538" s="569"/>
      <c r="AQ538" s="569"/>
      <c r="AR538" s="569"/>
      <c r="AS538" s="569"/>
      <c r="AT538" s="569"/>
      <c r="AU538" s="569"/>
      <c r="AV538" s="569"/>
      <c r="AW538" s="569"/>
      <c r="AX538" s="569"/>
      <c r="AY538" s="569"/>
      <c r="AZ538" s="569"/>
      <c r="BA538" s="569"/>
      <c r="BB538" s="569"/>
      <c r="BC538" s="569"/>
      <c r="BD538" s="569"/>
      <c r="BE538" s="569"/>
      <c r="BF538" s="569"/>
      <c r="BG538" s="569"/>
      <c r="BH538" s="569"/>
      <c r="BI538" s="569"/>
      <c r="BJ538" s="569"/>
      <c r="BK538" s="569"/>
      <c r="BL538" s="569"/>
      <c r="BM538" s="569"/>
      <c r="BN538" s="569"/>
      <c r="BO538" s="569"/>
      <c r="BP538" s="569"/>
      <c r="BQ538" s="569"/>
      <c r="BR538" s="569"/>
      <c r="BS538" s="569"/>
      <c r="BT538" s="569"/>
      <c r="BU538" s="569"/>
      <c r="BV538" s="569"/>
      <c r="BW538" s="569"/>
      <c r="BX538" s="569"/>
      <c r="BY538" s="569"/>
      <c r="BZ538" s="569"/>
      <c r="CA538" s="569"/>
      <c r="CB538" s="569"/>
      <c r="CC538" s="569"/>
      <c r="CD538" s="569"/>
    </row>
    <row r="539" spans="21:82" ht="39" customHeight="1" x14ac:dyDescent="0.25">
      <c r="U539" s="569"/>
      <c r="V539" s="569"/>
      <c r="W539" s="569"/>
      <c r="X539" s="569"/>
      <c r="Y539" s="569"/>
      <c r="Z539" s="569"/>
      <c r="AA539" s="569"/>
      <c r="AB539" s="569"/>
      <c r="AC539" s="569"/>
      <c r="AD539" s="569"/>
      <c r="AE539" s="569"/>
      <c r="AF539" s="569"/>
      <c r="AG539" s="569"/>
      <c r="AH539" s="569"/>
      <c r="AI539" s="569"/>
      <c r="AJ539" s="569"/>
      <c r="AK539" s="569"/>
      <c r="AL539" s="569"/>
      <c r="AM539" s="569"/>
      <c r="AN539" s="569"/>
      <c r="AO539" s="569"/>
      <c r="AP539" s="569"/>
      <c r="AQ539" s="569"/>
      <c r="AR539" s="569"/>
      <c r="AS539" s="569"/>
      <c r="AT539" s="569"/>
      <c r="AU539" s="569"/>
      <c r="AV539" s="569"/>
      <c r="AW539" s="569"/>
      <c r="AX539" s="569"/>
      <c r="AY539" s="569"/>
      <c r="AZ539" s="569"/>
      <c r="BA539" s="569"/>
      <c r="BB539" s="569"/>
      <c r="BC539" s="569"/>
      <c r="BD539" s="569"/>
      <c r="BE539" s="569"/>
      <c r="BF539" s="569"/>
      <c r="BG539" s="569"/>
      <c r="BH539" s="569"/>
      <c r="BI539" s="569"/>
      <c r="BJ539" s="569"/>
      <c r="BK539" s="569"/>
      <c r="BL539" s="569"/>
      <c r="BM539" s="569"/>
      <c r="BN539" s="569"/>
      <c r="BO539" s="569"/>
      <c r="BP539" s="569"/>
      <c r="BQ539" s="569"/>
      <c r="BR539" s="569"/>
      <c r="BS539" s="569"/>
      <c r="BT539" s="569"/>
      <c r="BU539" s="569"/>
      <c r="BV539" s="569"/>
      <c r="BW539" s="569"/>
      <c r="BX539" s="569"/>
      <c r="BY539" s="569"/>
      <c r="BZ539" s="569"/>
      <c r="CA539" s="569"/>
      <c r="CB539" s="569"/>
      <c r="CC539" s="569"/>
      <c r="CD539" s="569"/>
    </row>
    <row r="540" spans="21:82" ht="39" customHeight="1" x14ac:dyDescent="0.25">
      <c r="U540" s="569"/>
      <c r="V540" s="569"/>
      <c r="W540" s="569"/>
      <c r="X540" s="569"/>
      <c r="Y540" s="569"/>
      <c r="Z540" s="569"/>
      <c r="AA540" s="569"/>
      <c r="AB540" s="569"/>
      <c r="AC540" s="569"/>
      <c r="AD540" s="569"/>
      <c r="AE540" s="569"/>
      <c r="AF540" s="569"/>
      <c r="AG540" s="569"/>
      <c r="AH540" s="569"/>
      <c r="AI540" s="569"/>
      <c r="AJ540" s="569"/>
      <c r="AK540" s="569"/>
      <c r="AL540" s="569"/>
      <c r="AM540" s="569"/>
      <c r="AN540" s="569"/>
      <c r="AO540" s="569"/>
      <c r="AP540" s="569"/>
      <c r="AQ540" s="569"/>
      <c r="AR540" s="569"/>
      <c r="AS540" s="569"/>
      <c r="AT540" s="569"/>
      <c r="AU540" s="569"/>
      <c r="AV540" s="569"/>
      <c r="AW540" s="569"/>
      <c r="AX540" s="569"/>
      <c r="AY540" s="569"/>
      <c r="AZ540" s="569"/>
      <c r="BA540" s="569"/>
      <c r="BB540" s="569"/>
      <c r="BC540" s="569"/>
      <c r="BD540" s="569"/>
      <c r="BE540" s="569"/>
      <c r="BF540" s="569"/>
      <c r="BG540" s="569"/>
      <c r="BH540" s="569"/>
      <c r="BI540" s="569"/>
      <c r="BJ540" s="569"/>
      <c r="BK540" s="569"/>
      <c r="BL540" s="569"/>
      <c r="BM540" s="569"/>
      <c r="BN540" s="569"/>
      <c r="BO540" s="569"/>
      <c r="BP540" s="569"/>
      <c r="BQ540" s="569"/>
      <c r="BR540" s="569"/>
      <c r="BS540" s="569"/>
      <c r="BT540" s="569"/>
      <c r="BU540" s="569"/>
      <c r="BV540" s="569"/>
      <c r="BW540" s="569"/>
      <c r="BX540" s="569"/>
      <c r="BY540" s="569"/>
      <c r="BZ540" s="569"/>
      <c r="CA540" s="569"/>
      <c r="CB540" s="569"/>
      <c r="CC540" s="569"/>
      <c r="CD540" s="569"/>
    </row>
    <row r="541" spans="21:82" ht="39" customHeight="1" x14ac:dyDescent="0.25">
      <c r="U541" s="569"/>
      <c r="V541" s="569"/>
      <c r="W541" s="569"/>
      <c r="X541" s="569"/>
      <c r="Y541" s="569"/>
      <c r="Z541" s="569"/>
      <c r="AA541" s="569"/>
      <c r="AB541" s="569"/>
      <c r="AC541" s="569"/>
      <c r="AD541" s="569"/>
      <c r="AE541" s="569"/>
      <c r="AF541" s="569"/>
      <c r="AG541" s="569"/>
      <c r="AH541" s="569"/>
      <c r="AI541" s="569"/>
      <c r="AJ541" s="569"/>
      <c r="AK541" s="569"/>
      <c r="AL541" s="569"/>
      <c r="AM541" s="569"/>
      <c r="AN541" s="569"/>
      <c r="AO541" s="569"/>
      <c r="AP541" s="569"/>
      <c r="AQ541" s="569"/>
      <c r="AR541" s="569"/>
      <c r="AS541" s="569"/>
      <c r="AT541" s="569"/>
      <c r="AU541" s="569"/>
      <c r="AV541" s="569"/>
      <c r="AW541" s="569"/>
      <c r="AX541" s="569"/>
      <c r="AY541" s="569"/>
      <c r="AZ541" s="569"/>
      <c r="BA541" s="569"/>
      <c r="BB541" s="569"/>
      <c r="BC541" s="569"/>
      <c r="BD541" s="569"/>
      <c r="BE541" s="569"/>
      <c r="BF541" s="569"/>
      <c r="BG541" s="569"/>
      <c r="BH541" s="569"/>
      <c r="BI541" s="569"/>
      <c r="BJ541" s="569"/>
      <c r="BK541" s="569"/>
      <c r="BL541" s="569"/>
      <c r="BM541" s="569"/>
      <c r="BN541" s="569"/>
      <c r="BO541" s="569"/>
      <c r="BP541" s="569"/>
      <c r="BQ541" s="569"/>
      <c r="BR541" s="569"/>
      <c r="BS541" s="569"/>
      <c r="BT541" s="569"/>
      <c r="BU541" s="569"/>
      <c r="BV541" s="569"/>
      <c r="BW541" s="569"/>
      <c r="BX541" s="569"/>
      <c r="BY541" s="569"/>
      <c r="BZ541" s="569"/>
      <c r="CA541" s="569"/>
      <c r="CB541" s="569"/>
      <c r="CC541" s="569"/>
      <c r="CD541" s="569"/>
    </row>
    <row r="542" spans="21:82" ht="39" customHeight="1" x14ac:dyDescent="0.25">
      <c r="U542" s="569"/>
      <c r="V542" s="569"/>
      <c r="W542" s="569"/>
      <c r="X542" s="569"/>
      <c r="Y542" s="569"/>
      <c r="Z542" s="569"/>
      <c r="AA542" s="569"/>
      <c r="AB542" s="569"/>
      <c r="AC542" s="569"/>
      <c r="AD542" s="569"/>
      <c r="AE542" s="569"/>
      <c r="AF542" s="569"/>
      <c r="AG542" s="569"/>
      <c r="AH542" s="569"/>
      <c r="AI542" s="569"/>
      <c r="AJ542" s="569"/>
      <c r="AK542" s="569"/>
      <c r="AL542" s="569"/>
      <c r="AM542" s="569"/>
      <c r="AN542" s="569"/>
      <c r="AO542" s="569"/>
      <c r="AP542" s="569"/>
      <c r="AQ542" s="569"/>
      <c r="AR542" s="569"/>
      <c r="AS542" s="569"/>
      <c r="AT542" s="569"/>
      <c r="AU542" s="569"/>
      <c r="AV542" s="569"/>
      <c r="AW542" s="569"/>
      <c r="AX542" s="569"/>
      <c r="AY542" s="569"/>
      <c r="AZ542" s="569"/>
      <c r="BA542" s="569"/>
      <c r="BB542" s="569"/>
      <c r="BC542" s="569"/>
      <c r="BD542" s="569"/>
      <c r="BE542" s="569"/>
      <c r="BF542" s="569"/>
      <c r="BG542" s="569"/>
      <c r="BH542" s="569"/>
      <c r="BI542" s="569"/>
      <c r="BJ542" s="569"/>
      <c r="BK542" s="569"/>
      <c r="BL542" s="569"/>
      <c r="BM542" s="569"/>
      <c r="BN542" s="569"/>
      <c r="BO542" s="569"/>
      <c r="BP542" s="569"/>
      <c r="BQ542" s="569"/>
      <c r="BR542" s="569"/>
      <c r="BS542" s="569"/>
      <c r="BT542" s="569"/>
      <c r="BU542" s="569"/>
      <c r="BV542" s="569"/>
      <c r="BW542" s="569"/>
      <c r="BX542" s="569"/>
      <c r="BY542" s="569"/>
      <c r="BZ542" s="569"/>
      <c r="CA542" s="569"/>
      <c r="CB542" s="569"/>
      <c r="CC542" s="569"/>
      <c r="CD542" s="569"/>
    </row>
    <row r="543" spans="21:82" ht="39" customHeight="1" x14ac:dyDescent="0.25">
      <c r="U543" s="569"/>
      <c r="V543" s="569"/>
      <c r="W543" s="569"/>
      <c r="X543" s="569"/>
      <c r="Y543" s="569"/>
      <c r="Z543" s="569"/>
      <c r="AA543" s="569"/>
      <c r="AB543" s="569"/>
      <c r="AC543" s="569"/>
      <c r="AD543" s="569"/>
      <c r="AE543" s="569"/>
      <c r="AF543" s="569"/>
      <c r="AG543" s="569"/>
      <c r="AH543" s="569"/>
      <c r="AI543" s="569"/>
      <c r="AJ543" s="569"/>
      <c r="AK543" s="569"/>
      <c r="AL543" s="569"/>
      <c r="AM543" s="569"/>
      <c r="AN543" s="569"/>
      <c r="AO543" s="569"/>
      <c r="AP543" s="569"/>
      <c r="AQ543" s="569"/>
      <c r="AR543" s="569"/>
      <c r="AS543" s="569"/>
      <c r="AT543" s="569"/>
      <c r="AU543" s="569"/>
      <c r="AV543" s="569"/>
      <c r="AW543" s="569"/>
      <c r="AX543" s="569"/>
      <c r="AY543" s="569"/>
      <c r="AZ543" s="569"/>
      <c r="BA543" s="569"/>
      <c r="BB543" s="569"/>
      <c r="BC543" s="569"/>
      <c r="BD543" s="569"/>
      <c r="BE543" s="569"/>
      <c r="BF543" s="569"/>
      <c r="BG543" s="569"/>
      <c r="BH543" s="569"/>
      <c r="BI543" s="569"/>
      <c r="BJ543" s="569"/>
      <c r="BK543" s="569"/>
      <c r="BL543" s="569"/>
      <c r="BM543" s="569"/>
      <c r="BN543" s="569"/>
      <c r="BO543" s="569"/>
      <c r="BP543" s="569"/>
      <c r="BQ543" s="569"/>
      <c r="BR543" s="569"/>
      <c r="BS543" s="569"/>
      <c r="BT543" s="569"/>
      <c r="BU543" s="569"/>
      <c r="BV543" s="569"/>
      <c r="BW543" s="569"/>
      <c r="BX543" s="569"/>
      <c r="BY543" s="569"/>
      <c r="BZ543" s="569"/>
      <c r="CA543" s="569"/>
      <c r="CB543" s="569"/>
      <c r="CC543" s="569"/>
      <c r="CD543" s="569"/>
    </row>
    <row r="544" spans="21:82" ht="39" customHeight="1" x14ac:dyDescent="0.25">
      <c r="U544" s="569"/>
      <c r="V544" s="569"/>
      <c r="W544" s="569"/>
      <c r="X544" s="569"/>
      <c r="Y544" s="569"/>
      <c r="Z544" s="569"/>
      <c r="AA544" s="569"/>
      <c r="AB544" s="569"/>
      <c r="AC544" s="569"/>
      <c r="AD544" s="569"/>
      <c r="AE544" s="569"/>
      <c r="AF544" s="569"/>
      <c r="AG544" s="569"/>
      <c r="AH544" s="569"/>
      <c r="AI544" s="569"/>
      <c r="AJ544" s="569"/>
      <c r="AK544" s="569"/>
      <c r="AL544" s="569"/>
      <c r="AM544" s="569"/>
      <c r="AN544" s="569"/>
      <c r="AO544" s="569"/>
      <c r="AP544" s="569"/>
      <c r="AQ544" s="569"/>
      <c r="AR544" s="569"/>
      <c r="AS544" s="569"/>
      <c r="AT544" s="569"/>
      <c r="AU544" s="569"/>
      <c r="AV544" s="569"/>
      <c r="AW544" s="569"/>
      <c r="AX544" s="569"/>
      <c r="AY544" s="569"/>
      <c r="AZ544" s="569"/>
      <c r="BA544" s="569"/>
      <c r="BB544" s="569"/>
      <c r="BC544" s="569"/>
      <c r="BD544" s="569"/>
      <c r="BE544" s="569"/>
      <c r="BF544" s="569"/>
      <c r="BG544" s="569"/>
      <c r="BH544" s="569"/>
      <c r="BI544" s="569"/>
      <c r="BJ544" s="569"/>
      <c r="BK544" s="569"/>
      <c r="BL544" s="569"/>
      <c r="BM544" s="569"/>
      <c r="BN544" s="569"/>
      <c r="BO544" s="569"/>
      <c r="BP544" s="569"/>
      <c r="BQ544" s="569"/>
      <c r="BR544" s="569"/>
      <c r="BS544" s="569"/>
      <c r="BT544" s="569"/>
      <c r="BU544" s="569"/>
      <c r="BV544" s="569"/>
      <c r="BW544" s="569"/>
      <c r="BX544" s="569"/>
      <c r="BY544" s="569"/>
      <c r="BZ544" s="569"/>
      <c r="CA544" s="569"/>
      <c r="CB544" s="569"/>
      <c r="CC544" s="569"/>
      <c r="CD544" s="569"/>
    </row>
    <row r="545" spans="21:82" ht="39" customHeight="1" x14ac:dyDescent="0.25">
      <c r="U545" s="569"/>
      <c r="V545" s="569"/>
      <c r="W545" s="569"/>
      <c r="X545" s="569"/>
      <c r="Y545" s="569"/>
      <c r="Z545" s="569"/>
      <c r="AA545" s="569"/>
      <c r="AB545" s="569"/>
      <c r="AC545" s="569"/>
      <c r="AD545" s="569"/>
      <c r="AE545" s="569"/>
      <c r="AF545" s="569"/>
      <c r="AG545" s="569"/>
      <c r="AH545" s="569"/>
      <c r="AI545" s="569"/>
      <c r="AJ545" s="569"/>
      <c r="AK545" s="569"/>
      <c r="AL545" s="569"/>
      <c r="AM545" s="569"/>
      <c r="AN545" s="569"/>
      <c r="AO545" s="569"/>
      <c r="AP545" s="569"/>
      <c r="AQ545" s="569"/>
      <c r="AR545" s="569"/>
      <c r="AS545" s="569"/>
      <c r="AT545" s="569"/>
      <c r="AU545" s="569"/>
      <c r="AV545" s="569"/>
      <c r="AW545" s="569"/>
      <c r="AX545" s="569"/>
      <c r="AY545" s="569"/>
      <c r="AZ545" s="569"/>
      <c r="BA545" s="569"/>
      <c r="BB545" s="569"/>
      <c r="BC545" s="569"/>
      <c r="BD545" s="569"/>
      <c r="BE545" s="569"/>
      <c r="BF545" s="569"/>
      <c r="BG545" s="569"/>
      <c r="BH545" s="569"/>
      <c r="BI545" s="569"/>
      <c r="BJ545" s="569"/>
      <c r="BK545" s="569"/>
      <c r="BL545" s="569"/>
      <c r="BM545" s="569"/>
      <c r="BN545" s="569"/>
      <c r="BO545" s="569"/>
      <c r="BP545" s="569"/>
      <c r="BQ545" s="569"/>
      <c r="BR545" s="569"/>
      <c r="BS545" s="569"/>
      <c r="BT545" s="569"/>
      <c r="BU545" s="569"/>
      <c r="BV545" s="569"/>
      <c r="BW545" s="569"/>
      <c r="BX545" s="569"/>
      <c r="BY545" s="569"/>
      <c r="BZ545" s="569"/>
      <c r="CA545" s="569"/>
      <c r="CB545" s="569"/>
      <c r="CC545" s="569"/>
      <c r="CD545" s="569"/>
    </row>
    <row r="546" spans="21:82" ht="39" customHeight="1" x14ac:dyDescent="0.25">
      <c r="U546" s="569"/>
      <c r="V546" s="569"/>
      <c r="W546" s="569"/>
      <c r="X546" s="569"/>
      <c r="Y546" s="569"/>
      <c r="Z546" s="569"/>
      <c r="AA546" s="569"/>
      <c r="AB546" s="569"/>
      <c r="AC546" s="569"/>
      <c r="AD546" s="569"/>
      <c r="AE546" s="569"/>
      <c r="AF546" s="569"/>
      <c r="AG546" s="569"/>
      <c r="AH546" s="569"/>
      <c r="AI546" s="569"/>
      <c r="AJ546" s="569"/>
      <c r="AK546" s="569"/>
      <c r="AL546" s="569"/>
      <c r="AM546" s="569"/>
      <c r="AN546" s="569"/>
      <c r="AO546" s="569"/>
      <c r="AP546" s="569"/>
      <c r="AQ546" s="569"/>
      <c r="AR546" s="569"/>
      <c r="AS546" s="569"/>
      <c r="AT546" s="569"/>
      <c r="AU546" s="569"/>
      <c r="AV546" s="569"/>
      <c r="AW546" s="569"/>
      <c r="AX546" s="569"/>
      <c r="AY546" s="569"/>
      <c r="AZ546" s="569"/>
      <c r="BA546" s="569"/>
      <c r="BB546" s="569"/>
      <c r="BC546" s="569"/>
      <c r="BD546" s="569"/>
      <c r="BE546" s="569"/>
      <c r="BF546" s="569"/>
      <c r="BG546" s="569"/>
      <c r="BH546" s="569"/>
      <c r="BI546" s="569"/>
      <c r="BJ546" s="569"/>
      <c r="BK546" s="569"/>
      <c r="BL546" s="569"/>
      <c r="BM546" s="569"/>
      <c r="BN546" s="569"/>
      <c r="BO546" s="569"/>
      <c r="BP546" s="569"/>
      <c r="BQ546" s="569"/>
      <c r="BR546" s="569"/>
      <c r="BS546" s="569"/>
      <c r="BT546" s="569"/>
      <c r="BU546" s="569"/>
      <c r="BV546" s="569"/>
      <c r="BW546" s="569"/>
      <c r="BX546" s="569"/>
      <c r="BY546" s="569"/>
      <c r="BZ546" s="569"/>
      <c r="CA546" s="569"/>
      <c r="CB546" s="569"/>
      <c r="CC546" s="569"/>
      <c r="CD546" s="569"/>
    </row>
    <row r="547" spans="21:82" ht="39" customHeight="1" x14ac:dyDescent="0.25">
      <c r="U547" s="569"/>
      <c r="V547" s="569"/>
      <c r="W547" s="569"/>
      <c r="X547" s="569"/>
      <c r="Y547" s="569"/>
      <c r="Z547" s="569"/>
      <c r="AA547" s="569"/>
      <c r="AB547" s="569"/>
      <c r="AC547" s="569"/>
      <c r="AD547" s="569"/>
      <c r="AE547" s="569"/>
      <c r="AF547" s="569"/>
      <c r="AG547" s="569"/>
      <c r="AH547" s="569"/>
      <c r="AI547" s="569"/>
      <c r="AJ547" s="569"/>
      <c r="AK547" s="569"/>
      <c r="AL547" s="569"/>
      <c r="AM547" s="569"/>
      <c r="AN547" s="569"/>
      <c r="AO547" s="569"/>
      <c r="AP547" s="569"/>
      <c r="AQ547" s="569"/>
      <c r="AR547" s="569"/>
      <c r="AS547" s="569"/>
      <c r="AT547" s="569"/>
      <c r="AU547" s="569"/>
      <c r="AV547" s="569"/>
      <c r="AW547" s="569"/>
      <c r="AX547" s="569"/>
      <c r="AY547" s="569"/>
      <c r="AZ547" s="569"/>
      <c r="BA547" s="569"/>
      <c r="BB547" s="569"/>
      <c r="BC547" s="569"/>
      <c r="BD547" s="569"/>
      <c r="BE547" s="569"/>
      <c r="BF547" s="569"/>
      <c r="BG547" s="569"/>
      <c r="BH547" s="569"/>
      <c r="BI547" s="569"/>
      <c r="BJ547" s="569"/>
      <c r="BK547" s="569"/>
      <c r="BL547" s="569"/>
      <c r="BM547" s="569"/>
      <c r="BN547" s="569"/>
      <c r="BO547" s="569"/>
      <c r="BP547" s="569"/>
      <c r="BQ547" s="569"/>
      <c r="BR547" s="569"/>
      <c r="BS547" s="569"/>
      <c r="BT547" s="569"/>
      <c r="BU547" s="569"/>
      <c r="BV547" s="569"/>
      <c r="BW547" s="569"/>
      <c r="BX547" s="569"/>
      <c r="BY547" s="569"/>
      <c r="BZ547" s="569"/>
      <c r="CA547" s="569"/>
      <c r="CB547" s="569"/>
      <c r="CC547" s="569"/>
      <c r="CD547" s="569"/>
    </row>
    <row r="548" spans="21:82" ht="39" customHeight="1" x14ac:dyDescent="0.25">
      <c r="U548" s="569"/>
      <c r="V548" s="569"/>
      <c r="W548" s="569"/>
      <c r="X548" s="569"/>
      <c r="Y548" s="569"/>
      <c r="Z548" s="569"/>
      <c r="AA548" s="569"/>
      <c r="AB548" s="569"/>
      <c r="AC548" s="569"/>
      <c r="AD548" s="569"/>
      <c r="AE548" s="569"/>
      <c r="AF548" s="569"/>
      <c r="AG548" s="569"/>
      <c r="AH548" s="569"/>
      <c r="AI548" s="569"/>
      <c r="AJ548" s="569"/>
      <c r="AK548" s="569"/>
      <c r="AL548" s="569"/>
      <c r="AM548" s="569"/>
      <c r="AN548" s="569"/>
      <c r="AO548" s="569"/>
      <c r="AP548" s="569"/>
      <c r="AQ548" s="569"/>
      <c r="AR548" s="569"/>
      <c r="AS548" s="569"/>
      <c r="AT548" s="569"/>
      <c r="AU548" s="569"/>
      <c r="AV548" s="569"/>
      <c r="AW548" s="569"/>
      <c r="AX548" s="569"/>
      <c r="AY548" s="569"/>
      <c r="AZ548" s="569"/>
      <c r="BA548" s="569"/>
      <c r="BB548" s="569"/>
      <c r="BC548" s="569"/>
      <c r="BD548" s="569"/>
      <c r="BE548" s="569"/>
      <c r="BF548" s="569"/>
      <c r="BG548" s="569"/>
      <c r="BH548" s="569"/>
      <c r="BI548" s="569"/>
      <c r="BJ548" s="569"/>
      <c r="BK548" s="569"/>
      <c r="BL548" s="569"/>
      <c r="BM548" s="569"/>
      <c r="BN548" s="569"/>
      <c r="BO548" s="569"/>
      <c r="BP548" s="569"/>
      <c r="BQ548" s="569"/>
      <c r="BR548" s="569"/>
      <c r="BS548" s="569"/>
      <c r="BT548" s="569"/>
      <c r="BU548" s="569"/>
      <c r="BV548" s="569"/>
      <c r="BW548" s="569"/>
      <c r="BX548" s="569"/>
      <c r="BY548" s="569"/>
      <c r="BZ548" s="569"/>
      <c r="CA548" s="569"/>
      <c r="CB548" s="569"/>
      <c r="CC548" s="569"/>
      <c r="CD548" s="569"/>
    </row>
    <row r="549" spans="21:82" ht="39" customHeight="1" x14ac:dyDescent="0.25">
      <c r="U549" s="569"/>
      <c r="V549" s="569"/>
      <c r="W549" s="569"/>
      <c r="X549" s="569"/>
      <c r="Y549" s="569"/>
      <c r="Z549" s="569"/>
      <c r="AA549" s="569"/>
      <c r="AB549" s="569"/>
      <c r="AC549" s="569"/>
      <c r="AD549" s="569"/>
      <c r="AE549" s="569"/>
      <c r="AF549" s="569"/>
      <c r="AG549" s="569"/>
      <c r="AH549" s="569"/>
      <c r="AI549" s="569"/>
      <c r="AJ549" s="569"/>
      <c r="AK549" s="569"/>
      <c r="AL549" s="569"/>
      <c r="AM549" s="569"/>
      <c r="AN549" s="569"/>
      <c r="AO549" s="569"/>
      <c r="AP549" s="569"/>
      <c r="AQ549" s="569"/>
      <c r="AR549" s="569"/>
      <c r="AS549" s="569"/>
      <c r="AT549" s="569"/>
      <c r="AU549" s="569"/>
      <c r="AV549" s="569"/>
      <c r="AW549" s="569"/>
      <c r="AX549" s="569"/>
      <c r="AY549" s="569"/>
      <c r="AZ549" s="569"/>
      <c r="BA549" s="569"/>
      <c r="BB549" s="569"/>
      <c r="BC549" s="569"/>
      <c r="BD549" s="569"/>
      <c r="BE549" s="569"/>
      <c r="BF549" s="569"/>
      <c r="BG549" s="569"/>
      <c r="BH549" s="569"/>
      <c r="BI549" s="569"/>
      <c r="BJ549" s="569"/>
      <c r="BK549" s="569"/>
      <c r="BL549" s="569"/>
      <c r="BM549" s="569"/>
      <c r="BN549" s="569"/>
      <c r="BO549" s="569"/>
      <c r="BP549" s="569"/>
      <c r="BQ549" s="569"/>
      <c r="BR549" s="569"/>
      <c r="BS549" s="569"/>
      <c r="BT549" s="569"/>
      <c r="BU549" s="569"/>
      <c r="BV549" s="569"/>
      <c r="BW549" s="569"/>
      <c r="BX549" s="569"/>
      <c r="BY549" s="569"/>
      <c r="BZ549" s="569"/>
      <c r="CA549" s="569"/>
      <c r="CB549" s="569"/>
      <c r="CC549" s="569"/>
      <c r="CD549" s="569"/>
    </row>
    <row r="550" spans="21:82" ht="39" customHeight="1" x14ac:dyDescent="0.25">
      <c r="U550" s="569"/>
      <c r="V550" s="569"/>
      <c r="W550" s="569"/>
      <c r="X550" s="569"/>
      <c r="Y550" s="569"/>
      <c r="Z550" s="569"/>
      <c r="AA550" s="569"/>
      <c r="AB550" s="569"/>
      <c r="AC550" s="569"/>
      <c r="AD550" s="569"/>
      <c r="AE550" s="569"/>
      <c r="AF550" s="569"/>
      <c r="AG550" s="569"/>
      <c r="AH550" s="569"/>
      <c r="AI550" s="569"/>
      <c r="AJ550" s="569"/>
      <c r="AK550" s="569"/>
      <c r="AL550" s="569"/>
      <c r="AM550" s="569"/>
      <c r="AN550" s="569"/>
      <c r="AO550" s="569"/>
      <c r="AP550" s="569"/>
      <c r="AQ550" s="569"/>
      <c r="AR550" s="569"/>
      <c r="AS550" s="569"/>
      <c r="AT550" s="569"/>
      <c r="AU550" s="569"/>
      <c r="AV550" s="569"/>
      <c r="AW550" s="569"/>
      <c r="AX550" s="569"/>
      <c r="AY550" s="569"/>
      <c r="AZ550" s="569"/>
      <c r="BA550" s="569"/>
      <c r="BB550" s="569"/>
      <c r="BC550" s="569"/>
      <c r="BD550" s="569"/>
      <c r="BE550" s="569"/>
      <c r="BF550" s="569"/>
      <c r="BG550" s="569"/>
      <c r="BH550" s="569"/>
      <c r="BI550" s="569"/>
      <c r="BJ550" s="569"/>
      <c r="BK550" s="569"/>
      <c r="BL550" s="569"/>
      <c r="BM550" s="569"/>
      <c r="BN550" s="569"/>
      <c r="BO550" s="569"/>
      <c r="BP550" s="569"/>
      <c r="BQ550" s="569"/>
      <c r="BR550" s="569"/>
      <c r="BS550" s="569"/>
      <c r="BT550" s="569"/>
      <c r="BU550" s="569"/>
      <c r="BV550" s="569"/>
      <c r="BW550" s="569"/>
      <c r="BX550" s="569"/>
      <c r="BY550" s="569"/>
      <c r="BZ550" s="569"/>
      <c r="CA550" s="569"/>
      <c r="CB550" s="569"/>
      <c r="CC550" s="569"/>
      <c r="CD550" s="569"/>
    </row>
    <row r="551" spans="21:82" ht="39" customHeight="1" x14ac:dyDescent="0.25">
      <c r="U551" s="569"/>
      <c r="V551" s="569"/>
      <c r="W551" s="569"/>
      <c r="X551" s="569"/>
      <c r="Y551" s="569"/>
      <c r="Z551" s="569"/>
      <c r="AA551" s="569"/>
      <c r="AB551" s="569"/>
      <c r="AC551" s="569"/>
      <c r="AD551" s="569"/>
      <c r="AE551" s="569"/>
      <c r="AF551" s="569"/>
      <c r="AG551" s="569"/>
      <c r="AH551" s="569"/>
      <c r="AI551" s="569"/>
      <c r="AJ551" s="569"/>
      <c r="AK551" s="569"/>
      <c r="AL551" s="569"/>
      <c r="AM551" s="569"/>
      <c r="AN551" s="569"/>
      <c r="AO551" s="569"/>
      <c r="AP551" s="569"/>
      <c r="AQ551" s="569"/>
      <c r="AR551" s="569"/>
      <c r="AS551" s="569"/>
      <c r="AT551" s="569"/>
      <c r="AU551" s="569"/>
      <c r="AV551" s="569"/>
      <c r="AW551" s="569"/>
      <c r="AX551" s="569"/>
      <c r="AY551" s="569"/>
      <c r="AZ551" s="569"/>
      <c r="BA551" s="569"/>
      <c r="BB551" s="569"/>
      <c r="BC551" s="569"/>
      <c r="BD551" s="569"/>
      <c r="BE551" s="569"/>
      <c r="BF551" s="569"/>
      <c r="BG551" s="569"/>
      <c r="BH551" s="569"/>
      <c r="BI551" s="569"/>
      <c r="BJ551" s="569"/>
      <c r="BK551" s="569"/>
      <c r="BL551" s="569"/>
      <c r="BM551" s="569"/>
      <c r="BN551" s="569"/>
      <c r="BO551" s="569"/>
      <c r="BP551" s="569"/>
      <c r="BQ551" s="569"/>
      <c r="BR551" s="569"/>
      <c r="BS551" s="569"/>
      <c r="BT551" s="569"/>
      <c r="BU551" s="569"/>
      <c r="BV551" s="569"/>
      <c r="BW551" s="569"/>
      <c r="BX551" s="569"/>
      <c r="BY551" s="569"/>
      <c r="BZ551" s="569"/>
      <c r="CA551" s="569"/>
      <c r="CB551" s="569"/>
      <c r="CC551" s="569"/>
      <c r="CD551" s="569"/>
    </row>
    <row r="552" spans="21:82" ht="39" customHeight="1" x14ac:dyDescent="0.25">
      <c r="U552" s="569"/>
      <c r="V552" s="569"/>
      <c r="W552" s="569"/>
      <c r="X552" s="569"/>
      <c r="Y552" s="569"/>
      <c r="Z552" s="569"/>
      <c r="AA552" s="569"/>
      <c r="AB552" s="569"/>
      <c r="AC552" s="569"/>
      <c r="AD552" s="569"/>
      <c r="AE552" s="569"/>
      <c r="AF552" s="569"/>
      <c r="AG552" s="569"/>
      <c r="AH552" s="569"/>
      <c r="AI552" s="569"/>
      <c r="AJ552" s="569"/>
      <c r="AK552" s="569"/>
      <c r="AL552" s="569"/>
      <c r="AM552" s="569"/>
      <c r="AN552" s="569"/>
      <c r="AO552" s="569"/>
      <c r="AP552" s="569"/>
      <c r="AQ552" s="569"/>
      <c r="AR552" s="569"/>
      <c r="AS552" s="569"/>
      <c r="AT552" s="569"/>
      <c r="AU552" s="569"/>
      <c r="AV552" s="569"/>
      <c r="AW552" s="569"/>
      <c r="AX552" s="569"/>
      <c r="AY552" s="569"/>
      <c r="AZ552" s="569"/>
      <c r="BA552" s="569"/>
      <c r="BB552" s="569"/>
      <c r="BC552" s="569"/>
      <c r="BD552" s="569"/>
      <c r="BE552" s="569"/>
      <c r="BF552" s="569"/>
      <c r="BG552" s="569"/>
      <c r="BH552" s="569"/>
      <c r="BI552" s="569"/>
      <c r="BJ552" s="569"/>
      <c r="BK552" s="569"/>
      <c r="BL552" s="569"/>
      <c r="BM552" s="569"/>
      <c r="BN552" s="569"/>
      <c r="BO552" s="569"/>
      <c r="BP552" s="569"/>
      <c r="BQ552" s="569"/>
      <c r="BR552" s="569"/>
      <c r="BS552" s="569"/>
      <c r="BT552" s="569"/>
      <c r="BU552" s="569"/>
      <c r="BV552" s="569"/>
      <c r="BW552" s="569"/>
      <c r="BX552" s="569"/>
      <c r="BY552" s="569"/>
      <c r="BZ552" s="569"/>
      <c r="CA552" s="569"/>
      <c r="CB552" s="569"/>
      <c r="CC552" s="569"/>
      <c r="CD552" s="569"/>
    </row>
    <row r="553" spans="21:82" ht="39" customHeight="1" x14ac:dyDescent="0.25">
      <c r="U553" s="569"/>
      <c r="V553" s="569"/>
      <c r="W553" s="569"/>
      <c r="X553" s="569"/>
      <c r="Y553" s="569"/>
      <c r="Z553" s="569"/>
      <c r="AA553" s="569"/>
      <c r="AB553" s="569"/>
      <c r="AC553" s="569"/>
      <c r="AD553" s="569"/>
      <c r="AE553" s="569"/>
      <c r="AF553" s="569"/>
      <c r="AG553" s="569"/>
      <c r="AH553" s="569"/>
      <c r="AI553" s="569"/>
      <c r="AJ553" s="569"/>
      <c r="AK553" s="569"/>
      <c r="AL553" s="569"/>
      <c r="AM553" s="569"/>
      <c r="AN553" s="569"/>
      <c r="AO553" s="569"/>
      <c r="AP553" s="569"/>
      <c r="AQ553" s="569"/>
      <c r="AR553" s="569"/>
      <c r="AS553" s="569"/>
      <c r="AT553" s="569"/>
      <c r="AU553" s="569"/>
      <c r="AV553" s="569"/>
      <c r="AW553" s="569"/>
      <c r="AX553" s="569"/>
      <c r="AY553" s="569"/>
      <c r="AZ553" s="569"/>
      <c r="BA553" s="569"/>
      <c r="BB553" s="569"/>
      <c r="BC553" s="569"/>
      <c r="BD553" s="569"/>
      <c r="BE553" s="569"/>
      <c r="BF553" s="569"/>
      <c r="BG553" s="569"/>
      <c r="BH553" s="569"/>
      <c r="BI553" s="569"/>
      <c r="BJ553" s="569"/>
      <c r="BK553" s="569"/>
      <c r="BL553" s="569"/>
      <c r="BM553" s="569"/>
      <c r="BN553" s="569"/>
      <c r="BO553" s="569"/>
      <c r="BP553" s="569"/>
      <c r="BQ553" s="569"/>
      <c r="BR553" s="569"/>
      <c r="BS553" s="569"/>
      <c r="BT553" s="569"/>
      <c r="BU553" s="569"/>
      <c r="BV553" s="569"/>
      <c r="BW553" s="569"/>
      <c r="BX553" s="569"/>
      <c r="BY553" s="569"/>
      <c r="BZ553" s="569"/>
      <c r="CA553" s="569"/>
      <c r="CB553" s="569"/>
      <c r="CC553" s="569"/>
      <c r="CD553" s="569"/>
    </row>
    <row r="554" spans="21:82" ht="39" customHeight="1" x14ac:dyDescent="0.25">
      <c r="U554" s="569"/>
      <c r="V554" s="569"/>
      <c r="W554" s="569"/>
      <c r="X554" s="569"/>
      <c r="Y554" s="569"/>
      <c r="Z554" s="569"/>
      <c r="AA554" s="569"/>
      <c r="AB554" s="569"/>
      <c r="AC554" s="569"/>
      <c r="AD554" s="569"/>
      <c r="AE554" s="569"/>
      <c r="AF554" s="569"/>
      <c r="AG554" s="569"/>
      <c r="AH554" s="569"/>
      <c r="AI554" s="569"/>
      <c r="AJ554" s="569"/>
      <c r="AK554" s="569"/>
      <c r="AL554" s="569"/>
      <c r="AM554" s="569"/>
      <c r="AN554" s="569"/>
      <c r="AO554" s="569"/>
      <c r="AP554" s="569"/>
      <c r="AQ554" s="569"/>
      <c r="AR554" s="569"/>
      <c r="AS554" s="569"/>
      <c r="AT554" s="569"/>
      <c r="AU554" s="569"/>
      <c r="AV554" s="569"/>
      <c r="AW554" s="569"/>
      <c r="AX554" s="569"/>
      <c r="AY554" s="569"/>
      <c r="AZ554" s="569"/>
      <c r="BA554" s="569"/>
      <c r="BB554" s="569"/>
      <c r="BC554" s="569"/>
      <c r="BD554" s="569"/>
      <c r="BE554" s="569"/>
      <c r="BF554" s="569"/>
      <c r="BG554" s="569"/>
      <c r="BH554" s="569"/>
      <c r="BI554" s="569"/>
      <c r="BJ554" s="569"/>
      <c r="BK554" s="569"/>
      <c r="BL554" s="569"/>
      <c r="BM554" s="569"/>
      <c r="BN554" s="569"/>
      <c r="BO554" s="569"/>
      <c r="BP554" s="569"/>
      <c r="BQ554" s="569"/>
      <c r="BR554" s="569"/>
      <c r="BS554" s="569"/>
      <c r="BT554" s="569"/>
      <c r="BU554" s="569"/>
      <c r="BV554" s="569"/>
      <c r="BW554" s="569"/>
      <c r="BX554" s="569"/>
      <c r="BY554" s="569"/>
      <c r="BZ554" s="569"/>
      <c r="CA554" s="569"/>
      <c r="CB554" s="569"/>
      <c r="CC554" s="569"/>
      <c r="CD554" s="569"/>
    </row>
    <row r="555" spans="21:82" ht="39" customHeight="1" x14ac:dyDescent="0.25">
      <c r="U555" s="569"/>
      <c r="V555" s="569"/>
      <c r="W555" s="569"/>
      <c r="X555" s="569"/>
      <c r="Y555" s="569"/>
      <c r="Z555" s="569"/>
      <c r="AA555" s="569"/>
      <c r="AB555" s="569"/>
      <c r="AC555" s="569"/>
      <c r="AD555" s="569"/>
      <c r="AE555" s="569"/>
      <c r="AF555" s="569"/>
      <c r="AG555" s="569"/>
      <c r="AH555" s="569"/>
      <c r="AI555" s="569"/>
      <c r="AJ555" s="569"/>
      <c r="AK555" s="569"/>
      <c r="AL555" s="569"/>
      <c r="AM555" s="569"/>
      <c r="AN555" s="569"/>
      <c r="AO555" s="569"/>
      <c r="AP555" s="569"/>
      <c r="AQ555" s="569"/>
      <c r="AR555" s="569"/>
      <c r="AS555" s="569"/>
      <c r="AT555" s="569"/>
      <c r="AU555" s="569"/>
      <c r="AV555" s="569"/>
      <c r="AW555" s="569"/>
      <c r="AX555" s="569"/>
      <c r="AY555" s="569"/>
      <c r="AZ555" s="569"/>
      <c r="BA555" s="569"/>
      <c r="BB555" s="569"/>
      <c r="BC555" s="569"/>
      <c r="BD555" s="569"/>
      <c r="BE555" s="569"/>
      <c r="BF555" s="569"/>
      <c r="BG555" s="569"/>
      <c r="BH555" s="569"/>
      <c r="BI555" s="569"/>
      <c r="BJ555" s="569"/>
      <c r="BK555" s="569"/>
      <c r="BL555" s="569"/>
      <c r="BM555" s="569"/>
      <c r="BN555" s="569"/>
      <c r="BO555" s="569"/>
      <c r="BP555" s="569"/>
      <c r="BQ555" s="569"/>
      <c r="BR555" s="569"/>
      <c r="BS555" s="569"/>
      <c r="BT555" s="569"/>
      <c r="BU555" s="569"/>
      <c r="BV555" s="569"/>
      <c r="BW555" s="569"/>
      <c r="BX555" s="569"/>
      <c r="BY555" s="569"/>
      <c r="BZ555" s="569"/>
      <c r="CA555" s="569"/>
      <c r="CB555" s="569"/>
      <c r="CC555" s="569"/>
      <c r="CD555" s="569"/>
    </row>
    <row r="556" spans="21:82" ht="39" customHeight="1" x14ac:dyDescent="0.25">
      <c r="U556" s="569"/>
      <c r="V556" s="569"/>
      <c r="W556" s="569"/>
      <c r="X556" s="569"/>
      <c r="Y556" s="569"/>
      <c r="Z556" s="569"/>
      <c r="AA556" s="569"/>
      <c r="AB556" s="569"/>
      <c r="AC556" s="569"/>
      <c r="AD556" s="569"/>
      <c r="AE556" s="569"/>
      <c r="AF556" s="569"/>
      <c r="AG556" s="569"/>
      <c r="AH556" s="569"/>
      <c r="AI556" s="569"/>
      <c r="AJ556" s="569"/>
      <c r="AK556" s="569"/>
      <c r="AL556" s="569"/>
      <c r="AM556" s="569"/>
      <c r="AN556" s="569"/>
      <c r="AO556" s="569"/>
      <c r="AP556" s="569"/>
      <c r="AQ556" s="569"/>
      <c r="AR556" s="569"/>
      <c r="AS556" s="569"/>
      <c r="AT556" s="569"/>
      <c r="AU556" s="569"/>
      <c r="AV556" s="569"/>
      <c r="AW556" s="569"/>
      <c r="AX556" s="569"/>
      <c r="AY556" s="569"/>
      <c r="AZ556" s="569"/>
      <c r="BA556" s="569"/>
      <c r="BB556" s="569"/>
      <c r="BC556" s="569"/>
      <c r="BD556" s="569"/>
      <c r="BE556" s="569"/>
      <c r="BF556" s="569"/>
      <c r="BG556" s="569"/>
      <c r="BH556" s="569"/>
      <c r="BI556" s="569"/>
      <c r="BJ556" s="569"/>
      <c r="BK556" s="569"/>
      <c r="BL556" s="569"/>
      <c r="BM556" s="569"/>
      <c r="BN556" s="569"/>
      <c r="BO556" s="569"/>
      <c r="BP556" s="569"/>
      <c r="BQ556" s="569"/>
      <c r="BR556" s="569"/>
      <c r="BS556" s="569"/>
      <c r="BT556" s="569"/>
      <c r="BU556" s="569"/>
      <c r="BV556" s="569"/>
      <c r="BW556" s="569"/>
      <c r="BX556" s="569"/>
      <c r="BY556" s="569"/>
      <c r="BZ556" s="569"/>
      <c r="CA556" s="569"/>
      <c r="CB556" s="569"/>
      <c r="CC556" s="569"/>
      <c r="CD556" s="569"/>
    </row>
    <row r="557" spans="21:82" ht="39" customHeight="1" x14ac:dyDescent="0.25">
      <c r="U557" s="569"/>
      <c r="V557" s="569"/>
      <c r="W557" s="569"/>
      <c r="X557" s="569"/>
      <c r="Y557" s="569"/>
      <c r="Z557" s="569"/>
      <c r="AA557" s="569"/>
      <c r="AB557" s="569"/>
      <c r="AC557" s="569"/>
      <c r="AD557" s="569"/>
      <c r="AE557" s="569"/>
      <c r="AF557" s="569"/>
      <c r="AG557" s="569"/>
      <c r="AH557" s="569"/>
      <c r="AI557" s="569"/>
      <c r="AJ557" s="569"/>
      <c r="AK557" s="569"/>
      <c r="AL557" s="569"/>
      <c r="AM557" s="569"/>
      <c r="AN557" s="569"/>
      <c r="AO557" s="569"/>
      <c r="AP557" s="569"/>
      <c r="AQ557" s="569"/>
      <c r="AR557" s="569"/>
      <c r="AS557" s="569"/>
      <c r="AT557" s="569"/>
      <c r="AU557" s="569"/>
      <c r="AV557" s="569"/>
      <c r="AW557" s="569"/>
      <c r="AX557" s="569"/>
      <c r="AY557" s="569"/>
      <c r="AZ557" s="569"/>
      <c r="BA557" s="569"/>
      <c r="BB557" s="569"/>
      <c r="BC557" s="569"/>
      <c r="BD557" s="569"/>
      <c r="BE557" s="569"/>
      <c r="BF557" s="569"/>
      <c r="BG557" s="569"/>
      <c r="BH557" s="569"/>
      <c r="BI557" s="569"/>
      <c r="BJ557" s="569"/>
      <c r="BK557" s="569"/>
      <c r="BL557" s="569"/>
      <c r="BM557" s="569"/>
      <c r="BN557" s="569"/>
      <c r="BO557" s="569"/>
      <c r="BP557" s="569"/>
      <c r="BQ557" s="569"/>
      <c r="BR557" s="569"/>
      <c r="BS557" s="569"/>
      <c r="BT557" s="569"/>
      <c r="BU557" s="569"/>
      <c r="BV557" s="569"/>
      <c r="BW557" s="569"/>
      <c r="BX557" s="569"/>
      <c r="BY557" s="569"/>
      <c r="BZ557" s="569"/>
      <c r="CA557" s="569"/>
      <c r="CB557" s="569"/>
      <c r="CC557" s="569"/>
      <c r="CD557" s="569"/>
    </row>
    <row r="558" spans="21:82" ht="39" customHeight="1" x14ac:dyDescent="0.25">
      <c r="U558" s="569"/>
      <c r="V558" s="569"/>
      <c r="W558" s="569"/>
      <c r="X558" s="569"/>
      <c r="Y558" s="569"/>
      <c r="Z558" s="569"/>
      <c r="AA558" s="569"/>
      <c r="AB558" s="569"/>
      <c r="AC558" s="569"/>
      <c r="AD558" s="569"/>
      <c r="AE558" s="569"/>
      <c r="AF558" s="569"/>
      <c r="AG558" s="569"/>
      <c r="AH558" s="569"/>
      <c r="AI558" s="569"/>
      <c r="AJ558" s="569"/>
      <c r="AK558" s="569"/>
      <c r="AL558" s="569"/>
      <c r="AM558" s="569"/>
      <c r="AN558" s="569"/>
      <c r="AO558" s="569"/>
      <c r="AP558" s="569"/>
      <c r="AQ558" s="569"/>
      <c r="AR558" s="569"/>
      <c r="AS558" s="569"/>
      <c r="AT558" s="569"/>
      <c r="AU558" s="569"/>
      <c r="AV558" s="569"/>
      <c r="AW558" s="569"/>
      <c r="AX558" s="569"/>
      <c r="AY558" s="569"/>
      <c r="AZ558" s="569"/>
      <c r="BA558" s="569"/>
      <c r="BB558" s="569"/>
      <c r="BC558" s="569"/>
      <c r="BD558" s="569"/>
      <c r="BE558" s="569"/>
      <c r="BF558" s="569"/>
      <c r="BG558" s="569"/>
      <c r="BH558" s="569"/>
      <c r="BI558" s="569"/>
      <c r="BJ558" s="569"/>
      <c r="BK558" s="569"/>
      <c r="BL558" s="569"/>
      <c r="BM558" s="569"/>
      <c r="BN558" s="569"/>
      <c r="BO558" s="569"/>
      <c r="BP558" s="569"/>
      <c r="BQ558" s="569"/>
      <c r="BR558" s="569"/>
      <c r="BS558" s="569"/>
      <c r="BT558" s="569"/>
      <c r="BU558" s="569"/>
      <c r="BV558" s="569"/>
      <c r="BW558" s="569"/>
      <c r="BX558" s="569"/>
      <c r="BY558" s="569"/>
      <c r="BZ558" s="569"/>
      <c r="CA558" s="569"/>
      <c r="CB558" s="569"/>
      <c r="CC558" s="569"/>
      <c r="CD558" s="569"/>
    </row>
    <row r="559" spans="21:82" ht="39" customHeight="1" x14ac:dyDescent="0.25">
      <c r="U559" s="569"/>
      <c r="V559" s="569"/>
      <c r="W559" s="569"/>
      <c r="X559" s="569"/>
      <c r="Y559" s="569"/>
      <c r="Z559" s="569"/>
      <c r="AA559" s="569"/>
      <c r="AB559" s="569"/>
      <c r="AC559" s="569"/>
      <c r="AD559" s="569"/>
      <c r="AE559" s="569"/>
      <c r="AF559" s="569"/>
      <c r="AG559" s="569"/>
      <c r="AH559" s="569"/>
      <c r="AI559" s="569"/>
      <c r="AJ559" s="569"/>
      <c r="AK559" s="569"/>
      <c r="AL559" s="569"/>
      <c r="AM559" s="569"/>
      <c r="AN559" s="569"/>
      <c r="AO559" s="569"/>
      <c r="AP559" s="569"/>
      <c r="AQ559" s="569"/>
      <c r="AR559" s="569"/>
      <c r="AS559" s="569"/>
      <c r="AT559" s="569"/>
      <c r="AU559" s="569"/>
      <c r="AV559" s="569"/>
      <c r="AW559" s="569"/>
      <c r="AX559" s="569"/>
      <c r="AY559" s="569"/>
      <c r="AZ559" s="569"/>
      <c r="BA559" s="569"/>
      <c r="BB559" s="569"/>
      <c r="BC559" s="569"/>
      <c r="BD559" s="569"/>
      <c r="BE559" s="569"/>
      <c r="BF559" s="569"/>
      <c r="BG559" s="569"/>
      <c r="BH559" s="569"/>
      <c r="BI559" s="569"/>
      <c r="BJ559" s="569"/>
      <c r="BK559" s="569"/>
      <c r="BL559" s="569"/>
      <c r="BM559" s="569"/>
      <c r="BN559" s="569"/>
      <c r="BO559" s="569"/>
      <c r="BP559" s="569"/>
      <c r="BQ559" s="569"/>
      <c r="BR559" s="569"/>
      <c r="BS559" s="569"/>
      <c r="BT559" s="569"/>
      <c r="BU559" s="569"/>
      <c r="BV559" s="569"/>
      <c r="BW559" s="569"/>
      <c r="BX559" s="569"/>
      <c r="BY559" s="569"/>
      <c r="BZ559" s="569"/>
      <c r="CA559" s="569"/>
      <c r="CB559" s="569"/>
      <c r="CC559" s="569"/>
      <c r="CD559" s="569"/>
    </row>
    <row r="560" spans="21:82" ht="39" customHeight="1" x14ac:dyDescent="0.25">
      <c r="U560" s="569"/>
      <c r="V560" s="569"/>
      <c r="W560" s="569"/>
      <c r="X560" s="569"/>
      <c r="Y560" s="569"/>
      <c r="Z560" s="569"/>
      <c r="AA560" s="569"/>
      <c r="AB560" s="569"/>
      <c r="AC560" s="569"/>
      <c r="AD560" s="569"/>
      <c r="AE560" s="569"/>
      <c r="AF560" s="569"/>
      <c r="AG560" s="569"/>
      <c r="AH560" s="569"/>
      <c r="AI560" s="569"/>
      <c r="AJ560" s="569"/>
      <c r="AK560" s="569"/>
      <c r="AL560" s="569"/>
      <c r="AM560" s="569"/>
      <c r="AN560" s="569"/>
      <c r="AO560" s="569"/>
      <c r="AP560" s="569"/>
      <c r="AQ560" s="569"/>
      <c r="AR560" s="569"/>
      <c r="AS560" s="569"/>
      <c r="AT560" s="569"/>
      <c r="AU560" s="569"/>
      <c r="AV560" s="569"/>
      <c r="AW560" s="569"/>
      <c r="AX560" s="569"/>
      <c r="AY560" s="569"/>
      <c r="AZ560" s="569"/>
      <c r="BA560" s="569"/>
      <c r="BB560" s="569"/>
      <c r="BC560" s="569"/>
      <c r="BD560" s="569"/>
      <c r="BE560" s="569"/>
      <c r="BF560" s="569"/>
      <c r="BG560" s="569"/>
      <c r="BH560" s="569"/>
      <c r="BI560" s="569"/>
      <c r="BJ560" s="569"/>
      <c r="BK560" s="569"/>
      <c r="BL560" s="569"/>
      <c r="BM560" s="569"/>
      <c r="BN560" s="569"/>
      <c r="BO560" s="569"/>
      <c r="BP560" s="569"/>
      <c r="BQ560" s="569"/>
      <c r="BR560" s="569"/>
      <c r="BS560" s="569"/>
      <c r="BT560" s="569"/>
      <c r="BU560" s="569"/>
      <c r="BV560" s="569"/>
      <c r="BW560" s="569"/>
      <c r="BX560" s="569"/>
      <c r="BY560" s="569"/>
      <c r="BZ560" s="569"/>
      <c r="CA560" s="569"/>
      <c r="CB560" s="569"/>
      <c r="CC560" s="569"/>
      <c r="CD560" s="569"/>
    </row>
    <row r="561" spans="21:82" ht="39" customHeight="1" x14ac:dyDescent="0.25">
      <c r="U561" s="569"/>
      <c r="V561" s="569"/>
      <c r="W561" s="569"/>
      <c r="X561" s="569"/>
      <c r="Y561" s="569"/>
      <c r="Z561" s="569"/>
      <c r="AA561" s="569"/>
      <c r="AB561" s="569"/>
      <c r="AC561" s="569"/>
      <c r="AD561" s="569"/>
      <c r="AE561" s="569"/>
      <c r="AF561" s="569"/>
      <c r="AG561" s="569"/>
      <c r="AH561" s="569"/>
      <c r="AI561" s="569"/>
      <c r="AJ561" s="569"/>
      <c r="AK561" s="569"/>
      <c r="AL561" s="569"/>
      <c r="AM561" s="569"/>
      <c r="AN561" s="569"/>
      <c r="AO561" s="569"/>
      <c r="AP561" s="569"/>
      <c r="AQ561" s="569"/>
      <c r="AR561" s="569"/>
      <c r="AS561" s="569"/>
      <c r="AT561" s="569"/>
      <c r="AU561" s="569"/>
      <c r="AV561" s="569"/>
      <c r="AW561" s="569"/>
      <c r="AX561" s="569"/>
      <c r="AY561" s="569"/>
      <c r="AZ561" s="569"/>
      <c r="BA561" s="569"/>
      <c r="BB561" s="569"/>
      <c r="BC561" s="569"/>
      <c r="BD561" s="569"/>
      <c r="BE561" s="569"/>
      <c r="BF561" s="569"/>
      <c r="BG561" s="569"/>
      <c r="BH561" s="569"/>
      <c r="BI561" s="569"/>
      <c r="BJ561" s="569"/>
      <c r="BK561" s="569"/>
      <c r="BL561" s="569"/>
      <c r="BM561" s="569"/>
      <c r="BN561" s="569"/>
      <c r="BO561" s="569"/>
      <c r="BP561" s="569"/>
      <c r="BQ561" s="569"/>
      <c r="BR561" s="569"/>
      <c r="BS561" s="569"/>
      <c r="BT561" s="569"/>
      <c r="BU561" s="569"/>
      <c r="BV561" s="569"/>
      <c r="BW561" s="569"/>
      <c r="BX561" s="569"/>
      <c r="BY561" s="569"/>
      <c r="BZ561" s="569"/>
      <c r="CA561" s="569"/>
      <c r="CB561" s="569"/>
      <c r="CC561" s="569"/>
      <c r="CD561" s="569"/>
    </row>
    <row r="562" spans="21:82" ht="39" customHeight="1" x14ac:dyDescent="0.25">
      <c r="U562" s="569"/>
      <c r="V562" s="569"/>
      <c r="W562" s="569"/>
      <c r="X562" s="569"/>
      <c r="Y562" s="569"/>
      <c r="Z562" s="569"/>
      <c r="AA562" s="569"/>
      <c r="AB562" s="569"/>
      <c r="AC562" s="569"/>
      <c r="AD562" s="569"/>
      <c r="AE562" s="569"/>
      <c r="AF562" s="569"/>
      <c r="AG562" s="569"/>
      <c r="AH562" s="569"/>
      <c r="AI562" s="569"/>
      <c r="AJ562" s="569"/>
      <c r="AK562" s="569"/>
      <c r="AL562" s="569"/>
      <c r="AM562" s="569"/>
      <c r="AN562" s="569"/>
      <c r="AO562" s="569"/>
      <c r="AP562" s="569"/>
      <c r="AQ562" s="569"/>
      <c r="AR562" s="569"/>
      <c r="AS562" s="569"/>
      <c r="AT562" s="569"/>
      <c r="AU562" s="569"/>
      <c r="AV562" s="569"/>
      <c r="AW562" s="569"/>
      <c r="AX562" s="569"/>
      <c r="AY562" s="569"/>
      <c r="AZ562" s="569"/>
      <c r="BA562" s="569"/>
      <c r="BB562" s="569"/>
      <c r="BC562" s="569"/>
      <c r="BD562" s="569"/>
      <c r="BE562" s="569"/>
      <c r="BF562" s="569"/>
      <c r="BG562" s="569"/>
      <c r="BH562" s="569"/>
      <c r="BI562" s="569"/>
      <c r="BJ562" s="569"/>
      <c r="BK562" s="569"/>
      <c r="BL562" s="569"/>
      <c r="BM562" s="569"/>
      <c r="BN562" s="569"/>
      <c r="BO562" s="569"/>
      <c r="BP562" s="569"/>
      <c r="BQ562" s="569"/>
      <c r="BR562" s="569"/>
      <c r="BS562" s="569"/>
      <c r="BT562" s="569"/>
      <c r="BU562" s="569"/>
      <c r="BV562" s="569"/>
      <c r="BW562" s="569"/>
      <c r="BX562" s="569"/>
      <c r="BY562" s="569"/>
      <c r="BZ562" s="569"/>
      <c r="CA562" s="569"/>
      <c r="CB562" s="569"/>
      <c r="CC562" s="569"/>
      <c r="CD562" s="569"/>
    </row>
    <row r="563" spans="21:82" ht="39" customHeight="1" x14ac:dyDescent="0.25">
      <c r="U563" s="569"/>
      <c r="V563" s="569"/>
      <c r="W563" s="569"/>
      <c r="X563" s="569"/>
      <c r="Y563" s="569"/>
      <c r="Z563" s="569"/>
      <c r="AA563" s="569"/>
      <c r="AB563" s="569"/>
      <c r="AC563" s="569"/>
      <c r="AD563" s="569"/>
      <c r="AE563" s="569"/>
      <c r="AF563" s="569"/>
      <c r="AG563" s="569"/>
      <c r="AH563" s="569"/>
      <c r="AI563" s="569"/>
      <c r="AJ563" s="569"/>
      <c r="AK563" s="569"/>
      <c r="AL563" s="569"/>
      <c r="AM563" s="569"/>
      <c r="AN563" s="569"/>
      <c r="AO563" s="569"/>
      <c r="AP563" s="569"/>
      <c r="AQ563" s="569"/>
      <c r="AR563" s="569"/>
      <c r="AS563" s="569"/>
      <c r="AT563" s="569"/>
      <c r="AU563" s="569"/>
      <c r="AV563" s="569"/>
      <c r="AW563" s="569"/>
      <c r="AX563" s="569"/>
      <c r="AY563" s="569"/>
      <c r="AZ563" s="569"/>
      <c r="BA563" s="569"/>
      <c r="BB563" s="569"/>
      <c r="BC563" s="569"/>
      <c r="BD563" s="569"/>
      <c r="BE563" s="569"/>
      <c r="BF563" s="569"/>
      <c r="BG563" s="569"/>
      <c r="BH563" s="569"/>
      <c r="BI563" s="569"/>
      <c r="BJ563" s="569"/>
      <c r="BK563" s="569"/>
      <c r="BL563" s="569"/>
      <c r="BM563" s="569"/>
      <c r="BN563" s="569"/>
      <c r="BO563" s="569"/>
      <c r="BP563" s="569"/>
      <c r="BQ563" s="569"/>
      <c r="BR563" s="569"/>
      <c r="BS563" s="569"/>
      <c r="BT563" s="569"/>
      <c r="BU563" s="569"/>
      <c r="BV563" s="569"/>
      <c r="BW563" s="569"/>
      <c r="BX563" s="569"/>
      <c r="BY563" s="569"/>
      <c r="BZ563" s="569"/>
      <c r="CA563" s="569"/>
      <c r="CB563" s="569"/>
      <c r="CC563" s="569"/>
      <c r="CD563" s="569"/>
    </row>
    <row r="564" spans="21:82" ht="39" customHeight="1" x14ac:dyDescent="0.25">
      <c r="U564" s="569"/>
      <c r="V564" s="569"/>
      <c r="W564" s="569"/>
      <c r="X564" s="569"/>
      <c r="Y564" s="569"/>
      <c r="Z564" s="569"/>
      <c r="AA564" s="569"/>
      <c r="AB564" s="569"/>
      <c r="AC564" s="569"/>
      <c r="AD564" s="569"/>
      <c r="AE564" s="569"/>
      <c r="AF564" s="569"/>
      <c r="AG564" s="569"/>
      <c r="AH564" s="569"/>
      <c r="AI564" s="569"/>
      <c r="AJ564" s="569"/>
      <c r="AK564" s="569"/>
      <c r="AL564" s="569"/>
      <c r="AM564" s="569"/>
      <c r="AN564" s="569"/>
      <c r="AO564" s="569"/>
      <c r="AP564" s="569"/>
      <c r="AQ564" s="569"/>
      <c r="AR564" s="569"/>
      <c r="AS564" s="569"/>
      <c r="AT564" s="569"/>
      <c r="AU564" s="569"/>
      <c r="AV564" s="569"/>
      <c r="AW564" s="569"/>
      <c r="AX564" s="569"/>
      <c r="AY564" s="569"/>
      <c r="AZ564" s="569"/>
      <c r="BA564" s="569"/>
      <c r="BB564" s="569"/>
      <c r="BC564" s="569"/>
      <c r="BD564" s="569"/>
      <c r="BE564" s="569"/>
      <c r="BF564" s="569"/>
      <c r="BG564" s="569"/>
      <c r="BH564" s="569"/>
      <c r="BI564" s="569"/>
      <c r="BJ564" s="569"/>
      <c r="BK564" s="569"/>
      <c r="BL564" s="569"/>
      <c r="BM564" s="569"/>
      <c r="BN564" s="569"/>
      <c r="BO564" s="569"/>
      <c r="BP564" s="569"/>
      <c r="BQ564" s="569"/>
      <c r="BR564" s="569"/>
      <c r="BS564" s="569"/>
      <c r="BT564" s="569"/>
      <c r="BU564" s="569"/>
      <c r="BV564" s="569"/>
      <c r="BW564" s="569"/>
      <c r="BX564" s="569"/>
      <c r="BY564" s="569"/>
      <c r="BZ564" s="569"/>
      <c r="CA564" s="569"/>
      <c r="CB564" s="569"/>
      <c r="CC564" s="569"/>
      <c r="CD564" s="569"/>
    </row>
    <row r="565" spans="21:82" ht="39" customHeight="1" x14ac:dyDescent="0.25">
      <c r="U565" s="569"/>
      <c r="V565" s="569"/>
      <c r="W565" s="569"/>
      <c r="X565" s="569"/>
      <c r="Y565" s="569"/>
      <c r="Z565" s="569"/>
      <c r="AA565" s="569"/>
      <c r="AB565" s="569"/>
      <c r="AC565" s="569"/>
      <c r="AD565" s="569"/>
      <c r="AE565" s="569"/>
      <c r="AF565" s="569"/>
      <c r="AG565" s="569"/>
      <c r="AH565" s="569"/>
      <c r="AI565" s="569"/>
      <c r="AJ565" s="569"/>
      <c r="AK565" s="569"/>
      <c r="AL565" s="569"/>
      <c r="AM565" s="569"/>
      <c r="AN565" s="569"/>
      <c r="AO565" s="569"/>
      <c r="AP565" s="569"/>
      <c r="AQ565" s="569"/>
      <c r="AR565" s="569"/>
      <c r="AS565" s="569"/>
      <c r="AT565" s="569"/>
      <c r="AU565" s="569"/>
      <c r="AV565" s="569"/>
      <c r="AW565" s="569"/>
      <c r="AX565" s="569"/>
      <c r="AY565" s="569"/>
      <c r="AZ565" s="569"/>
      <c r="BA565" s="569"/>
      <c r="BB565" s="569"/>
      <c r="BC565" s="569"/>
      <c r="BD565" s="569"/>
      <c r="BE565" s="569"/>
      <c r="BF565" s="569"/>
      <c r="BG565" s="569"/>
      <c r="BH565" s="569"/>
      <c r="BI565" s="569"/>
      <c r="BJ565" s="569"/>
      <c r="BK565" s="569"/>
      <c r="BL565" s="569"/>
      <c r="BM565" s="569"/>
      <c r="BN565" s="569"/>
      <c r="BO565" s="569"/>
      <c r="BP565" s="569"/>
      <c r="BQ565" s="569"/>
      <c r="BR565" s="569"/>
      <c r="BS565" s="569"/>
      <c r="BT565" s="569"/>
      <c r="BU565" s="569"/>
      <c r="BV565" s="569"/>
      <c r="BW565" s="569"/>
      <c r="BX565" s="569"/>
      <c r="BY565" s="569"/>
      <c r="BZ565" s="569"/>
      <c r="CA565" s="569"/>
      <c r="CB565" s="569"/>
      <c r="CC565" s="569"/>
      <c r="CD565" s="569"/>
    </row>
    <row r="566" spans="21:82" ht="39" customHeight="1" x14ac:dyDescent="0.25">
      <c r="U566" s="569"/>
      <c r="V566" s="569"/>
      <c r="W566" s="569"/>
      <c r="X566" s="569"/>
      <c r="Y566" s="569"/>
      <c r="Z566" s="569"/>
      <c r="AA566" s="569"/>
      <c r="AB566" s="569"/>
      <c r="AC566" s="569"/>
      <c r="AD566" s="569"/>
      <c r="AE566" s="569"/>
      <c r="AF566" s="569"/>
      <c r="AG566" s="569"/>
      <c r="AH566" s="569"/>
      <c r="AI566" s="569"/>
      <c r="AJ566" s="569"/>
      <c r="AK566" s="569"/>
      <c r="AL566" s="569"/>
      <c r="AM566" s="569"/>
      <c r="AN566" s="569"/>
      <c r="AO566" s="569"/>
      <c r="AP566" s="569"/>
      <c r="AQ566" s="569"/>
      <c r="AR566" s="569"/>
      <c r="AS566" s="569"/>
      <c r="AT566" s="569"/>
      <c r="AU566" s="569"/>
      <c r="AV566" s="569"/>
      <c r="AW566" s="569"/>
      <c r="AX566" s="569"/>
      <c r="AY566" s="569"/>
      <c r="AZ566" s="569"/>
      <c r="BA566" s="569"/>
      <c r="BB566" s="569"/>
      <c r="BC566" s="569"/>
      <c r="BD566" s="569"/>
      <c r="BE566" s="569"/>
      <c r="BF566" s="569"/>
      <c r="BG566" s="569"/>
      <c r="BH566" s="569"/>
      <c r="BI566" s="569"/>
      <c r="BJ566" s="569"/>
      <c r="BK566" s="569"/>
      <c r="BL566" s="569"/>
      <c r="BM566" s="569"/>
      <c r="BN566" s="569"/>
      <c r="BO566" s="569"/>
      <c r="BP566" s="569"/>
      <c r="BQ566" s="569"/>
      <c r="BR566" s="569"/>
      <c r="BS566" s="569"/>
      <c r="BT566" s="569"/>
      <c r="BU566" s="569"/>
      <c r="BV566" s="569"/>
      <c r="BW566" s="569"/>
      <c r="BX566" s="569"/>
      <c r="BY566" s="569"/>
      <c r="BZ566" s="569"/>
      <c r="CA566" s="569"/>
      <c r="CB566" s="569"/>
      <c r="CC566" s="569"/>
      <c r="CD566" s="569"/>
    </row>
    <row r="567" spans="21:82" ht="39" customHeight="1" x14ac:dyDescent="0.25">
      <c r="U567" s="569"/>
      <c r="V567" s="569"/>
      <c r="W567" s="569"/>
      <c r="X567" s="569"/>
      <c r="Y567" s="569"/>
      <c r="Z567" s="569"/>
      <c r="AA567" s="569"/>
      <c r="AB567" s="569"/>
      <c r="AC567" s="569"/>
      <c r="AD567" s="569"/>
      <c r="AE567" s="569"/>
      <c r="AF567" s="569"/>
      <c r="AG567" s="569"/>
      <c r="AH567" s="569"/>
      <c r="AI567" s="569"/>
      <c r="AJ567" s="569"/>
      <c r="AK567" s="569"/>
      <c r="AL567" s="569"/>
      <c r="AM567" s="569"/>
      <c r="AN567" s="569"/>
      <c r="AO567" s="569"/>
      <c r="AP567" s="569"/>
      <c r="AQ567" s="569"/>
      <c r="AR567" s="569"/>
      <c r="AS567" s="569"/>
      <c r="AT567" s="569"/>
      <c r="AU567" s="569"/>
      <c r="AV567" s="569"/>
      <c r="AW567" s="569"/>
      <c r="AX567" s="569"/>
      <c r="AY567" s="569"/>
      <c r="AZ567" s="569"/>
      <c r="BA567" s="569"/>
      <c r="BB567" s="569"/>
      <c r="BC567" s="569"/>
      <c r="BD567" s="569"/>
      <c r="BE567" s="569"/>
      <c r="BF567" s="569"/>
      <c r="BG567" s="569"/>
      <c r="BH567" s="569"/>
      <c r="BI567" s="569"/>
      <c r="BJ567" s="569"/>
      <c r="BK567" s="569"/>
      <c r="BL567" s="569"/>
      <c r="BM567" s="569"/>
      <c r="BN567" s="569"/>
      <c r="BO567" s="569"/>
      <c r="BP567" s="569"/>
      <c r="BQ567" s="569"/>
      <c r="BR567" s="569"/>
      <c r="BS567" s="569"/>
      <c r="BT567" s="569"/>
      <c r="BU567" s="569"/>
      <c r="BV567" s="569"/>
      <c r="BW567" s="569"/>
      <c r="BX567" s="569"/>
      <c r="BY567" s="569"/>
      <c r="BZ567" s="569"/>
      <c r="CA567" s="569"/>
      <c r="CB567" s="569"/>
      <c r="CC567" s="569"/>
      <c r="CD567" s="569"/>
    </row>
    <row r="568" spans="21:82" ht="39" customHeight="1" x14ac:dyDescent="0.25">
      <c r="U568" s="569"/>
      <c r="V568" s="569"/>
      <c r="W568" s="569"/>
      <c r="X568" s="569"/>
      <c r="Y568" s="569"/>
      <c r="Z568" s="569"/>
      <c r="AA568" s="569"/>
      <c r="AB568" s="569"/>
      <c r="AC568" s="569"/>
      <c r="AD568" s="569"/>
      <c r="AE568" s="569"/>
      <c r="AF568" s="569"/>
      <c r="AG568" s="569"/>
      <c r="AH568" s="569"/>
      <c r="AI568" s="569"/>
      <c r="AJ568" s="569"/>
      <c r="AK568" s="569"/>
      <c r="AL568" s="569"/>
      <c r="AM568" s="569"/>
      <c r="AN568" s="569"/>
      <c r="AO568" s="569"/>
      <c r="AP568" s="569"/>
      <c r="AQ568" s="569"/>
      <c r="AR568" s="569"/>
      <c r="AS568" s="569"/>
      <c r="AT568" s="569"/>
      <c r="AU568" s="569"/>
      <c r="AV568" s="569"/>
      <c r="AW568" s="569"/>
      <c r="AX568" s="569"/>
      <c r="AY568" s="569"/>
      <c r="AZ568" s="569"/>
      <c r="BA568" s="569"/>
      <c r="BB568" s="569"/>
      <c r="BC568" s="569"/>
      <c r="BD568" s="569"/>
      <c r="BE568" s="569"/>
      <c r="BF568" s="569"/>
      <c r="BG568" s="569"/>
      <c r="BH568" s="569"/>
      <c r="BI568" s="569"/>
      <c r="BJ568" s="569"/>
      <c r="BK568" s="569"/>
      <c r="BL568" s="569"/>
      <c r="BM568" s="569"/>
      <c r="BN568" s="569"/>
      <c r="BO568" s="569"/>
      <c r="BP568" s="569"/>
      <c r="BQ568" s="569"/>
      <c r="BR568" s="569"/>
      <c r="BS568" s="569"/>
      <c r="BT568" s="569"/>
      <c r="BU568" s="569"/>
      <c r="BV568" s="569"/>
      <c r="BW568" s="569"/>
      <c r="BX568" s="569"/>
      <c r="BY568" s="569"/>
      <c r="BZ568" s="569"/>
      <c r="CA568" s="569"/>
      <c r="CB568" s="569"/>
      <c r="CC568" s="569"/>
      <c r="CD568" s="569"/>
    </row>
    <row r="569" spans="21:82" ht="39" customHeight="1" x14ac:dyDescent="0.25">
      <c r="U569" s="569"/>
      <c r="V569" s="569"/>
      <c r="W569" s="569"/>
      <c r="X569" s="569"/>
      <c r="Y569" s="569"/>
      <c r="Z569" s="569"/>
      <c r="AA569" s="569"/>
      <c r="AB569" s="569"/>
      <c r="AC569" s="569"/>
      <c r="AD569" s="569"/>
      <c r="AE569" s="569"/>
      <c r="AF569" s="569"/>
      <c r="AG569" s="569"/>
      <c r="AH569" s="569"/>
      <c r="AI569" s="569"/>
      <c r="AJ569" s="569"/>
      <c r="AK569" s="569"/>
      <c r="AL569" s="569"/>
      <c r="AM569" s="569"/>
      <c r="AN569" s="569"/>
      <c r="AO569" s="569"/>
      <c r="AP569" s="569"/>
      <c r="AQ569" s="569"/>
      <c r="AR569" s="569"/>
      <c r="AS569" s="569"/>
      <c r="AT569" s="569"/>
      <c r="AU569" s="569"/>
      <c r="AV569" s="569"/>
      <c r="AW569" s="569"/>
      <c r="AX569" s="569"/>
      <c r="AY569" s="569"/>
      <c r="AZ569" s="569"/>
      <c r="BA569" s="569"/>
      <c r="BB569" s="569"/>
      <c r="BC569" s="569"/>
      <c r="BD569" s="569"/>
      <c r="BE569" s="569"/>
      <c r="BF569" s="569"/>
      <c r="BG569" s="569"/>
      <c r="BH569" s="569"/>
      <c r="BI569" s="569"/>
      <c r="BJ569" s="569"/>
      <c r="BK569" s="569"/>
      <c r="BL569" s="569"/>
      <c r="BM569" s="569"/>
      <c r="BN569" s="569"/>
      <c r="BO569" s="569"/>
      <c r="BP569" s="569"/>
      <c r="BQ569" s="569"/>
      <c r="BR569" s="569"/>
      <c r="BS569" s="569"/>
      <c r="BT569" s="569"/>
      <c r="BU569" s="569"/>
      <c r="BV569" s="569"/>
      <c r="BW569" s="569"/>
      <c r="BX569" s="569"/>
      <c r="BY569" s="569"/>
      <c r="BZ569" s="569"/>
      <c r="CA569" s="569"/>
      <c r="CB569" s="569"/>
      <c r="CC569" s="569"/>
      <c r="CD569" s="569"/>
    </row>
    <row r="570" spans="21:82" ht="39" customHeight="1" x14ac:dyDescent="0.25">
      <c r="U570" s="569"/>
      <c r="V570" s="569"/>
      <c r="W570" s="569"/>
      <c r="X570" s="569"/>
      <c r="Y570" s="569"/>
      <c r="Z570" s="569"/>
      <c r="AA570" s="569"/>
      <c r="AB570" s="569"/>
      <c r="AC570" s="569"/>
      <c r="AD570" s="569"/>
      <c r="AE570" s="569"/>
      <c r="AF570" s="569"/>
      <c r="AG570" s="569"/>
      <c r="AH570" s="569"/>
      <c r="AI570" s="569"/>
      <c r="AJ570" s="569"/>
      <c r="AK570" s="569"/>
      <c r="AL570" s="569"/>
      <c r="AM570" s="569"/>
      <c r="AN570" s="569"/>
      <c r="AO570" s="569"/>
      <c r="AP570" s="569"/>
      <c r="AQ570" s="569"/>
      <c r="AR570" s="569"/>
      <c r="AS570" s="569"/>
      <c r="AT570" s="569"/>
      <c r="AU570" s="569"/>
      <c r="AV570" s="569"/>
      <c r="AW570" s="569"/>
      <c r="AX570" s="569"/>
      <c r="AY570" s="569"/>
      <c r="AZ570" s="569"/>
      <c r="BA570" s="569"/>
      <c r="BB570" s="569"/>
      <c r="BC570" s="569"/>
      <c r="BD570" s="569"/>
      <c r="BE570" s="569"/>
      <c r="BF570" s="569"/>
      <c r="BG570" s="569"/>
      <c r="BH570" s="569"/>
      <c r="BI570" s="569"/>
      <c r="BJ570" s="569"/>
      <c r="BK570" s="569"/>
      <c r="BL570" s="569"/>
      <c r="BM570" s="569"/>
      <c r="BN570" s="569"/>
      <c r="BO570" s="569"/>
      <c r="BP570" s="569"/>
      <c r="BQ570" s="569"/>
      <c r="BR570" s="569"/>
      <c r="BS570" s="569"/>
      <c r="BT570" s="569"/>
      <c r="BU570" s="569"/>
      <c r="BV570" s="569"/>
      <c r="BW570" s="569"/>
      <c r="BX570" s="569"/>
      <c r="BY570" s="569"/>
      <c r="BZ570" s="569"/>
      <c r="CA570" s="569"/>
      <c r="CB570" s="569"/>
      <c r="CC570" s="569"/>
      <c r="CD570" s="569"/>
    </row>
    <row r="571" spans="21:82" ht="39" customHeight="1" x14ac:dyDescent="0.25">
      <c r="U571" s="569"/>
      <c r="V571" s="569"/>
      <c r="W571" s="569"/>
      <c r="X571" s="569"/>
      <c r="Y571" s="569"/>
      <c r="Z571" s="569"/>
      <c r="AA571" s="569"/>
      <c r="AB571" s="569"/>
      <c r="AC571" s="569"/>
      <c r="AD571" s="569"/>
      <c r="AE571" s="569"/>
      <c r="AF571" s="569"/>
      <c r="AG571" s="569"/>
      <c r="AH571" s="569"/>
      <c r="AI571" s="569"/>
      <c r="AJ571" s="569"/>
      <c r="AK571" s="569"/>
      <c r="AL571" s="569"/>
      <c r="AM571" s="569"/>
      <c r="AN571" s="569"/>
      <c r="AO571" s="569"/>
      <c r="AP571" s="569"/>
      <c r="AQ571" s="569"/>
      <c r="AR571" s="569"/>
      <c r="AS571" s="569"/>
      <c r="AT571" s="569"/>
      <c r="AU571" s="569"/>
      <c r="AV571" s="569"/>
      <c r="AW571" s="569"/>
      <c r="AX571" s="569"/>
      <c r="AY571" s="569"/>
      <c r="AZ571" s="569"/>
      <c r="BA571" s="569"/>
      <c r="BB571" s="569"/>
      <c r="BC571" s="569"/>
      <c r="BD571" s="569"/>
      <c r="BE571" s="569"/>
      <c r="BF571" s="569"/>
      <c r="BG571" s="569"/>
      <c r="BH571" s="569"/>
      <c r="BI571" s="569"/>
      <c r="BJ571" s="569"/>
      <c r="BK571" s="569"/>
      <c r="BL571" s="569"/>
      <c r="BM571" s="569"/>
      <c r="BN571" s="569"/>
      <c r="BO571" s="569"/>
      <c r="BP571" s="569"/>
      <c r="BQ571" s="569"/>
      <c r="BR571" s="569"/>
      <c r="BS571" s="569"/>
      <c r="BT571" s="569"/>
      <c r="BU571" s="569"/>
      <c r="BV571" s="569"/>
      <c r="BW571" s="569"/>
      <c r="BX571" s="569"/>
      <c r="BY571" s="569"/>
      <c r="BZ571" s="569"/>
      <c r="CA571" s="569"/>
      <c r="CB571" s="569"/>
      <c r="CC571" s="569"/>
      <c r="CD571" s="569"/>
    </row>
    <row r="572" spans="21:82" ht="39" customHeight="1" x14ac:dyDescent="0.25">
      <c r="U572" s="569"/>
      <c r="V572" s="569"/>
      <c r="W572" s="569"/>
      <c r="X572" s="569"/>
      <c r="Y572" s="569"/>
      <c r="Z572" s="569"/>
      <c r="AA572" s="569"/>
      <c r="AB572" s="569"/>
      <c r="AC572" s="569"/>
      <c r="AD572" s="569"/>
      <c r="AE572" s="569"/>
      <c r="AF572" s="569"/>
      <c r="AG572" s="569"/>
      <c r="AH572" s="569"/>
      <c r="AI572" s="569"/>
      <c r="AJ572" s="569"/>
      <c r="AK572" s="569"/>
      <c r="AL572" s="569"/>
      <c r="AM572" s="569"/>
      <c r="AN572" s="569"/>
      <c r="AO572" s="569"/>
      <c r="AP572" s="569"/>
      <c r="AQ572" s="569"/>
      <c r="AR572" s="569"/>
      <c r="AS572" s="569"/>
      <c r="AT572" s="569"/>
      <c r="AU572" s="569"/>
      <c r="AV572" s="569"/>
      <c r="AW572" s="569"/>
      <c r="AX572" s="569"/>
      <c r="AY572" s="569"/>
      <c r="AZ572" s="569"/>
      <c r="BA572" s="569"/>
      <c r="BB572" s="569"/>
      <c r="BC572" s="569"/>
      <c r="BD572" s="569"/>
      <c r="BE572" s="569"/>
      <c r="BF572" s="569"/>
      <c r="BG572" s="569"/>
      <c r="BH572" s="569"/>
      <c r="BI572" s="569"/>
      <c r="BJ572" s="569"/>
      <c r="BK572" s="569"/>
      <c r="BL572" s="569"/>
      <c r="BM572" s="569"/>
      <c r="BN572" s="569"/>
      <c r="BO572" s="569"/>
      <c r="BP572" s="569"/>
      <c r="BQ572" s="569"/>
      <c r="BR572" s="569"/>
      <c r="BS572" s="569"/>
      <c r="BT572" s="569"/>
      <c r="BU572" s="569"/>
      <c r="BV572" s="569"/>
      <c r="BW572" s="569"/>
      <c r="BX572" s="569"/>
      <c r="BY572" s="569"/>
      <c r="BZ572" s="569"/>
      <c r="CA572" s="569"/>
      <c r="CB572" s="569"/>
      <c r="CC572" s="569"/>
      <c r="CD572" s="569"/>
    </row>
    <row r="573" spans="21:82" ht="39" customHeight="1" x14ac:dyDescent="0.25">
      <c r="U573" s="569"/>
      <c r="V573" s="569"/>
      <c r="W573" s="569"/>
      <c r="X573" s="569"/>
      <c r="Y573" s="569"/>
      <c r="Z573" s="569"/>
      <c r="AA573" s="569"/>
      <c r="AB573" s="569"/>
      <c r="AC573" s="569"/>
      <c r="AD573" s="569"/>
      <c r="AE573" s="569"/>
      <c r="AF573" s="569"/>
      <c r="AG573" s="569"/>
      <c r="AH573" s="569"/>
      <c r="AI573" s="569"/>
      <c r="AJ573" s="569"/>
      <c r="AK573" s="569"/>
      <c r="AL573" s="569"/>
      <c r="AM573" s="569"/>
      <c r="AN573" s="569"/>
      <c r="AO573" s="569"/>
      <c r="AP573" s="569"/>
      <c r="AQ573" s="569"/>
      <c r="AR573" s="569"/>
      <c r="AS573" s="569"/>
      <c r="AT573" s="569"/>
      <c r="AU573" s="569"/>
      <c r="AV573" s="569"/>
      <c r="AW573" s="569"/>
      <c r="AX573" s="569"/>
      <c r="AY573" s="569"/>
      <c r="AZ573" s="569"/>
      <c r="BA573" s="569"/>
      <c r="BB573" s="569"/>
      <c r="BC573" s="569"/>
      <c r="BD573" s="569"/>
      <c r="BE573" s="569"/>
      <c r="BF573" s="569"/>
      <c r="BG573" s="569"/>
      <c r="BH573" s="569"/>
      <c r="BI573" s="569"/>
      <c r="BJ573" s="569"/>
      <c r="BK573" s="569"/>
      <c r="BL573" s="569"/>
      <c r="BM573" s="569"/>
      <c r="BN573" s="569"/>
      <c r="BO573" s="569"/>
      <c r="BP573" s="569"/>
      <c r="BQ573" s="569"/>
      <c r="BR573" s="569"/>
      <c r="BS573" s="569"/>
      <c r="BT573" s="569"/>
      <c r="BU573" s="569"/>
      <c r="BV573" s="569"/>
      <c r="BW573" s="569"/>
      <c r="BX573" s="569"/>
      <c r="BY573" s="569"/>
      <c r="BZ573" s="569"/>
      <c r="CA573" s="569"/>
      <c r="CB573" s="569"/>
      <c r="CC573" s="569"/>
      <c r="CD573" s="569"/>
    </row>
    <row r="574" spans="21:82" ht="39" customHeight="1" x14ac:dyDescent="0.25">
      <c r="U574" s="569"/>
      <c r="V574" s="569"/>
      <c r="W574" s="569"/>
      <c r="X574" s="569"/>
      <c r="Y574" s="569"/>
      <c r="Z574" s="569"/>
      <c r="AA574" s="569"/>
      <c r="AB574" s="569"/>
      <c r="AC574" s="569"/>
      <c r="AD574" s="569"/>
      <c r="AE574" s="569"/>
      <c r="AF574" s="569"/>
      <c r="AG574" s="569"/>
      <c r="AH574" s="569"/>
      <c r="AI574" s="569"/>
      <c r="AJ574" s="569"/>
      <c r="AK574" s="569"/>
      <c r="AL574" s="569"/>
      <c r="AM574" s="569"/>
      <c r="AN574" s="569"/>
      <c r="AO574" s="569"/>
      <c r="AP574" s="569"/>
      <c r="AQ574" s="569"/>
      <c r="AR574" s="569"/>
      <c r="AS574" s="569"/>
      <c r="AT574" s="569"/>
      <c r="AU574" s="569"/>
      <c r="AV574" s="569"/>
      <c r="AW574" s="569"/>
      <c r="AX574" s="569"/>
      <c r="AY574" s="569"/>
      <c r="AZ574" s="569"/>
      <c r="BA574" s="569"/>
      <c r="BB574" s="569"/>
      <c r="BC574" s="569"/>
      <c r="BD574" s="569"/>
      <c r="BE574" s="569"/>
      <c r="BF574" s="569"/>
      <c r="BG574" s="569"/>
      <c r="BH574" s="569"/>
      <c r="BI574" s="569"/>
      <c r="BJ574" s="569"/>
      <c r="BK574" s="569"/>
      <c r="BL574" s="569"/>
      <c r="BM574" s="569"/>
      <c r="BN574" s="569"/>
      <c r="BO574" s="569"/>
      <c r="BP574" s="569"/>
      <c r="BQ574" s="569"/>
      <c r="BR574" s="569"/>
      <c r="BS574" s="569"/>
      <c r="BT574" s="569"/>
      <c r="BU574" s="569"/>
      <c r="BV574" s="569"/>
      <c r="BW574" s="569"/>
      <c r="BX574" s="569"/>
      <c r="BY574" s="569"/>
      <c r="BZ574" s="569"/>
      <c r="CA574" s="569"/>
      <c r="CB574" s="569"/>
      <c r="CC574" s="569"/>
      <c r="CD574" s="569"/>
    </row>
    <row r="575" spans="21:82" ht="39" customHeight="1" x14ac:dyDescent="0.25">
      <c r="U575" s="569"/>
      <c r="V575" s="569"/>
      <c r="W575" s="569"/>
      <c r="X575" s="569"/>
      <c r="Y575" s="569"/>
      <c r="Z575" s="569"/>
      <c r="AA575" s="569"/>
      <c r="AB575" s="569"/>
      <c r="AC575" s="569"/>
      <c r="AD575" s="569"/>
      <c r="AE575" s="569"/>
      <c r="AF575" s="569"/>
      <c r="AG575" s="569"/>
      <c r="AH575" s="569"/>
      <c r="AI575" s="569"/>
      <c r="AJ575" s="569"/>
      <c r="AK575" s="569"/>
      <c r="AL575" s="569"/>
      <c r="AM575" s="569"/>
      <c r="AN575" s="569"/>
      <c r="AO575" s="569"/>
      <c r="AP575" s="569"/>
      <c r="AQ575" s="569"/>
      <c r="AR575" s="569"/>
      <c r="AS575" s="569"/>
      <c r="AT575" s="569"/>
      <c r="AU575" s="569"/>
      <c r="AV575" s="569"/>
      <c r="AW575" s="569"/>
      <c r="AX575" s="569"/>
      <c r="AY575" s="569"/>
      <c r="AZ575" s="569"/>
      <c r="BA575" s="569"/>
      <c r="BB575" s="569"/>
      <c r="BC575" s="569"/>
      <c r="BD575" s="569"/>
      <c r="BE575" s="569"/>
      <c r="BF575" s="569"/>
      <c r="BG575" s="569"/>
      <c r="BH575" s="569"/>
      <c r="BI575" s="569"/>
      <c r="BJ575" s="569"/>
      <c r="BK575" s="569"/>
      <c r="BL575" s="569"/>
      <c r="BM575" s="569"/>
      <c r="BN575" s="569"/>
      <c r="BO575" s="569"/>
      <c r="BP575" s="569"/>
      <c r="BQ575" s="569"/>
      <c r="BR575" s="569"/>
      <c r="BS575" s="569"/>
      <c r="BT575" s="569"/>
      <c r="BU575" s="569"/>
      <c r="BV575" s="569"/>
      <c r="BW575" s="569"/>
      <c r="BX575" s="569"/>
      <c r="BY575" s="569"/>
      <c r="BZ575" s="569"/>
      <c r="CA575" s="569"/>
      <c r="CB575" s="569"/>
      <c r="CC575" s="569"/>
      <c r="CD575" s="569"/>
    </row>
    <row r="576" spans="21:82" ht="39" customHeight="1" x14ac:dyDescent="0.25">
      <c r="U576" s="569"/>
      <c r="V576" s="569"/>
      <c r="W576" s="569"/>
      <c r="X576" s="569"/>
      <c r="Y576" s="569"/>
      <c r="Z576" s="569"/>
      <c r="AA576" s="569"/>
      <c r="AB576" s="569"/>
      <c r="AC576" s="569"/>
      <c r="AD576" s="569"/>
      <c r="AE576" s="569"/>
      <c r="AF576" s="569"/>
      <c r="AG576" s="569"/>
      <c r="AH576" s="569"/>
      <c r="AI576" s="569"/>
      <c r="AJ576" s="569"/>
      <c r="AK576" s="569"/>
      <c r="AL576" s="569"/>
      <c r="AM576" s="569"/>
      <c r="AN576" s="569"/>
      <c r="AO576" s="569"/>
      <c r="AP576" s="569"/>
      <c r="AQ576" s="569"/>
      <c r="AR576" s="569"/>
      <c r="AS576" s="569"/>
      <c r="AT576" s="569"/>
      <c r="AU576" s="569"/>
      <c r="AV576" s="569"/>
      <c r="AW576" s="569"/>
      <c r="AX576" s="569"/>
      <c r="AY576" s="569"/>
      <c r="AZ576" s="569"/>
      <c r="BA576" s="569"/>
      <c r="BB576" s="569"/>
      <c r="BC576" s="569"/>
      <c r="BD576" s="569"/>
      <c r="BE576" s="569"/>
      <c r="BF576" s="569"/>
      <c r="BG576" s="569"/>
      <c r="BH576" s="569"/>
      <c r="BI576" s="569"/>
      <c r="BJ576" s="569"/>
      <c r="BK576" s="569"/>
      <c r="BL576" s="569"/>
      <c r="BM576" s="569"/>
      <c r="BN576" s="569"/>
      <c r="BO576" s="569"/>
      <c r="BP576" s="569"/>
      <c r="BQ576" s="569"/>
      <c r="BR576" s="569"/>
      <c r="BS576" s="569"/>
      <c r="BT576" s="569"/>
      <c r="BU576" s="569"/>
      <c r="BV576" s="569"/>
      <c r="BW576" s="569"/>
      <c r="BX576" s="569"/>
      <c r="BY576" s="569"/>
      <c r="BZ576" s="569"/>
      <c r="CA576" s="569"/>
      <c r="CB576" s="569"/>
      <c r="CC576" s="569"/>
      <c r="CD576" s="569"/>
    </row>
    <row r="577" spans="21:82" ht="39" customHeight="1" x14ac:dyDescent="0.25">
      <c r="U577" s="569"/>
      <c r="V577" s="569"/>
      <c r="W577" s="569"/>
      <c r="X577" s="569"/>
      <c r="Y577" s="569"/>
      <c r="Z577" s="569"/>
      <c r="AA577" s="569"/>
      <c r="AB577" s="569"/>
      <c r="AC577" s="569"/>
      <c r="AD577" s="569"/>
      <c r="AE577" s="569"/>
      <c r="AF577" s="569"/>
      <c r="AG577" s="569"/>
      <c r="AH577" s="569"/>
      <c r="AI577" s="569"/>
      <c r="AJ577" s="569"/>
      <c r="AK577" s="569"/>
      <c r="AL577" s="569"/>
      <c r="AM577" s="569"/>
      <c r="AN577" s="569"/>
      <c r="AO577" s="569"/>
      <c r="AP577" s="569"/>
      <c r="AQ577" s="569"/>
      <c r="AR577" s="569"/>
      <c r="AS577" s="569"/>
      <c r="AT577" s="569"/>
      <c r="AU577" s="569"/>
      <c r="AV577" s="569"/>
      <c r="AW577" s="569"/>
      <c r="AX577" s="569"/>
      <c r="AY577" s="569"/>
      <c r="AZ577" s="569"/>
      <c r="BA577" s="569"/>
      <c r="BB577" s="569"/>
      <c r="BC577" s="569"/>
      <c r="BD577" s="569"/>
      <c r="BE577" s="569"/>
      <c r="BF577" s="569"/>
      <c r="BG577" s="569"/>
      <c r="BH577" s="569"/>
      <c r="BI577" s="569"/>
      <c r="BJ577" s="569"/>
      <c r="BK577" s="569"/>
      <c r="BL577" s="569"/>
      <c r="BM577" s="569"/>
      <c r="BN577" s="569"/>
      <c r="BO577" s="569"/>
      <c r="BP577" s="569"/>
      <c r="BQ577" s="569"/>
      <c r="BR577" s="569"/>
      <c r="BS577" s="569"/>
      <c r="BT577" s="569"/>
      <c r="BU577" s="569"/>
      <c r="BV577" s="569"/>
      <c r="BW577" s="569"/>
      <c r="BX577" s="569"/>
      <c r="BY577" s="569"/>
      <c r="BZ577" s="569"/>
      <c r="CA577" s="569"/>
      <c r="CB577" s="569"/>
      <c r="CC577" s="569"/>
      <c r="CD577" s="569"/>
    </row>
    <row r="578" spans="21:82" ht="39" customHeight="1" x14ac:dyDescent="0.25">
      <c r="U578" s="569"/>
      <c r="V578" s="569"/>
      <c r="W578" s="569"/>
      <c r="X578" s="569"/>
      <c r="Y578" s="569"/>
      <c r="Z578" s="569"/>
      <c r="AA578" s="569"/>
      <c r="AB578" s="569"/>
      <c r="AC578" s="569"/>
      <c r="AD578" s="569"/>
      <c r="AE578" s="569"/>
      <c r="AF578" s="569"/>
      <c r="AG578" s="569"/>
      <c r="AH578" s="569"/>
      <c r="AI578" s="569"/>
      <c r="AJ578" s="569"/>
      <c r="AK578" s="569"/>
      <c r="AL578" s="569"/>
      <c r="AM578" s="569"/>
      <c r="AN578" s="569"/>
      <c r="AO578" s="569"/>
      <c r="AP578" s="569"/>
      <c r="AQ578" s="569"/>
      <c r="AR578" s="569"/>
      <c r="AS578" s="569"/>
      <c r="AT578" s="569"/>
      <c r="AU578" s="569"/>
      <c r="AV578" s="569"/>
      <c r="AW578" s="569"/>
      <c r="AX578" s="569"/>
      <c r="AY578" s="569"/>
      <c r="AZ578" s="569"/>
      <c r="BA578" s="569"/>
      <c r="BB578" s="569"/>
      <c r="BC578" s="569"/>
      <c r="BD578" s="569"/>
      <c r="BE578" s="569"/>
      <c r="BF578" s="569"/>
      <c r="BG578" s="569"/>
      <c r="BH578" s="569"/>
      <c r="BI578" s="569"/>
      <c r="BJ578" s="569"/>
      <c r="BK578" s="569"/>
      <c r="BL578" s="569"/>
      <c r="BM578" s="569"/>
      <c r="BN578" s="569"/>
      <c r="BO578" s="569"/>
      <c r="BP578" s="569"/>
      <c r="BQ578" s="569"/>
      <c r="BR578" s="569"/>
      <c r="BS578" s="569"/>
      <c r="BT578" s="569"/>
      <c r="BU578" s="569"/>
      <c r="BV578" s="569"/>
      <c r="BW578" s="569"/>
      <c r="BX578" s="569"/>
      <c r="BY578" s="569"/>
      <c r="BZ578" s="569"/>
      <c r="CA578" s="569"/>
      <c r="CB578" s="569"/>
      <c r="CC578" s="569"/>
      <c r="CD578" s="569"/>
    </row>
    <row r="579" spans="21:82" ht="39" customHeight="1" x14ac:dyDescent="0.25">
      <c r="U579" s="569"/>
      <c r="V579" s="569"/>
      <c r="W579" s="569"/>
      <c r="X579" s="569"/>
      <c r="Y579" s="569"/>
      <c r="Z579" s="569"/>
      <c r="AA579" s="569"/>
      <c r="AB579" s="569"/>
      <c r="AC579" s="569"/>
      <c r="AD579" s="569"/>
      <c r="AE579" s="569"/>
      <c r="AF579" s="569"/>
      <c r="AG579" s="569"/>
      <c r="AH579" s="569"/>
      <c r="AI579" s="569"/>
      <c r="AJ579" s="569"/>
      <c r="AK579" s="569"/>
      <c r="AL579" s="569"/>
      <c r="AM579" s="569"/>
      <c r="AN579" s="569"/>
      <c r="AO579" s="569"/>
      <c r="AP579" s="569"/>
      <c r="AQ579" s="569"/>
      <c r="AR579" s="569"/>
      <c r="AS579" s="569"/>
      <c r="AT579" s="569"/>
      <c r="AU579" s="569"/>
      <c r="AV579" s="569"/>
      <c r="AW579" s="569"/>
      <c r="AX579" s="569"/>
      <c r="AY579" s="569"/>
      <c r="AZ579" s="569"/>
      <c r="BA579" s="569"/>
      <c r="BB579" s="569"/>
      <c r="BC579" s="569"/>
      <c r="BD579" s="569"/>
      <c r="BE579" s="569"/>
      <c r="BF579" s="569"/>
      <c r="BG579" s="569"/>
      <c r="BH579" s="569"/>
      <c r="BI579" s="569"/>
      <c r="BJ579" s="569"/>
      <c r="BK579" s="569"/>
      <c r="BL579" s="569"/>
      <c r="BM579" s="569"/>
      <c r="BN579" s="569"/>
      <c r="BO579" s="569"/>
      <c r="BP579" s="569"/>
      <c r="BQ579" s="569"/>
      <c r="BR579" s="569"/>
      <c r="BS579" s="569"/>
      <c r="BT579" s="569"/>
      <c r="BU579" s="569"/>
      <c r="BV579" s="569"/>
      <c r="BW579" s="569"/>
      <c r="BX579" s="569"/>
      <c r="BY579" s="569"/>
      <c r="BZ579" s="569"/>
      <c r="CA579" s="569"/>
      <c r="CB579" s="569"/>
      <c r="CC579" s="569"/>
      <c r="CD579" s="569"/>
    </row>
    <row r="580" spans="21:82" ht="39" customHeight="1" x14ac:dyDescent="0.25">
      <c r="U580" s="569"/>
      <c r="V580" s="569"/>
      <c r="W580" s="569"/>
      <c r="X580" s="569"/>
      <c r="Y580" s="569"/>
      <c r="Z580" s="569"/>
      <c r="AA580" s="569"/>
      <c r="AB580" s="569"/>
      <c r="AC580" s="569"/>
      <c r="AD580" s="569"/>
      <c r="AE580" s="569"/>
      <c r="AF580" s="569"/>
      <c r="AG580" s="569"/>
      <c r="AH580" s="569"/>
      <c r="AI580" s="569"/>
      <c r="AJ580" s="569"/>
      <c r="AK580" s="569"/>
      <c r="AL580" s="569"/>
      <c r="AM580" s="569"/>
      <c r="AN580" s="569"/>
      <c r="AO580" s="569"/>
      <c r="AP580" s="569"/>
      <c r="AQ580" s="569"/>
      <c r="AR580" s="569"/>
      <c r="AS580" s="569"/>
      <c r="AT580" s="569"/>
      <c r="AU580" s="569"/>
      <c r="AV580" s="569"/>
      <c r="AW580" s="569"/>
      <c r="AX580" s="569"/>
      <c r="AY580" s="569"/>
      <c r="AZ580" s="569"/>
      <c r="BA580" s="569"/>
      <c r="BB580" s="569"/>
      <c r="BC580" s="569"/>
      <c r="BD580" s="569"/>
      <c r="BE580" s="569"/>
      <c r="BF580" s="569"/>
      <c r="BG580" s="569"/>
      <c r="BH580" s="569"/>
      <c r="BI580" s="569"/>
      <c r="BJ580" s="569"/>
      <c r="BK580" s="569"/>
      <c r="BL580" s="569"/>
      <c r="BM580" s="569"/>
      <c r="BN580" s="569"/>
      <c r="BO580" s="569"/>
      <c r="BP580" s="569"/>
      <c r="BQ580" s="569"/>
      <c r="BR580" s="569"/>
      <c r="BS580" s="569"/>
      <c r="BT580" s="569"/>
      <c r="BU580" s="569"/>
      <c r="BV580" s="569"/>
      <c r="BW580" s="569"/>
      <c r="BX580" s="569"/>
      <c r="BY580" s="569"/>
      <c r="BZ580" s="569"/>
      <c r="CA580" s="569"/>
      <c r="CB580" s="569"/>
      <c r="CC580" s="569"/>
      <c r="CD580" s="569"/>
    </row>
    <row r="581" spans="21:82" ht="39" customHeight="1" x14ac:dyDescent="0.25">
      <c r="U581" s="569"/>
      <c r="V581" s="569"/>
      <c r="W581" s="569"/>
      <c r="X581" s="569"/>
      <c r="Y581" s="569"/>
      <c r="Z581" s="569"/>
      <c r="AA581" s="569"/>
      <c r="AB581" s="569"/>
      <c r="AC581" s="569"/>
      <c r="AD581" s="569"/>
      <c r="AE581" s="569"/>
      <c r="AF581" s="569"/>
      <c r="AG581" s="569"/>
      <c r="AH581" s="569"/>
      <c r="AI581" s="569"/>
      <c r="AJ581" s="569"/>
      <c r="AK581" s="569"/>
      <c r="AL581" s="569"/>
      <c r="AM581" s="569"/>
      <c r="AN581" s="569"/>
      <c r="AO581" s="569"/>
      <c r="AP581" s="569"/>
      <c r="AQ581" s="569"/>
      <c r="AR581" s="569"/>
      <c r="AS581" s="569"/>
      <c r="AT581" s="569"/>
      <c r="AU581" s="569"/>
      <c r="AV581" s="569"/>
      <c r="AW581" s="569"/>
      <c r="AX581" s="569"/>
      <c r="AY581" s="569"/>
      <c r="AZ581" s="569"/>
      <c r="BA581" s="569"/>
      <c r="BB581" s="569"/>
      <c r="BC581" s="569"/>
      <c r="BD581" s="569"/>
      <c r="BE581" s="569"/>
      <c r="BF581" s="569"/>
      <c r="BG581" s="569"/>
      <c r="BH581" s="569"/>
      <c r="BI581" s="569"/>
      <c r="BJ581" s="569"/>
      <c r="BK581" s="569"/>
      <c r="BL581" s="569"/>
      <c r="BM581" s="569"/>
      <c r="BN581" s="569"/>
      <c r="BO581" s="569"/>
      <c r="BP581" s="569"/>
      <c r="BQ581" s="569"/>
      <c r="BR581" s="569"/>
      <c r="BS581" s="569"/>
      <c r="BT581" s="569"/>
      <c r="BU581" s="569"/>
      <c r="BV581" s="569"/>
      <c r="BW581" s="569"/>
      <c r="BX581" s="569"/>
      <c r="BY581" s="569"/>
      <c r="BZ581" s="569"/>
      <c r="CA581" s="569"/>
      <c r="CB581" s="569"/>
      <c r="CC581" s="569"/>
      <c r="CD581" s="569"/>
    </row>
    <row r="582" spans="21:82" ht="39" customHeight="1" x14ac:dyDescent="0.25">
      <c r="U582" s="569"/>
      <c r="V582" s="569"/>
      <c r="W582" s="569"/>
      <c r="X582" s="569"/>
      <c r="Y582" s="569"/>
      <c r="Z582" s="569"/>
      <c r="AA582" s="569"/>
      <c r="AB582" s="569"/>
      <c r="AC582" s="569"/>
      <c r="AD582" s="569"/>
      <c r="AE582" s="569"/>
      <c r="AF582" s="569"/>
      <c r="AG582" s="569"/>
      <c r="AH582" s="569"/>
      <c r="AI582" s="569"/>
      <c r="AJ582" s="569"/>
      <c r="AK582" s="569"/>
      <c r="AL582" s="569"/>
      <c r="AM582" s="569"/>
      <c r="AN582" s="569"/>
      <c r="AO582" s="569"/>
      <c r="AP582" s="569"/>
      <c r="AQ582" s="569"/>
      <c r="AR582" s="569"/>
      <c r="AS582" s="569"/>
      <c r="AT582" s="569"/>
      <c r="AU582" s="569"/>
      <c r="AV582" s="569"/>
      <c r="AW582" s="569"/>
      <c r="AX582" s="569"/>
      <c r="AY582" s="569"/>
      <c r="AZ582" s="569"/>
      <c r="BA582" s="569"/>
      <c r="BB582" s="569"/>
      <c r="BC582" s="569"/>
      <c r="BD582" s="569"/>
      <c r="BE582" s="569"/>
      <c r="BF582" s="569"/>
      <c r="BG582" s="569"/>
      <c r="BH582" s="569"/>
      <c r="BI582" s="569"/>
      <c r="BJ582" s="569"/>
      <c r="BK582" s="569"/>
      <c r="BL582" s="569"/>
      <c r="BM582" s="569"/>
      <c r="BN582" s="569"/>
      <c r="BO582" s="569"/>
      <c r="BP582" s="569"/>
      <c r="BQ582" s="569"/>
      <c r="BR582" s="569"/>
      <c r="BS582" s="569"/>
      <c r="BT582" s="569"/>
      <c r="BU582" s="569"/>
      <c r="BV582" s="569"/>
      <c r="BW582" s="569"/>
      <c r="BX582" s="569"/>
      <c r="BY582" s="569"/>
      <c r="BZ582" s="569"/>
      <c r="CA582" s="569"/>
      <c r="CB582" s="569"/>
      <c r="CC582" s="569"/>
      <c r="CD582" s="569"/>
    </row>
    <row r="583" spans="21:82" ht="39" customHeight="1" x14ac:dyDescent="0.25">
      <c r="U583" s="569"/>
      <c r="V583" s="569"/>
      <c r="W583" s="569"/>
      <c r="X583" s="569"/>
      <c r="Y583" s="569"/>
      <c r="Z583" s="569"/>
      <c r="AA583" s="569"/>
      <c r="AB583" s="569"/>
      <c r="AC583" s="569"/>
      <c r="AD583" s="569"/>
      <c r="AE583" s="569"/>
      <c r="AF583" s="569"/>
      <c r="AG583" s="569"/>
      <c r="AH583" s="569"/>
      <c r="AI583" s="569"/>
      <c r="AJ583" s="569"/>
      <c r="AK583" s="569"/>
      <c r="AL583" s="569"/>
      <c r="AM583" s="569"/>
      <c r="AN583" s="569"/>
      <c r="AO583" s="569"/>
      <c r="AP583" s="569"/>
      <c r="AQ583" s="569"/>
      <c r="AR583" s="569"/>
      <c r="AS583" s="569"/>
      <c r="AT583" s="569"/>
      <c r="AU583" s="569"/>
      <c r="AV583" s="569"/>
      <c r="AW583" s="569"/>
      <c r="AX583" s="569"/>
      <c r="AY583" s="569"/>
      <c r="AZ583" s="569"/>
      <c r="BA583" s="569"/>
      <c r="BB583" s="569"/>
      <c r="BC583" s="569"/>
      <c r="BD583" s="569"/>
      <c r="BE583" s="569"/>
      <c r="BF583" s="569"/>
      <c r="BG583" s="569"/>
      <c r="BH583" s="569"/>
      <c r="BI583" s="569"/>
      <c r="BJ583" s="569"/>
      <c r="BK583" s="569"/>
      <c r="BL583" s="569"/>
      <c r="BM583" s="569"/>
      <c r="BN583" s="569"/>
      <c r="BO583" s="569"/>
      <c r="BP583" s="569"/>
      <c r="BQ583" s="569"/>
      <c r="BR583" s="569"/>
      <c r="BS583" s="569"/>
      <c r="BT583" s="569"/>
      <c r="BU583" s="569"/>
      <c r="BV583" s="569"/>
      <c r="BW583" s="569"/>
      <c r="BX583" s="569"/>
      <c r="BY583" s="569"/>
      <c r="BZ583" s="569"/>
      <c r="CA583" s="569"/>
      <c r="CB583" s="569"/>
      <c r="CC583" s="569"/>
      <c r="CD583" s="569"/>
    </row>
    <row r="584" spans="21:82" ht="39" customHeight="1" x14ac:dyDescent="0.25">
      <c r="U584" s="569"/>
      <c r="V584" s="569"/>
      <c r="W584" s="569"/>
      <c r="X584" s="569"/>
      <c r="Y584" s="569"/>
      <c r="Z584" s="569"/>
      <c r="AA584" s="569"/>
      <c r="AB584" s="569"/>
      <c r="AC584" s="569"/>
      <c r="AD584" s="569"/>
      <c r="AE584" s="569"/>
      <c r="AF584" s="569"/>
      <c r="AG584" s="569"/>
      <c r="AH584" s="569"/>
      <c r="AI584" s="569"/>
      <c r="AJ584" s="569"/>
      <c r="AK584" s="569"/>
      <c r="AL584" s="569"/>
      <c r="AM584" s="569"/>
      <c r="AN584" s="569"/>
      <c r="AO584" s="569"/>
      <c r="AP584" s="569"/>
      <c r="AQ584" s="569"/>
      <c r="AR584" s="569"/>
      <c r="AS584" s="569"/>
      <c r="AT584" s="569"/>
      <c r="AU584" s="569"/>
      <c r="AV584" s="569"/>
      <c r="AW584" s="569"/>
      <c r="AX584" s="569"/>
      <c r="AY584" s="569"/>
      <c r="AZ584" s="569"/>
      <c r="BA584" s="569"/>
      <c r="BB584" s="569"/>
      <c r="BC584" s="569"/>
      <c r="BD584" s="569"/>
      <c r="BE584" s="569"/>
      <c r="BF584" s="569"/>
      <c r="BG584" s="569"/>
      <c r="BH584" s="569"/>
      <c r="BI584" s="569"/>
      <c r="BJ584" s="569"/>
      <c r="BK584" s="569"/>
      <c r="BL584" s="569"/>
      <c r="BM584" s="569"/>
      <c r="BN584" s="569"/>
      <c r="BO584" s="569"/>
      <c r="BP584" s="569"/>
      <c r="BQ584" s="569"/>
      <c r="BR584" s="569"/>
      <c r="BS584" s="569"/>
      <c r="BT584" s="569"/>
      <c r="BU584" s="569"/>
      <c r="BV584" s="569"/>
      <c r="BW584" s="569"/>
      <c r="BX584" s="569"/>
      <c r="BY584" s="569"/>
      <c r="BZ584" s="569"/>
      <c r="CA584" s="569"/>
      <c r="CB584" s="569"/>
      <c r="CC584" s="569"/>
      <c r="CD584" s="569"/>
    </row>
    <row r="585" spans="21:82" ht="39" customHeight="1" x14ac:dyDescent="0.25">
      <c r="U585" s="569"/>
      <c r="V585" s="569"/>
      <c r="W585" s="569"/>
      <c r="X585" s="569"/>
      <c r="Y585" s="569"/>
      <c r="Z585" s="569"/>
      <c r="AA585" s="569"/>
      <c r="AB585" s="569"/>
      <c r="AC585" s="569"/>
      <c r="AD585" s="569"/>
      <c r="AE585" s="569"/>
      <c r="AF585" s="569"/>
      <c r="AG585" s="569"/>
      <c r="AH585" s="569"/>
      <c r="AI585" s="569"/>
      <c r="AJ585" s="569"/>
      <c r="AK585" s="569"/>
      <c r="AL585" s="569"/>
      <c r="AM585" s="569"/>
      <c r="AN585" s="569"/>
      <c r="AO585" s="569"/>
      <c r="AP585" s="569"/>
      <c r="AQ585" s="569"/>
      <c r="AR585" s="569"/>
      <c r="AS585" s="569"/>
      <c r="AT585" s="569"/>
      <c r="AU585" s="569"/>
      <c r="AV585" s="569"/>
      <c r="AW585" s="569"/>
      <c r="AX585" s="569"/>
      <c r="AY585" s="569"/>
      <c r="AZ585" s="569"/>
      <c r="BA585" s="569"/>
      <c r="BB585" s="569"/>
      <c r="BC585" s="569"/>
      <c r="BD585" s="569"/>
      <c r="BE585" s="569"/>
      <c r="BF585" s="569"/>
      <c r="BG585" s="569"/>
      <c r="BH585" s="569"/>
      <c r="BI585" s="569"/>
      <c r="BJ585" s="569"/>
      <c r="BK585" s="569"/>
      <c r="BL585" s="569"/>
      <c r="BM585" s="569"/>
      <c r="BN585" s="569"/>
      <c r="BO585" s="569"/>
      <c r="BP585" s="569"/>
      <c r="BQ585" s="569"/>
      <c r="BR585" s="569"/>
      <c r="BS585" s="569"/>
      <c r="BT585" s="569"/>
      <c r="BU585" s="569"/>
      <c r="BV585" s="569"/>
      <c r="BW585" s="569"/>
      <c r="BX585" s="569"/>
      <c r="BY585" s="569"/>
      <c r="BZ585" s="569"/>
      <c r="CA585" s="569"/>
      <c r="CB585" s="569"/>
      <c r="CC585" s="569"/>
      <c r="CD585" s="569"/>
    </row>
    <row r="586" spans="21:82" ht="39" customHeight="1" x14ac:dyDescent="0.25">
      <c r="U586" s="569"/>
      <c r="V586" s="569"/>
      <c r="W586" s="569"/>
      <c r="X586" s="569"/>
      <c r="Y586" s="569"/>
      <c r="Z586" s="569"/>
      <c r="AA586" s="569"/>
      <c r="AB586" s="569"/>
      <c r="AC586" s="569"/>
      <c r="AD586" s="569"/>
      <c r="AE586" s="569"/>
      <c r="AF586" s="569"/>
      <c r="AG586" s="569"/>
      <c r="AH586" s="569"/>
      <c r="AI586" s="569"/>
      <c r="AJ586" s="569"/>
      <c r="AK586" s="569"/>
      <c r="AL586" s="569"/>
      <c r="AM586" s="569"/>
      <c r="AN586" s="569"/>
      <c r="AO586" s="569"/>
      <c r="AP586" s="569"/>
      <c r="AQ586" s="569"/>
      <c r="AR586" s="569"/>
      <c r="AS586" s="569"/>
      <c r="AT586" s="569"/>
      <c r="AU586" s="569"/>
      <c r="AV586" s="569"/>
      <c r="AW586" s="569"/>
      <c r="AX586" s="569"/>
      <c r="AY586" s="569"/>
      <c r="AZ586" s="569"/>
      <c r="BA586" s="569"/>
      <c r="BB586" s="569"/>
      <c r="BC586" s="569"/>
      <c r="BD586" s="569"/>
      <c r="BE586" s="569"/>
      <c r="BF586" s="569"/>
      <c r="BG586" s="569"/>
      <c r="BH586" s="569"/>
      <c r="BI586" s="569"/>
      <c r="BJ586" s="569"/>
      <c r="BK586" s="569"/>
      <c r="BL586" s="569"/>
      <c r="BM586" s="569"/>
      <c r="BN586" s="569"/>
      <c r="BO586" s="569"/>
      <c r="BP586" s="569"/>
      <c r="BQ586" s="569"/>
      <c r="BR586" s="569"/>
      <c r="BS586" s="569"/>
      <c r="BT586" s="569"/>
      <c r="BU586" s="569"/>
      <c r="BV586" s="569"/>
      <c r="BW586" s="569"/>
      <c r="BX586" s="569"/>
      <c r="BY586" s="569"/>
      <c r="BZ586" s="569"/>
      <c r="CA586" s="569"/>
      <c r="CB586" s="569"/>
      <c r="CC586" s="569"/>
      <c r="CD586" s="569"/>
    </row>
    <row r="587" spans="21:82" ht="39" customHeight="1" x14ac:dyDescent="0.25">
      <c r="U587" s="569"/>
      <c r="V587" s="569"/>
      <c r="W587" s="569"/>
      <c r="X587" s="569"/>
      <c r="Y587" s="569"/>
      <c r="Z587" s="569"/>
      <c r="AA587" s="569"/>
      <c r="AB587" s="569"/>
      <c r="AC587" s="569"/>
      <c r="AD587" s="569"/>
      <c r="AE587" s="569"/>
      <c r="AF587" s="569"/>
      <c r="AG587" s="569"/>
      <c r="AH587" s="569"/>
      <c r="AI587" s="569"/>
      <c r="AJ587" s="569"/>
      <c r="AK587" s="569"/>
      <c r="AL587" s="569"/>
      <c r="AM587" s="569"/>
      <c r="AN587" s="569"/>
      <c r="AO587" s="569"/>
      <c r="AP587" s="569"/>
      <c r="AQ587" s="569"/>
      <c r="AR587" s="569"/>
      <c r="AS587" s="569"/>
      <c r="AT587" s="569"/>
      <c r="AU587" s="569"/>
      <c r="AV587" s="569"/>
      <c r="AW587" s="569"/>
      <c r="AX587" s="569"/>
      <c r="AY587" s="569"/>
      <c r="AZ587" s="569"/>
      <c r="BA587" s="569"/>
      <c r="BB587" s="569"/>
      <c r="BC587" s="569"/>
      <c r="BD587" s="569"/>
      <c r="BE587" s="569"/>
      <c r="BF587" s="569"/>
      <c r="BG587" s="569"/>
      <c r="BH587" s="569"/>
      <c r="BI587" s="569"/>
      <c r="BJ587" s="569"/>
      <c r="BK587" s="569"/>
      <c r="BL587" s="569"/>
      <c r="BM587" s="569"/>
      <c r="BN587" s="569"/>
      <c r="BO587" s="569"/>
      <c r="BP587" s="569"/>
      <c r="BQ587" s="569"/>
      <c r="BR587" s="569"/>
      <c r="BS587" s="569"/>
      <c r="BT587" s="569"/>
      <c r="BU587" s="569"/>
      <c r="BV587" s="569"/>
      <c r="BW587" s="569"/>
      <c r="BX587" s="569"/>
      <c r="BY587" s="569"/>
      <c r="BZ587" s="569"/>
      <c r="CA587" s="569"/>
      <c r="CB587" s="569"/>
      <c r="CC587" s="569"/>
      <c r="CD587" s="569"/>
    </row>
    <row r="588" spans="21:82" ht="39" customHeight="1" x14ac:dyDescent="0.25">
      <c r="U588" s="569"/>
      <c r="V588" s="569"/>
      <c r="W588" s="569"/>
      <c r="X588" s="569"/>
      <c r="Y588" s="569"/>
      <c r="Z588" s="569"/>
      <c r="AA588" s="569"/>
      <c r="AB588" s="569"/>
      <c r="AC588" s="569"/>
      <c r="AD588" s="569"/>
      <c r="AE588" s="569"/>
      <c r="AF588" s="569"/>
      <c r="AG588" s="569"/>
      <c r="AH588" s="569"/>
      <c r="AI588" s="569"/>
      <c r="AJ588" s="569"/>
      <c r="AK588" s="569"/>
      <c r="AL588" s="569"/>
      <c r="AM588" s="569"/>
      <c r="AN588" s="569"/>
      <c r="AO588" s="569"/>
      <c r="AP588" s="569"/>
      <c r="AQ588" s="569"/>
      <c r="AR588" s="569"/>
      <c r="AS588" s="569"/>
      <c r="AT588" s="569"/>
      <c r="AU588" s="569"/>
      <c r="AV588" s="569"/>
      <c r="AW588" s="569"/>
      <c r="AX588" s="569"/>
      <c r="AY588" s="569"/>
      <c r="AZ588" s="569"/>
      <c r="BA588" s="569"/>
      <c r="BB588" s="569"/>
      <c r="BC588" s="569"/>
      <c r="BD588" s="569"/>
      <c r="BE588" s="569"/>
      <c r="BF588" s="569"/>
      <c r="BG588" s="569"/>
      <c r="BH588" s="569"/>
      <c r="BI588" s="569"/>
      <c r="BJ588" s="569"/>
      <c r="BK588" s="569"/>
      <c r="BL588" s="569"/>
      <c r="BM588" s="569"/>
      <c r="BN588" s="569"/>
      <c r="BO588" s="569"/>
      <c r="BP588" s="569"/>
      <c r="BQ588" s="569"/>
      <c r="BR588" s="569"/>
      <c r="BS588" s="569"/>
      <c r="BT588" s="569"/>
      <c r="BU588" s="569"/>
      <c r="BV588" s="569"/>
      <c r="BW588" s="569"/>
      <c r="BX588" s="569"/>
      <c r="BY588" s="569"/>
      <c r="BZ588" s="569"/>
      <c r="CA588" s="569"/>
      <c r="CB588" s="569"/>
      <c r="CC588" s="569"/>
      <c r="CD588" s="569"/>
    </row>
    <row r="589" spans="21:82" ht="39" customHeight="1" x14ac:dyDescent="0.25">
      <c r="U589" s="569"/>
      <c r="V589" s="569"/>
      <c r="W589" s="569"/>
      <c r="X589" s="569"/>
      <c r="Y589" s="569"/>
      <c r="Z589" s="569"/>
      <c r="AA589" s="569"/>
      <c r="AB589" s="569"/>
      <c r="AC589" s="569"/>
      <c r="AD589" s="569"/>
      <c r="AE589" s="569"/>
      <c r="AF589" s="569"/>
      <c r="AG589" s="569"/>
      <c r="AH589" s="569"/>
      <c r="AI589" s="569"/>
      <c r="AJ589" s="569"/>
      <c r="AK589" s="569"/>
      <c r="AL589" s="569"/>
      <c r="AM589" s="569"/>
      <c r="AN589" s="569"/>
      <c r="AO589" s="569"/>
      <c r="AP589" s="569"/>
      <c r="AQ589" s="569"/>
      <c r="AR589" s="569"/>
      <c r="AS589" s="569"/>
      <c r="AT589" s="569"/>
      <c r="AU589" s="569"/>
      <c r="AV589" s="569"/>
      <c r="AW589" s="569"/>
      <c r="AX589" s="569"/>
      <c r="AY589" s="569"/>
      <c r="AZ589" s="569"/>
      <c r="BA589" s="569"/>
      <c r="BB589" s="569"/>
      <c r="BC589" s="569"/>
      <c r="BD589" s="569"/>
      <c r="BE589" s="569"/>
      <c r="BF589" s="569"/>
      <c r="BG589" s="569"/>
      <c r="BH589" s="569"/>
      <c r="BI589" s="569"/>
      <c r="BJ589" s="569"/>
      <c r="BK589" s="569"/>
      <c r="BL589" s="569"/>
      <c r="BM589" s="569"/>
      <c r="BN589" s="569"/>
      <c r="BO589" s="569"/>
      <c r="BP589" s="569"/>
      <c r="BQ589" s="569"/>
      <c r="BR589" s="569"/>
      <c r="BS589" s="569"/>
      <c r="BT589" s="569"/>
      <c r="BU589" s="569"/>
      <c r="BV589" s="569"/>
      <c r="BW589" s="569"/>
      <c r="BX589" s="569"/>
      <c r="BY589" s="569"/>
      <c r="BZ589" s="569"/>
      <c r="CA589" s="569"/>
      <c r="CB589" s="569"/>
      <c r="CC589" s="569"/>
      <c r="CD589" s="569"/>
    </row>
    <row r="590" spans="21:82" ht="39" customHeight="1" x14ac:dyDescent="0.25">
      <c r="U590" s="569"/>
      <c r="V590" s="569"/>
      <c r="W590" s="569"/>
      <c r="X590" s="569"/>
      <c r="Y590" s="569"/>
      <c r="Z590" s="569"/>
      <c r="AA590" s="569"/>
      <c r="AB590" s="569"/>
      <c r="AC590" s="569"/>
      <c r="AD590" s="569"/>
      <c r="AE590" s="569"/>
      <c r="AF590" s="569"/>
      <c r="AG590" s="569"/>
      <c r="AH590" s="569"/>
      <c r="AI590" s="569"/>
      <c r="AJ590" s="569"/>
      <c r="AK590" s="569"/>
      <c r="AL590" s="569"/>
      <c r="AM590" s="569"/>
      <c r="AN590" s="569"/>
      <c r="AO590" s="569"/>
      <c r="AP590" s="569"/>
      <c r="AQ590" s="569"/>
      <c r="AR590" s="569"/>
      <c r="AS590" s="569"/>
      <c r="AT590" s="569"/>
      <c r="AU590" s="569"/>
      <c r="AV590" s="569"/>
      <c r="AW590" s="569"/>
      <c r="AX590" s="569"/>
      <c r="AY590" s="569"/>
      <c r="AZ590" s="569"/>
      <c r="BA590" s="569"/>
      <c r="BB590" s="569"/>
      <c r="BC590" s="569"/>
      <c r="BD590" s="569"/>
      <c r="BE590" s="569"/>
      <c r="BF590" s="569"/>
      <c r="BG590" s="569"/>
      <c r="BH590" s="569"/>
      <c r="BI590" s="569"/>
      <c r="BJ590" s="569"/>
      <c r="BK590" s="569"/>
      <c r="BL590" s="569"/>
      <c r="BM590" s="569"/>
      <c r="BN590" s="569"/>
      <c r="BO590" s="569"/>
      <c r="BP590" s="569"/>
      <c r="BQ590" s="569"/>
      <c r="BR590" s="569"/>
      <c r="BS590" s="569"/>
      <c r="BT590" s="569"/>
      <c r="BU590" s="569"/>
      <c r="BV590" s="569"/>
      <c r="BW590" s="569"/>
      <c r="BX590" s="569"/>
      <c r="BY590" s="569"/>
      <c r="BZ590" s="569"/>
      <c r="CA590" s="569"/>
      <c r="CB590" s="569"/>
      <c r="CC590" s="569"/>
      <c r="CD590" s="569"/>
    </row>
    <row r="591" spans="21:82" ht="39" customHeight="1" x14ac:dyDescent="0.25">
      <c r="U591" s="569"/>
      <c r="V591" s="569"/>
      <c r="W591" s="569"/>
      <c r="X591" s="569"/>
      <c r="Y591" s="569"/>
      <c r="Z591" s="569"/>
      <c r="AA591" s="569"/>
      <c r="AB591" s="569"/>
      <c r="AC591" s="569"/>
      <c r="AD591" s="569"/>
      <c r="AE591" s="569"/>
      <c r="AF591" s="569"/>
      <c r="AG591" s="569"/>
      <c r="AH591" s="569"/>
      <c r="AI591" s="569"/>
      <c r="AJ591" s="569"/>
      <c r="AK591" s="569"/>
      <c r="AL591" s="569"/>
      <c r="AM591" s="569"/>
      <c r="AN591" s="569"/>
      <c r="AO591" s="569"/>
      <c r="AP591" s="569"/>
      <c r="AQ591" s="569"/>
      <c r="AR591" s="569"/>
      <c r="AS591" s="569"/>
      <c r="AT591" s="569"/>
      <c r="AU591" s="569"/>
      <c r="AV591" s="569"/>
      <c r="AW591" s="569"/>
      <c r="AX591" s="569"/>
      <c r="AY591" s="569"/>
      <c r="AZ591" s="569"/>
      <c r="BA591" s="569"/>
      <c r="BB591" s="569"/>
      <c r="BC591" s="569"/>
      <c r="BD591" s="569"/>
      <c r="BE591" s="569"/>
      <c r="BF591" s="569"/>
      <c r="BG591" s="569"/>
      <c r="BH591" s="569"/>
      <c r="BI591" s="569"/>
      <c r="BJ591" s="569"/>
      <c r="BK591" s="569"/>
      <c r="BL591" s="569"/>
      <c r="BM591" s="569"/>
      <c r="BN591" s="569"/>
      <c r="BO591" s="569"/>
      <c r="BP591" s="569"/>
      <c r="BQ591" s="569"/>
      <c r="BR591" s="569"/>
      <c r="BS591" s="569"/>
      <c r="BT591" s="569"/>
      <c r="BU591" s="569"/>
      <c r="BV591" s="569"/>
      <c r="BW591" s="569"/>
      <c r="BX591" s="569"/>
      <c r="BY591" s="569"/>
      <c r="BZ591" s="569"/>
      <c r="CA591" s="569"/>
      <c r="CB591" s="569"/>
      <c r="CC591" s="569"/>
      <c r="CD591" s="569"/>
    </row>
    <row r="592" spans="21:82" ht="39" customHeight="1" x14ac:dyDescent="0.25">
      <c r="U592" s="569"/>
      <c r="V592" s="569"/>
      <c r="W592" s="569"/>
      <c r="X592" s="569"/>
      <c r="Y592" s="569"/>
      <c r="Z592" s="569"/>
      <c r="AA592" s="569"/>
      <c r="AB592" s="569"/>
      <c r="AC592" s="569"/>
      <c r="AD592" s="569"/>
      <c r="AE592" s="569"/>
      <c r="AF592" s="569"/>
      <c r="AG592" s="569"/>
      <c r="AH592" s="569"/>
      <c r="AI592" s="569"/>
      <c r="AJ592" s="569"/>
      <c r="AK592" s="569"/>
      <c r="AL592" s="569"/>
      <c r="AM592" s="569"/>
      <c r="AN592" s="569"/>
      <c r="AO592" s="569"/>
      <c r="AP592" s="569"/>
      <c r="AQ592" s="569"/>
      <c r="AR592" s="569"/>
      <c r="AS592" s="569"/>
      <c r="AT592" s="569"/>
      <c r="AU592" s="569"/>
      <c r="AV592" s="569"/>
      <c r="AW592" s="569"/>
      <c r="AX592" s="569"/>
      <c r="AY592" s="569"/>
      <c r="AZ592" s="569"/>
      <c r="BA592" s="569"/>
      <c r="BB592" s="569"/>
      <c r="BC592" s="569"/>
      <c r="BD592" s="569"/>
      <c r="BE592" s="569"/>
      <c r="BF592" s="569"/>
      <c r="BG592" s="569"/>
      <c r="BH592" s="569"/>
      <c r="BI592" s="569"/>
      <c r="BJ592" s="569"/>
      <c r="BK592" s="569"/>
      <c r="BL592" s="569"/>
      <c r="BM592" s="569"/>
      <c r="BN592" s="569"/>
      <c r="BO592" s="569"/>
      <c r="BP592" s="569"/>
      <c r="BQ592" s="569"/>
      <c r="BR592" s="569"/>
      <c r="BS592" s="569"/>
      <c r="BT592" s="569"/>
      <c r="BU592" s="569"/>
      <c r="BV592" s="569"/>
      <c r="BW592" s="569"/>
      <c r="BX592" s="569"/>
      <c r="BY592" s="569"/>
      <c r="BZ592" s="569"/>
      <c r="CA592" s="569"/>
      <c r="CB592" s="569"/>
      <c r="CC592" s="569"/>
      <c r="CD592" s="569"/>
    </row>
    <row r="593" spans="21:82" ht="39" customHeight="1" x14ac:dyDescent="0.25">
      <c r="U593" s="569"/>
      <c r="V593" s="569"/>
      <c r="W593" s="569"/>
      <c r="X593" s="569"/>
      <c r="Y593" s="569"/>
      <c r="Z593" s="569"/>
      <c r="AA593" s="569"/>
      <c r="AB593" s="569"/>
      <c r="AC593" s="569"/>
      <c r="AD593" s="569"/>
      <c r="AE593" s="569"/>
      <c r="AF593" s="569"/>
      <c r="AG593" s="569"/>
      <c r="AH593" s="569"/>
      <c r="AI593" s="569"/>
      <c r="AJ593" s="569"/>
      <c r="AK593" s="569"/>
      <c r="AL593" s="569"/>
      <c r="AM593" s="569"/>
      <c r="AN593" s="569"/>
      <c r="AO593" s="569"/>
      <c r="AP593" s="569"/>
      <c r="AQ593" s="569"/>
      <c r="AR593" s="569"/>
      <c r="AS593" s="569"/>
      <c r="AT593" s="569"/>
      <c r="AU593" s="569"/>
      <c r="AV593" s="569"/>
      <c r="AW593" s="569"/>
      <c r="AX593" s="569"/>
      <c r="AY593" s="569"/>
      <c r="AZ593" s="569"/>
      <c r="BA593" s="569"/>
      <c r="BB593" s="569"/>
      <c r="BC593" s="569"/>
      <c r="BD593" s="569"/>
      <c r="BE593" s="569"/>
      <c r="BF593" s="569"/>
      <c r="BG593" s="569"/>
      <c r="BH593" s="569"/>
      <c r="BI593" s="569"/>
      <c r="BJ593" s="569"/>
      <c r="BK593" s="569"/>
      <c r="BL593" s="569"/>
      <c r="BM593" s="569"/>
      <c r="BN593" s="569"/>
      <c r="BO593" s="569"/>
      <c r="BP593" s="569"/>
      <c r="BQ593" s="569"/>
      <c r="BR593" s="569"/>
      <c r="BS593" s="569"/>
      <c r="BT593" s="569"/>
      <c r="BU593" s="569"/>
      <c r="BV593" s="569"/>
      <c r="BW593" s="569"/>
      <c r="BX593" s="569"/>
      <c r="BY593" s="569"/>
      <c r="BZ593" s="569"/>
      <c r="CA593" s="569"/>
      <c r="CB593" s="569"/>
      <c r="CC593" s="569"/>
      <c r="CD593" s="569"/>
    </row>
    <row r="594" spans="21:82" ht="39" customHeight="1" x14ac:dyDescent="0.25">
      <c r="U594" s="569"/>
      <c r="V594" s="569"/>
      <c r="W594" s="569"/>
      <c r="X594" s="569"/>
      <c r="Y594" s="569"/>
      <c r="Z594" s="569"/>
      <c r="AA594" s="569"/>
      <c r="AB594" s="569"/>
      <c r="AC594" s="569"/>
      <c r="AD594" s="569"/>
      <c r="AE594" s="569"/>
      <c r="AF594" s="569"/>
      <c r="AG594" s="569"/>
      <c r="AH594" s="569"/>
      <c r="AI594" s="569"/>
      <c r="AJ594" s="569"/>
      <c r="AK594" s="569"/>
      <c r="AL594" s="569"/>
      <c r="AM594" s="569"/>
      <c r="AN594" s="569"/>
      <c r="AO594" s="569"/>
      <c r="AP594" s="569"/>
      <c r="AQ594" s="569"/>
      <c r="AR594" s="569"/>
      <c r="AS594" s="569"/>
      <c r="AT594" s="569"/>
      <c r="AU594" s="569"/>
      <c r="AV594" s="569"/>
      <c r="AW594" s="569"/>
      <c r="AX594" s="569"/>
      <c r="AY594" s="569"/>
      <c r="AZ594" s="569"/>
      <c r="BA594" s="569"/>
      <c r="BB594" s="569"/>
      <c r="BC594" s="569"/>
      <c r="BD594" s="569"/>
      <c r="BE594" s="569"/>
      <c r="BF594" s="569"/>
      <c r="BG594" s="569"/>
      <c r="BH594" s="569"/>
      <c r="BI594" s="569"/>
      <c r="BJ594" s="569"/>
      <c r="BK594" s="569"/>
      <c r="BL594" s="569"/>
      <c r="BM594" s="569"/>
      <c r="BN594" s="569"/>
      <c r="BO594" s="569"/>
      <c r="BP594" s="569"/>
      <c r="BQ594" s="569"/>
      <c r="BR594" s="569"/>
      <c r="BS594" s="569"/>
      <c r="BT594" s="569"/>
      <c r="BU594" s="569"/>
      <c r="BV594" s="569"/>
      <c r="BW594" s="569"/>
      <c r="BX594" s="569"/>
      <c r="BY594" s="569"/>
      <c r="BZ594" s="569"/>
      <c r="CA594" s="569"/>
      <c r="CB594" s="569"/>
      <c r="CC594" s="569"/>
      <c r="CD594" s="569"/>
    </row>
    <row r="595" spans="21:82" ht="39" customHeight="1" x14ac:dyDescent="0.25">
      <c r="U595" s="569"/>
      <c r="V595" s="569"/>
      <c r="W595" s="569"/>
      <c r="X595" s="569"/>
      <c r="Y595" s="569"/>
      <c r="Z595" s="569"/>
      <c r="AA595" s="569"/>
      <c r="AB595" s="569"/>
      <c r="AC595" s="569"/>
      <c r="AD595" s="569"/>
      <c r="AE595" s="569"/>
      <c r="AF595" s="569"/>
      <c r="AG595" s="569"/>
      <c r="AH595" s="569"/>
      <c r="AI595" s="569"/>
      <c r="AJ595" s="569"/>
      <c r="AK595" s="569"/>
      <c r="AL595" s="569"/>
      <c r="AM595" s="569"/>
      <c r="AN595" s="569"/>
      <c r="AO595" s="569"/>
      <c r="AP595" s="569"/>
      <c r="AQ595" s="569"/>
      <c r="AR595" s="569"/>
      <c r="AS595" s="569"/>
      <c r="AT595" s="569"/>
      <c r="AU595" s="569"/>
      <c r="AV595" s="569"/>
      <c r="AW595" s="569"/>
      <c r="AX595" s="569"/>
      <c r="AY595" s="569"/>
      <c r="AZ595" s="569"/>
      <c r="BA595" s="569"/>
      <c r="BB595" s="569"/>
      <c r="BC595" s="569"/>
      <c r="BD595" s="569"/>
      <c r="BE595" s="569"/>
      <c r="BF595" s="569"/>
      <c r="BG595" s="569"/>
      <c r="BH595" s="569"/>
      <c r="BI595" s="569"/>
      <c r="BJ595" s="569"/>
      <c r="BK595" s="569"/>
      <c r="BL595" s="569"/>
      <c r="BM595" s="569"/>
      <c r="BN595" s="569"/>
      <c r="BO595" s="569"/>
      <c r="BP595" s="569"/>
      <c r="BQ595" s="569"/>
      <c r="BR595" s="569"/>
      <c r="BS595" s="569"/>
      <c r="BT595" s="569"/>
      <c r="BU595" s="569"/>
      <c r="BV595" s="569"/>
      <c r="BW595" s="569"/>
      <c r="BX595" s="569"/>
      <c r="BY595" s="569"/>
      <c r="BZ595" s="569"/>
      <c r="CA595" s="569"/>
      <c r="CB595" s="569"/>
      <c r="CC595" s="569"/>
      <c r="CD595" s="569"/>
    </row>
    <row r="596" spans="21:82" ht="39" customHeight="1" x14ac:dyDescent="0.25">
      <c r="U596" s="569"/>
      <c r="V596" s="569"/>
      <c r="W596" s="569"/>
      <c r="X596" s="569"/>
      <c r="Y596" s="569"/>
      <c r="Z596" s="569"/>
      <c r="AA596" s="569"/>
      <c r="AB596" s="569"/>
      <c r="AC596" s="569"/>
      <c r="AD596" s="569"/>
      <c r="AE596" s="569"/>
      <c r="AF596" s="569"/>
      <c r="AG596" s="569"/>
      <c r="AH596" s="569"/>
      <c r="AI596" s="569"/>
      <c r="AJ596" s="569"/>
      <c r="AK596" s="569"/>
      <c r="AL596" s="569"/>
      <c r="AM596" s="569"/>
      <c r="AN596" s="569"/>
      <c r="AO596" s="569"/>
      <c r="AP596" s="569"/>
      <c r="AQ596" s="569"/>
      <c r="AR596" s="569"/>
      <c r="AS596" s="569"/>
      <c r="AT596" s="569"/>
      <c r="AU596" s="569"/>
      <c r="AV596" s="569"/>
      <c r="AW596" s="569"/>
      <c r="AX596" s="569"/>
      <c r="AY596" s="569"/>
      <c r="AZ596" s="569"/>
      <c r="BA596" s="569"/>
      <c r="BB596" s="569"/>
      <c r="BC596" s="569"/>
      <c r="BD596" s="569"/>
      <c r="BE596" s="569"/>
      <c r="BF596" s="569"/>
      <c r="BG596" s="569"/>
      <c r="BH596" s="569"/>
      <c r="BI596" s="569"/>
      <c r="BJ596" s="569"/>
      <c r="BK596" s="569"/>
      <c r="BL596" s="569"/>
      <c r="BM596" s="569"/>
      <c r="BN596" s="569"/>
      <c r="BO596" s="569"/>
      <c r="BP596" s="569"/>
      <c r="BQ596" s="569"/>
      <c r="BR596" s="569"/>
      <c r="BS596" s="569"/>
      <c r="BT596" s="569"/>
      <c r="BU596" s="569"/>
      <c r="BV596" s="569"/>
      <c r="BW596" s="569"/>
      <c r="BX596" s="569"/>
      <c r="BY596" s="569"/>
      <c r="BZ596" s="569"/>
      <c r="CA596" s="569"/>
      <c r="CB596" s="569"/>
      <c r="CC596" s="569"/>
      <c r="CD596" s="569"/>
    </row>
    <row r="597" spans="21:82" ht="39" customHeight="1" x14ac:dyDescent="0.25">
      <c r="U597" s="569"/>
      <c r="V597" s="569"/>
      <c r="W597" s="569"/>
      <c r="X597" s="569"/>
      <c r="Y597" s="569"/>
      <c r="Z597" s="569"/>
      <c r="AA597" s="569"/>
      <c r="AB597" s="569"/>
      <c r="AC597" s="569"/>
      <c r="AD597" s="569"/>
      <c r="AE597" s="569"/>
      <c r="AF597" s="569"/>
      <c r="AG597" s="569"/>
      <c r="AH597" s="569"/>
      <c r="AI597" s="569"/>
      <c r="AJ597" s="569"/>
      <c r="AK597" s="569"/>
      <c r="AL597" s="569"/>
      <c r="AM597" s="569"/>
      <c r="AN597" s="569"/>
      <c r="AO597" s="569"/>
      <c r="AP597" s="569"/>
      <c r="AQ597" s="569"/>
      <c r="AR597" s="569"/>
      <c r="AS597" s="569"/>
      <c r="AT597" s="569"/>
      <c r="AU597" s="569"/>
      <c r="AV597" s="569"/>
      <c r="AW597" s="569"/>
      <c r="AX597" s="569"/>
      <c r="AY597" s="569"/>
      <c r="AZ597" s="569"/>
      <c r="BA597" s="569"/>
      <c r="BB597" s="569"/>
      <c r="BC597" s="569"/>
      <c r="BD597" s="569"/>
      <c r="BE597" s="569"/>
      <c r="BF597" s="569"/>
      <c r="BG597" s="569"/>
      <c r="BH597" s="569"/>
      <c r="BI597" s="569"/>
      <c r="BJ597" s="569"/>
      <c r="BK597" s="569"/>
      <c r="BL597" s="569"/>
      <c r="BM597" s="569"/>
      <c r="BN597" s="569"/>
      <c r="BO597" s="569"/>
      <c r="BP597" s="569"/>
      <c r="BQ597" s="569"/>
      <c r="BR597" s="569"/>
      <c r="BS597" s="569"/>
      <c r="BT597" s="569"/>
      <c r="BU597" s="569"/>
      <c r="BV597" s="569"/>
      <c r="BW597" s="569"/>
      <c r="BX597" s="569"/>
      <c r="BY597" s="569"/>
      <c r="BZ597" s="569"/>
      <c r="CA597" s="569"/>
      <c r="CB597" s="569"/>
      <c r="CC597" s="569"/>
      <c r="CD597" s="569"/>
    </row>
    <row r="598" spans="21:82" ht="39" customHeight="1" x14ac:dyDescent="0.25">
      <c r="U598" s="569"/>
      <c r="V598" s="569"/>
      <c r="W598" s="569"/>
      <c r="X598" s="569"/>
      <c r="Y598" s="569"/>
      <c r="Z598" s="569"/>
      <c r="AA598" s="569"/>
      <c r="AB598" s="569"/>
      <c r="AC598" s="569"/>
      <c r="AD598" s="569"/>
      <c r="AE598" s="569"/>
      <c r="AF598" s="569"/>
      <c r="AG598" s="569"/>
      <c r="AH598" s="569"/>
      <c r="AI598" s="569"/>
      <c r="AJ598" s="569"/>
      <c r="AK598" s="569"/>
      <c r="AL598" s="569"/>
      <c r="AM598" s="569"/>
      <c r="AN598" s="569"/>
      <c r="AO598" s="569"/>
      <c r="AP598" s="569"/>
      <c r="AQ598" s="569"/>
      <c r="AR598" s="569"/>
      <c r="AS598" s="569"/>
      <c r="AT598" s="569"/>
      <c r="AU598" s="569"/>
      <c r="AV598" s="569"/>
      <c r="AW598" s="569"/>
      <c r="AX598" s="569"/>
      <c r="AY598" s="569"/>
      <c r="AZ598" s="569"/>
      <c r="BA598" s="569"/>
      <c r="BB598" s="569"/>
      <c r="BC598" s="569"/>
      <c r="BD598" s="569"/>
      <c r="BE598" s="569"/>
      <c r="BF598" s="569"/>
      <c r="BG598" s="569"/>
      <c r="BH598" s="569"/>
      <c r="BI598" s="569"/>
      <c r="BJ598" s="569"/>
      <c r="BK598" s="569"/>
      <c r="BL598" s="569"/>
      <c r="BM598" s="569"/>
      <c r="BN598" s="569"/>
      <c r="BO598" s="569"/>
      <c r="BP598" s="569"/>
      <c r="BQ598" s="569"/>
      <c r="BR598" s="569"/>
      <c r="BS598" s="569"/>
      <c r="BT598" s="569"/>
      <c r="BU598" s="569"/>
      <c r="BV598" s="569"/>
      <c r="BW598" s="569"/>
      <c r="BX598" s="569"/>
      <c r="BY598" s="569"/>
      <c r="BZ598" s="569"/>
      <c r="CA598" s="569"/>
      <c r="CB598" s="569"/>
      <c r="CC598" s="569"/>
      <c r="CD598" s="569"/>
    </row>
    <row r="599" spans="21:82" ht="39" customHeight="1" x14ac:dyDescent="0.25">
      <c r="U599" s="569"/>
      <c r="V599" s="569"/>
      <c r="W599" s="569"/>
      <c r="X599" s="569"/>
      <c r="Y599" s="569"/>
      <c r="Z599" s="569"/>
      <c r="AA599" s="569"/>
      <c r="AB599" s="569"/>
      <c r="AC599" s="569"/>
      <c r="AD599" s="569"/>
      <c r="AE599" s="569"/>
      <c r="AF599" s="569"/>
      <c r="AG599" s="569"/>
      <c r="AH599" s="569"/>
      <c r="AI599" s="569"/>
      <c r="AJ599" s="569"/>
      <c r="AK599" s="569"/>
      <c r="AL599" s="569"/>
      <c r="AM599" s="569"/>
      <c r="AN599" s="569"/>
      <c r="AO599" s="569"/>
      <c r="AP599" s="569"/>
      <c r="AQ599" s="569"/>
      <c r="AR599" s="569"/>
      <c r="AS599" s="569"/>
      <c r="AT599" s="569"/>
      <c r="AU599" s="569"/>
      <c r="AV599" s="569"/>
      <c r="AW599" s="569"/>
      <c r="AX599" s="569"/>
      <c r="AY599" s="569"/>
      <c r="AZ599" s="569"/>
      <c r="BA599" s="569"/>
      <c r="BB599" s="569"/>
      <c r="BC599" s="569"/>
      <c r="BD599" s="569"/>
      <c r="BE599" s="569"/>
      <c r="BF599" s="569"/>
      <c r="BG599" s="569"/>
      <c r="BH599" s="569"/>
      <c r="BI599" s="569"/>
      <c r="BJ599" s="569"/>
      <c r="BK599" s="569"/>
      <c r="BL599" s="569"/>
      <c r="BM599" s="569"/>
      <c r="BN599" s="569"/>
      <c r="BO599" s="569"/>
      <c r="BP599" s="569"/>
      <c r="BQ599" s="569"/>
      <c r="BR599" s="569"/>
      <c r="BS599" s="569"/>
      <c r="BT599" s="569"/>
      <c r="BU599" s="569"/>
      <c r="BV599" s="569"/>
      <c r="BW599" s="569"/>
      <c r="BX599" s="569"/>
      <c r="BY599" s="569"/>
      <c r="BZ599" s="569"/>
      <c r="CA599" s="569"/>
      <c r="CB599" s="569"/>
      <c r="CC599" s="569"/>
      <c r="CD599" s="569"/>
    </row>
    <row r="600" spans="21:82" ht="39" customHeight="1" x14ac:dyDescent="0.25">
      <c r="U600" s="569"/>
      <c r="V600" s="569"/>
      <c r="W600" s="569"/>
      <c r="X600" s="569"/>
      <c r="Y600" s="569"/>
      <c r="Z600" s="569"/>
      <c r="AA600" s="569"/>
      <c r="AB600" s="569"/>
      <c r="AC600" s="569"/>
      <c r="AD600" s="569"/>
      <c r="AE600" s="569"/>
      <c r="AF600" s="569"/>
      <c r="AG600" s="569"/>
      <c r="AH600" s="569"/>
      <c r="AI600" s="569"/>
      <c r="AJ600" s="569"/>
      <c r="AK600" s="569"/>
      <c r="AL600" s="569"/>
      <c r="AM600" s="569"/>
      <c r="AN600" s="569"/>
      <c r="AO600" s="569"/>
      <c r="AP600" s="569"/>
      <c r="AQ600" s="569"/>
      <c r="AR600" s="569"/>
      <c r="AS600" s="569"/>
      <c r="AT600" s="569"/>
      <c r="AU600" s="569"/>
      <c r="AV600" s="569"/>
      <c r="AW600" s="569"/>
      <c r="AX600" s="569"/>
      <c r="AY600" s="569"/>
      <c r="AZ600" s="569"/>
      <c r="BA600" s="569"/>
      <c r="BB600" s="569"/>
      <c r="BC600" s="569"/>
      <c r="BD600" s="569"/>
      <c r="BE600" s="569"/>
      <c r="BF600" s="569"/>
      <c r="BG600" s="569"/>
      <c r="BH600" s="569"/>
      <c r="BI600" s="569"/>
      <c r="BJ600" s="569"/>
      <c r="BK600" s="569"/>
      <c r="BL600" s="569"/>
      <c r="BM600" s="569"/>
      <c r="BN600" s="569"/>
      <c r="BO600" s="569"/>
      <c r="BP600" s="569"/>
      <c r="BQ600" s="569"/>
      <c r="BR600" s="569"/>
      <c r="BS600" s="569"/>
      <c r="BT600" s="569"/>
      <c r="BU600" s="569"/>
      <c r="BV600" s="569"/>
      <c r="BW600" s="569"/>
      <c r="BX600" s="569"/>
      <c r="BY600" s="569"/>
      <c r="BZ600" s="569"/>
      <c r="CA600" s="569"/>
      <c r="CB600" s="569"/>
      <c r="CC600" s="569"/>
      <c r="CD600" s="569"/>
    </row>
    <row r="601" spans="21:82" ht="39" customHeight="1" x14ac:dyDescent="0.25">
      <c r="U601" s="569"/>
      <c r="V601" s="569"/>
      <c r="W601" s="569"/>
      <c r="X601" s="569"/>
      <c r="Y601" s="569"/>
      <c r="Z601" s="569"/>
      <c r="AA601" s="569"/>
      <c r="AB601" s="569"/>
      <c r="AC601" s="569"/>
      <c r="AD601" s="569"/>
      <c r="AE601" s="569"/>
      <c r="AF601" s="569"/>
      <c r="AG601" s="569"/>
      <c r="AH601" s="569"/>
      <c r="AI601" s="569"/>
      <c r="AJ601" s="569"/>
      <c r="AK601" s="569"/>
      <c r="AL601" s="569"/>
      <c r="AM601" s="569"/>
      <c r="AN601" s="569"/>
      <c r="AO601" s="569"/>
      <c r="AP601" s="569"/>
      <c r="AQ601" s="569"/>
      <c r="AR601" s="569"/>
      <c r="AS601" s="569"/>
      <c r="AT601" s="569"/>
      <c r="AU601" s="569"/>
      <c r="AV601" s="569"/>
      <c r="AW601" s="569"/>
      <c r="AX601" s="569"/>
      <c r="AY601" s="569"/>
      <c r="AZ601" s="569"/>
      <c r="BA601" s="569"/>
      <c r="BB601" s="569"/>
      <c r="BC601" s="569"/>
      <c r="BD601" s="569"/>
      <c r="BE601" s="569"/>
      <c r="BF601" s="569"/>
      <c r="BG601" s="569"/>
      <c r="BH601" s="569"/>
      <c r="BI601" s="569"/>
      <c r="BJ601" s="569"/>
      <c r="BK601" s="569"/>
      <c r="BL601" s="569"/>
      <c r="BM601" s="569"/>
      <c r="BN601" s="569"/>
      <c r="BO601" s="569"/>
      <c r="BP601" s="569"/>
      <c r="BQ601" s="569"/>
      <c r="BR601" s="569"/>
      <c r="BS601" s="569"/>
      <c r="BT601" s="569"/>
      <c r="BU601" s="569"/>
      <c r="BV601" s="569"/>
      <c r="BW601" s="569"/>
      <c r="BX601" s="569"/>
      <c r="BY601" s="569"/>
      <c r="BZ601" s="569"/>
      <c r="CA601" s="569"/>
      <c r="CB601" s="569"/>
      <c r="CC601" s="569"/>
      <c r="CD601" s="569"/>
    </row>
    <row r="602" spans="21:82" ht="39" customHeight="1" x14ac:dyDescent="0.25">
      <c r="U602" s="569"/>
      <c r="V602" s="569"/>
      <c r="W602" s="569"/>
      <c r="X602" s="569"/>
      <c r="Y602" s="569"/>
      <c r="Z602" s="569"/>
      <c r="AA602" s="569"/>
      <c r="AB602" s="569"/>
      <c r="AC602" s="569"/>
      <c r="AD602" s="569"/>
      <c r="AE602" s="569"/>
      <c r="AF602" s="569"/>
      <c r="AG602" s="569"/>
      <c r="AH602" s="569"/>
      <c r="AI602" s="569"/>
      <c r="AJ602" s="569"/>
      <c r="AK602" s="569"/>
      <c r="AL602" s="569"/>
      <c r="AM602" s="569"/>
      <c r="AN602" s="569"/>
      <c r="AO602" s="569"/>
      <c r="AP602" s="569"/>
      <c r="AQ602" s="569"/>
      <c r="AR602" s="569"/>
      <c r="AS602" s="569"/>
      <c r="AT602" s="569"/>
      <c r="AU602" s="569"/>
      <c r="AV602" s="569"/>
      <c r="AW602" s="569"/>
      <c r="AX602" s="569"/>
      <c r="AY602" s="569"/>
      <c r="AZ602" s="569"/>
      <c r="BA602" s="569"/>
      <c r="BB602" s="569"/>
      <c r="BC602" s="569"/>
      <c r="BD602" s="569"/>
      <c r="BE602" s="569"/>
      <c r="BF602" s="569"/>
      <c r="BG602" s="569"/>
      <c r="BH602" s="569"/>
      <c r="BI602" s="569"/>
      <c r="BJ602" s="569"/>
      <c r="BK602" s="569"/>
      <c r="BL602" s="569"/>
      <c r="BM602" s="569"/>
      <c r="BN602" s="569"/>
      <c r="BO602" s="569"/>
      <c r="BP602" s="569"/>
      <c r="BQ602" s="569"/>
      <c r="BR602" s="569"/>
      <c r="BS602" s="569"/>
      <c r="BT602" s="569"/>
      <c r="BU602" s="569"/>
      <c r="BV602" s="569"/>
      <c r="BW602" s="569"/>
      <c r="BX602" s="569"/>
      <c r="BY602" s="569"/>
      <c r="BZ602" s="569"/>
      <c r="CA602" s="569"/>
      <c r="CB602" s="569"/>
      <c r="CC602" s="569"/>
      <c r="CD602" s="569"/>
    </row>
    <row r="603" spans="21:82" ht="39" customHeight="1" x14ac:dyDescent="0.25">
      <c r="U603" s="569"/>
      <c r="V603" s="569"/>
      <c r="W603" s="569"/>
      <c r="X603" s="569"/>
      <c r="Y603" s="569"/>
      <c r="Z603" s="569"/>
      <c r="AA603" s="569"/>
      <c r="AB603" s="569"/>
      <c r="AC603" s="569"/>
      <c r="AD603" s="569"/>
      <c r="AE603" s="569"/>
      <c r="AF603" s="569"/>
      <c r="AG603" s="569"/>
      <c r="AH603" s="569"/>
      <c r="AI603" s="569"/>
      <c r="AJ603" s="569"/>
      <c r="AK603" s="569"/>
      <c r="AL603" s="569"/>
      <c r="AM603" s="569"/>
      <c r="AN603" s="569"/>
      <c r="AO603" s="569"/>
      <c r="AP603" s="569"/>
      <c r="AQ603" s="569"/>
      <c r="AR603" s="569"/>
      <c r="AS603" s="569"/>
      <c r="AT603" s="569"/>
      <c r="AU603" s="569"/>
      <c r="AV603" s="569"/>
      <c r="AW603" s="569"/>
      <c r="AX603" s="569"/>
      <c r="AY603" s="569"/>
      <c r="AZ603" s="569"/>
      <c r="BA603" s="569"/>
      <c r="BB603" s="569"/>
      <c r="BC603" s="569"/>
      <c r="BD603" s="569"/>
      <c r="BE603" s="569"/>
      <c r="BF603" s="569"/>
      <c r="BG603" s="569"/>
      <c r="BH603" s="569"/>
      <c r="BI603" s="569"/>
      <c r="BJ603" s="569"/>
      <c r="BK603" s="569"/>
      <c r="BL603" s="569"/>
      <c r="BM603" s="569"/>
      <c r="BN603" s="569"/>
      <c r="BO603" s="569"/>
      <c r="BP603" s="569"/>
      <c r="BQ603" s="569"/>
      <c r="BR603" s="569"/>
      <c r="BS603" s="569"/>
      <c r="BT603" s="569"/>
      <c r="BU603" s="569"/>
      <c r="BV603" s="569"/>
      <c r="BW603" s="569"/>
      <c r="BX603" s="569"/>
      <c r="BY603" s="569"/>
      <c r="BZ603" s="569"/>
      <c r="CA603" s="569"/>
      <c r="CB603" s="569"/>
      <c r="CC603" s="569"/>
      <c r="CD603" s="569"/>
    </row>
    <row r="604" spans="21:82" ht="39" customHeight="1" x14ac:dyDescent="0.25">
      <c r="U604" s="569"/>
      <c r="V604" s="569"/>
      <c r="W604" s="569"/>
      <c r="X604" s="569"/>
      <c r="Y604" s="569"/>
      <c r="Z604" s="569"/>
      <c r="AA604" s="569"/>
      <c r="AB604" s="569"/>
      <c r="AC604" s="569"/>
      <c r="AD604" s="569"/>
      <c r="AE604" s="569"/>
      <c r="AF604" s="569"/>
      <c r="AG604" s="569"/>
      <c r="AH604" s="569"/>
      <c r="AI604" s="569"/>
      <c r="AJ604" s="569"/>
      <c r="AK604" s="569"/>
      <c r="AL604" s="569"/>
      <c r="AM604" s="569"/>
      <c r="AN604" s="569"/>
      <c r="AO604" s="569"/>
      <c r="AP604" s="569"/>
      <c r="AQ604" s="569"/>
      <c r="AR604" s="569"/>
      <c r="AS604" s="569"/>
      <c r="AT604" s="569"/>
      <c r="AU604" s="569"/>
      <c r="AV604" s="569"/>
      <c r="AW604" s="569"/>
      <c r="AX604" s="569"/>
      <c r="AY604" s="569"/>
      <c r="AZ604" s="569"/>
      <c r="BA604" s="569"/>
      <c r="BB604" s="569"/>
      <c r="BC604" s="569"/>
      <c r="BD604" s="569"/>
      <c r="BE604" s="569"/>
      <c r="BF604" s="569"/>
      <c r="BG604" s="569"/>
      <c r="BH604" s="569"/>
      <c r="BI604" s="569"/>
      <c r="BJ604" s="569"/>
      <c r="BK604" s="569"/>
      <c r="BL604" s="569"/>
      <c r="BM604" s="569"/>
      <c r="BN604" s="569"/>
      <c r="BO604" s="569"/>
      <c r="BP604" s="569"/>
      <c r="BQ604" s="569"/>
      <c r="BR604" s="569"/>
      <c r="BS604" s="569"/>
      <c r="BT604" s="569"/>
      <c r="BU604" s="569"/>
      <c r="BV604" s="569"/>
      <c r="BW604" s="569"/>
      <c r="BX604" s="569"/>
      <c r="BY604" s="569"/>
      <c r="BZ604" s="569"/>
      <c r="CA604" s="569"/>
      <c r="CB604" s="569"/>
      <c r="CC604" s="569"/>
      <c r="CD604" s="569"/>
    </row>
    <row r="605" spans="21:82" ht="39" customHeight="1" x14ac:dyDescent="0.25">
      <c r="U605" s="569"/>
      <c r="V605" s="569"/>
      <c r="W605" s="569"/>
      <c r="X605" s="569"/>
      <c r="Y605" s="569"/>
      <c r="Z605" s="569"/>
      <c r="AA605" s="569"/>
      <c r="AB605" s="569"/>
      <c r="AC605" s="569"/>
      <c r="AD605" s="569"/>
      <c r="AE605" s="569"/>
      <c r="AF605" s="569"/>
      <c r="AG605" s="569"/>
      <c r="AH605" s="569"/>
      <c r="AI605" s="569"/>
      <c r="AJ605" s="569"/>
      <c r="AK605" s="569"/>
      <c r="AL605" s="569"/>
      <c r="AM605" s="569"/>
      <c r="AN605" s="569"/>
      <c r="AO605" s="569"/>
      <c r="AP605" s="569"/>
      <c r="AQ605" s="569"/>
      <c r="AR605" s="569"/>
      <c r="AS605" s="569"/>
      <c r="AT605" s="569"/>
      <c r="AU605" s="569"/>
      <c r="AV605" s="569"/>
      <c r="AW605" s="569"/>
      <c r="AX605" s="569"/>
      <c r="AY605" s="569"/>
      <c r="AZ605" s="569"/>
      <c r="BA605" s="569"/>
      <c r="BB605" s="569"/>
      <c r="BC605" s="569"/>
      <c r="BD605" s="569"/>
      <c r="BE605" s="569"/>
      <c r="BF605" s="569"/>
      <c r="BG605" s="569"/>
      <c r="BH605" s="569"/>
      <c r="BI605" s="569"/>
      <c r="BJ605" s="569"/>
      <c r="BK605" s="569"/>
      <c r="BL605" s="569"/>
      <c r="BM605" s="569"/>
      <c r="BN605" s="569"/>
      <c r="BO605" s="569"/>
      <c r="BP605" s="569"/>
      <c r="BQ605" s="569"/>
      <c r="BR605" s="569"/>
      <c r="BS605" s="569"/>
      <c r="BT605" s="569"/>
      <c r="BU605" s="569"/>
      <c r="BV605" s="569"/>
      <c r="BW605" s="569"/>
      <c r="BX605" s="569"/>
      <c r="BY605" s="569"/>
      <c r="BZ605" s="569"/>
      <c r="CA605" s="569"/>
      <c r="CB605" s="569"/>
      <c r="CC605" s="569"/>
      <c r="CD605" s="569"/>
    </row>
    <row r="606" spans="21:82" ht="39" customHeight="1" x14ac:dyDescent="0.25">
      <c r="U606" s="569"/>
      <c r="V606" s="569"/>
      <c r="W606" s="569"/>
      <c r="X606" s="569"/>
      <c r="Y606" s="569"/>
      <c r="Z606" s="569"/>
      <c r="AA606" s="569"/>
      <c r="AB606" s="569"/>
      <c r="AC606" s="569"/>
      <c r="AD606" s="569"/>
      <c r="AE606" s="569"/>
      <c r="AF606" s="569"/>
      <c r="AG606" s="569"/>
      <c r="AH606" s="569"/>
      <c r="AI606" s="569"/>
      <c r="AJ606" s="569"/>
      <c r="AK606" s="569"/>
      <c r="AL606" s="569"/>
      <c r="AM606" s="569"/>
      <c r="AN606" s="569"/>
      <c r="AO606" s="569"/>
      <c r="AP606" s="569"/>
      <c r="AQ606" s="569"/>
      <c r="AR606" s="569"/>
      <c r="AS606" s="569"/>
      <c r="AT606" s="569"/>
      <c r="AU606" s="569"/>
      <c r="AV606" s="569"/>
      <c r="AW606" s="569"/>
      <c r="AX606" s="569"/>
      <c r="AY606" s="569"/>
      <c r="AZ606" s="569"/>
      <c r="BA606" s="569"/>
      <c r="BB606" s="569"/>
      <c r="BC606" s="569"/>
      <c r="BD606" s="569"/>
      <c r="BE606" s="569"/>
      <c r="BF606" s="569"/>
      <c r="BG606" s="569"/>
      <c r="BH606" s="569"/>
      <c r="BI606" s="569"/>
      <c r="BJ606" s="569"/>
      <c r="BK606" s="569"/>
      <c r="BL606" s="569"/>
      <c r="BM606" s="569"/>
      <c r="BN606" s="569"/>
      <c r="BO606" s="569"/>
      <c r="BP606" s="569"/>
      <c r="BQ606" s="569"/>
      <c r="BR606" s="569"/>
      <c r="BS606" s="569"/>
      <c r="BT606" s="569"/>
      <c r="BU606" s="569"/>
      <c r="BV606" s="569"/>
      <c r="BW606" s="569"/>
      <c r="BX606" s="569"/>
      <c r="BY606" s="569"/>
      <c r="BZ606" s="569"/>
      <c r="CA606" s="569"/>
      <c r="CB606" s="569"/>
      <c r="CC606" s="569"/>
      <c r="CD606" s="569"/>
    </row>
    <row r="607" spans="21:82" ht="39" customHeight="1" x14ac:dyDescent="0.25">
      <c r="U607" s="569"/>
      <c r="V607" s="569"/>
      <c r="W607" s="569"/>
      <c r="X607" s="569"/>
      <c r="Y607" s="569"/>
      <c r="Z607" s="569"/>
      <c r="AA607" s="569"/>
      <c r="AB607" s="569"/>
      <c r="AC607" s="569"/>
      <c r="AD607" s="569"/>
      <c r="AE607" s="569"/>
      <c r="AF607" s="569"/>
      <c r="AG607" s="569"/>
      <c r="AH607" s="569"/>
      <c r="AI607" s="569"/>
      <c r="AJ607" s="569"/>
      <c r="AK607" s="569"/>
      <c r="AL607" s="569"/>
      <c r="AM607" s="569"/>
      <c r="AN607" s="569"/>
      <c r="AO607" s="569"/>
      <c r="AP607" s="569"/>
      <c r="AQ607" s="569"/>
      <c r="AR607" s="569"/>
      <c r="AS607" s="569"/>
      <c r="AT607" s="569"/>
      <c r="AU607" s="569"/>
      <c r="AV607" s="569"/>
      <c r="AW607" s="569"/>
      <c r="AX607" s="569"/>
      <c r="AY607" s="569"/>
      <c r="AZ607" s="569"/>
      <c r="BA607" s="569"/>
      <c r="BB607" s="569"/>
      <c r="BC607" s="569"/>
      <c r="BD607" s="569"/>
      <c r="BE607" s="569"/>
      <c r="BF607" s="569"/>
      <c r="BG607" s="569"/>
      <c r="BH607" s="569"/>
      <c r="BI607" s="569"/>
      <c r="BJ607" s="569"/>
      <c r="BK607" s="569"/>
      <c r="BL607" s="569"/>
      <c r="BM607" s="569"/>
      <c r="BN607" s="569"/>
      <c r="BO607" s="569"/>
      <c r="BP607" s="569"/>
      <c r="BQ607" s="569"/>
      <c r="BR607" s="569"/>
      <c r="BS607" s="569"/>
      <c r="BT607" s="569"/>
      <c r="BU607" s="569"/>
      <c r="BV607" s="569"/>
      <c r="BW607" s="569"/>
      <c r="BX607" s="569"/>
      <c r="BY607" s="569"/>
      <c r="BZ607" s="569"/>
      <c r="CA607" s="569"/>
      <c r="CB607" s="569"/>
      <c r="CC607" s="569"/>
      <c r="CD607" s="569"/>
    </row>
    <row r="608" spans="21:82" ht="39" customHeight="1" x14ac:dyDescent="0.25">
      <c r="U608" s="569"/>
      <c r="V608" s="569"/>
      <c r="W608" s="569"/>
      <c r="X608" s="569"/>
      <c r="Y608" s="569"/>
      <c r="Z608" s="569"/>
      <c r="AA608" s="569"/>
      <c r="AB608" s="569"/>
      <c r="AC608" s="569"/>
      <c r="AD608" s="569"/>
      <c r="AE608" s="569"/>
      <c r="AF608" s="569"/>
      <c r="AG608" s="569"/>
      <c r="AH608" s="569"/>
      <c r="AI608" s="569"/>
      <c r="AJ608" s="569"/>
      <c r="AK608" s="569"/>
      <c r="AL608" s="569"/>
      <c r="AM608" s="569"/>
      <c r="AN608" s="569"/>
      <c r="AO608" s="569"/>
      <c r="AP608" s="569"/>
      <c r="AQ608" s="569"/>
      <c r="AR608" s="569"/>
      <c r="AS608" s="569"/>
      <c r="AT608" s="569"/>
      <c r="AU608" s="569"/>
      <c r="AV608" s="569"/>
      <c r="AW608" s="569"/>
      <c r="AX608" s="569"/>
      <c r="AY608" s="569"/>
      <c r="AZ608" s="569"/>
      <c r="BA608" s="569"/>
      <c r="BB608" s="569"/>
      <c r="BC608" s="569"/>
      <c r="BD608" s="569"/>
      <c r="BE608" s="569"/>
      <c r="BF608" s="569"/>
      <c r="BG608" s="569"/>
      <c r="BH608" s="569"/>
      <c r="BI608" s="569"/>
      <c r="BJ608" s="569"/>
      <c r="BK608" s="569"/>
      <c r="BL608" s="569"/>
      <c r="BM608" s="569"/>
      <c r="BN608" s="569"/>
      <c r="BO608" s="569"/>
      <c r="BP608" s="569"/>
      <c r="BQ608" s="569"/>
      <c r="BR608" s="569"/>
      <c r="BS608" s="569"/>
      <c r="BT608" s="569"/>
      <c r="BU608" s="569"/>
      <c r="BV608" s="569"/>
      <c r="BW608" s="569"/>
      <c r="BX608" s="569"/>
      <c r="BY608" s="569"/>
      <c r="BZ608" s="569"/>
      <c r="CA608" s="569"/>
      <c r="CB608" s="569"/>
      <c r="CC608" s="569"/>
      <c r="CD608" s="569"/>
    </row>
    <row r="609" spans="21:82" ht="39" customHeight="1" x14ac:dyDescent="0.25">
      <c r="U609" s="569"/>
      <c r="V609" s="569"/>
      <c r="W609" s="569"/>
      <c r="X609" s="569"/>
      <c r="Y609" s="569"/>
      <c r="Z609" s="569"/>
      <c r="AA609" s="569"/>
      <c r="AB609" s="569"/>
      <c r="AC609" s="569"/>
      <c r="AD609" s="569"/>
      <c r="AE609" s="569"/>
      <c r="AF609" s="569"/>
      <c r="AG609" s="569"/>
      <c r="AH609" s="569"/>
      <c r="AI609" s="569"/>
      <c r="AJ609" s="569"/>
      <c r="AK609" s="569"/>
      <c r="AL609" s="569"/>
      <c r="AM609" s="569"/>
      <c r="AN609" s="569"/>
      <c r="AO609" s="569"/>
      <c r="AP609" s="569"/>
      <c r="AQ609" s="569"/>
      <c r="AR609" s="569"/>
      <c r="AS609" s="569"/>
      <c r="AT609" s="569"/>
      <c r="AU609" s="569"/>
      <c r="AV609" s="569"/>
      <c r="AW609" s="569"/>
      <c r="AX609" s="569"/>
      <c r="AY609" s="569"/>
      <c r="AZ609" s="569"/>
      <c r="BA609" s="569"/>
      <c r="BB609" s="569"/>
      <c r="BC609" s="569"/>
      <c r="BD609" s="569"/>
      <c r="BE609" s="569"/>
      <c r="BF609" s="569"/>
      <c r="BG609" s="569"/>
      <c r="BH609" s="569"/>
      <c r="BI609" s="569"/>
      <c r="BJ609" s="569"/>
      <c r="BK609" s="569"/>
      <c r="BL609" s="569"/>
      <c r="BM609" s="569"/>
      <c r="BN609" s="569"/>
      <c r="BO609" s="569"/>
      <c r="BP609" s="569"/>
      <c r="BQ609" s="569"/>
      <c r="BR609" s="569"/>
      <c r="BS609" s="569"/>
      <c r="BT609" s="569"/>
      <c r="BU609" s="569"/>
      <c r="BV609" s="569"/>
      <c r="BW609" s="569"/>
      <c r="BX609" s="569"/>
      <c r="BY609" s="569"/>
      <c r="BZ609" s="569"/>
      <c r="CA609" s="569"/>
      <c r="CB609" s="569"/>
      <c r="CC609" s="569"/>
      <c r="CD609" s="569"/>
    </row>
    <row r="610" spans="21:82" ht="39" customHeight="1" x14ac:dyDescent="0.25">
      <c r="U610" s="569"/>
      <c r="V610" s="569"/>
      <c r="W610" s="569"/>
      <c r="X610" s="569"/>
      <c r="Y610" s="569"/>
      <c r="Z610" s="569"/>
      <c r="AA610" s="569"/>
      <c r="AB610" s="569"/>
      <c r="AC610" s="569"/>
      <c r="AD610" s="569"/>
      <c r="AE610" s="569"/>
      <c r="AF610" s="569"/>
      <c r="AG610" s="569"/>
      <c r="AH610" s="569"/>
      <c r="AI610" s="569"/>
      <c r="AJ610" s="569"/>
      <c r="AK610" s="569"/>
      <c r="AL610" s="569"/>
      <c r="AM610" s="569"/>
      <c r="AN610" s="569"/>
      <c r="AO610" s="569"/>
      <c r="AP610" s="569"/>
      <c r="AQ610" s="569"/>
      <c r="AR610" s="569"/>
      <c r="AS610" s="569"/>
      <c r="AT610" s="569"/>
      <c r="AU610" s="569"/>
      <c r="AV610" s="569"/>
      <c r="AW610" s="569"/>
      <c r="AX610" s="569"/>
      <c r="AY610" s="569"/>
      <c r="AZ610" s="569"/>
      <c r="BA610" s="569"/>
      <c r="BB610" s="569"/>
      <c r="BC610" s="569"/>
      <c r="BD610" s="569"/>
      <c r="BE610" s="569"/>
      <c r="BF610" s="569"/>
      <c r="BG610" s="569"/>
      <c r="BH610" s="569"/>
      <c r="BI610" s="569"/>
      <c r="BJ610" s="569"/>
      <c r="BK610" s="569"/>
      <c r="BL610" s="569"/>
      <c r="BM610" s="569"/>
      <c r="BN610" s="569"/>
      <c r="BO610" s="569"/>
      <c r="BP610" s="569"/>
      <c r="BQ610" s="569"/>
      <c r="BR610" s="569"/>
      <c r="BS610" s="569"/>
      <c r="BT610" s="569"/>
      <c r="BU610" s="569"/>
      <c r="BV610" s="569"/>
      <c r="BW610" s="569"/>
      <c r="BX610" s="569"/>
      <c r="BY610" s="569"/>
      <c r="BZ610" s="569"/>
      <c r="CA610" s="569"/>
      <c r="CB610" s="569"/>
      <c r="CC610" s="569"/>
      <c r="CD610" s="569"/>
    </row>
    <row r="611" spans="21:82" ht="39" customHeight="1" x14ac:dyDescent="0.25">
      <c r="U611" s="569"/>
      <c r="V611" s="569"/>
      <c r="W611" s="569"/>
      <c r="X611" s="569"/>
      <c r="Y611" s="569"/>
      <c r="Z611" s="569"/>
      <c r="AA611" s="569"/>
      <c r="AB611" s="569"/>
      <c r="AC611" s="569"/>
      <c r="AD611" s="569"/>
      <c r="AE611" s="569"/>
      <c r="AF611" s="569"/>
      <c r="AG611" s="569"/>
      <c r="AH611" s="569"/>
      <c r="AI611" s="569"/>
      <c r="AJ611" s="569"/>
      <c r="AK611" s="569"/>
      <c r="AL611" s="569"/>
      <c r="AM611" s="569"/>
      <c r="AN611" s="569"/>
      <c r="AO611" s="569"/>
      <c r="AP611" s="569"/>
      <c r="AQ611" s="569"/>
      <c r="AR611" s="569"/>
      <c r="AS611" s="569"/>
      <c r="AT611" s="569"/>
      <c r="AU611" s="569"/>
      <c r="AV611" s="569"/>
      <c r="AW611" s="569"/>
      <c r="AX611" s="569"/>
      <c r="AY611" s="569"/>
      <c r="AZ611" s="569"/>
      <c r="BA611" s="569"/>
      <c r="BB611" s="569"/>
      <c r="BC611" s="569"/>
      <c r="BD611" s="569"/>
      <c r="BE611" s="569"/>
      <c r="BF611" s="569"/>
      <c r="BG611" s="569"/>
      <c r="BH611" s="569"/>
      <c r="BI611" s="569"/>
      <c r="BJ611" s="569"/>
      <c r="BK611" s="569"/>
      <c r="BL611" s="569"/>
      <c r="BM611" s="569"/>
      <c r="BN611" s="569"/>
      <c r="BO611" s="569"/>
      <c r="BP611" s="569"/>
      <c r="BQ611" s="569"/>
      <c r="BR611" s="569"/>
      <c r="BS611" s="569"/>
      <c r="BT611" s="569"/>
      <c r="BU611" s="569"/>
      <c r="BV611" s="569"/>
      <c r="BW611" s="569"/>
      <c r="BX611" s="569"/>
      <c r="BY611" s="569"/>
      <c r="BZ611" s="569"/>
      <c r="CA611" s="569"/>
      <c r="CB611" s="569"/>
      <c r="CC611" s="569"/>
      <c r="CD611" s="569"/>
    </row>
    <row r="612" spans="21:82" ht="39" customHeight="1" x14ac:dyDescent="0.25">
      <c r="U612" s="569"/>
      <c r="V612" s="569"/>
      <c r="W612" s="569"/>
      <c r="X612" s="569"/>
      <c r="Y612" s="569"/>
      <c r="Z612" s="569"/>
      <c r="AA612" s="569"/>
      <c r="AB612" s="569"/>
      <c r="AC612" s="569"/>
      <c r="AD612" s="569"/>
      <c r="AE612" s="569"/>
      <c r="AF612" s="569"/>
      <c r="AG612" s="569"/>
      <c r="AH612" s="569"/>
      <c r="AI612" s="569"/>
      <c r="AJ612" s="569"/>
      <c r="AK612" s="569"/>
      <c r="AL612" s="569"/>
      <c r="AM612" s="569"/>
      <c r="AN612" s="569"/>
      <c r="AO612" s="569"/>
      <c r="AP612" s="569"/>
      <c r="AQ612" s="569"/>
      <c r="AR612" s="569"/>
      <c r="AS612" s="569"/>
      <c r="AT612" s="569"/>
      <c r="AU612" s="569"/>
      <c r="AV612" s="569"/>
      <c r="AW612" s="569"/>
      <c r="AX612" s="569"/>
      <c r="AY612" s="569"/>
      <c r="AZ612" s="569"/>
      <c r="BA612" s="569"/>
      <c r="BB612" s="569"/>
      <c r="BC612" s="569"/>
      <c r="BD612" s="569"/>
      <c r="BE612" s="569"/>
      <c r="BF612" s="569"/>
      <c r="BG612" s="569"/>
      <c r="BH612" s="569"/>
      <c r="BI612" s="569"/>
      <c r="BJ612" s="569"/>
      <c r="BK612" s="569"/>
      <c r="BL612" s="569"/>
      <c r="BM612" s="569"/>
      <c r="BN612" s="569"/>
      <c r="BO612" s="569"/>
      <c r="BP612" s="569"/>
      <c r="BQ612" s="569"/>
      <c r="BR612" s="569"/>
      <c r="BS612" s="569"/>
      <c r="BT612" s="569"/>
      <c r="BU612" s="569"/>
      <c r="BV612" s="569"/>
      <c r="BW612" s="569"/>
      <c r="BX612" s="569"/>
      <c r="BY612" s="569"/>
      <c r="BZ612" s="569"/>
      <c r="CA612" s="569"/>
      <c r="CB612" s="569"/>
      <c r="CC612" s="569"/>
      <c r="CD612" s="569"/>
    </row>
    <row r="613" spans="21:82" ht="39" customHeight="1" x14ac:dyDescent="0.25">
      <c r="U613" s="569"/>
      <c r="V613" s="569"/>
      <c r="W613" s="569"/>
      <c r="X613" s="569"/>
      <c r="Y613" s="569"/>
      <c r="Z613" s="569"/>
      <c r="AA613" s="569"/>
      <c r="AB613" s="569"/>
      <c r="AC613" s="569"/>
      <c r="AD613" s="569"/>
      <c r="AE613" s="569"/>
      <c r="AF613" s="569"/>
      <c r="AG613" s="569"/>
      <c r="AH613" s="569"/>
      <c r="AI613" s="569"/>
      <c r="AJ613" s="569"/>
      <c r="AK613" s="569"/>
      <c r="AL613" s="569"/>
      <c r="AM613" s="569"/>
      <c r="AN613" s="569"/>
      <c r="AO613" s="569"/>
      <c r="AP613" s="569"/>
      <c r="AQ613" s="569"/>
      <c r="AR613" s="569"/>
      <c r="AS613" s="569"/>
      <c r="AT613" s="569"/>
      <c r="AU613" s="569"/>
      <c r="AV613" s="569"/>
      <c r="AW613" s="569"/>
      <c r="AX613" s="569"/>
      <c r="AY613" s="569"/>
      <c r="AZ613" s="569"/>
      <c r="BA613" s="569"/>
      <c r="BB613" s="569"/>
      <c r="BC613" s="569"/>
      <c r="BD613" s="569"/>
      <c r="BE613" s="569"/>
      <c r="BF613" s="569"/>
      <c r="BG613" s="569"/>
      <c r="BH613" s="569"/>
      <c r="BI613" s="569"/>
      <c r="BJ613" s="569"/>
      <c r="BK613" s="569"/>
      <c r="BL613" s="569"/>
      <c r="BM613" s="569"/>
      <c r="BN613" s="569"/>
      <c r="BO613" s="569"/>
      <c r="BP613" s="569"/>
      <c r="BQ613" s="569"/>
      <c r="BR613" s="569"/>
      <c r="BS613" s="569"/>
      <c r="BT613" s="569"/>
      <c r="BU613" s="569"/>
      <c r="BV613" s="569"/>
      <c r="BW613" s="569"/>
      <c r="BX613" s="569"/>
      <c r="BY613" s="569"/>
      <c r="BZ613" s="569"/>
      <c r="CA613" s="569"/>
      <c r="CB613" s="569"/>
      <c r="CC613" s="569"/>
      <c r="CD613" s="569"/>
    </row>
    <row r="614" spans="21:82" ht="39" customHeight="1" x14ac:dyDescent="0.25">
      <c r="U614" s="569"/>
      <c r="V614" s="569"/>
      <c r="W614" s="569"/>
      <c r="X614" s="569"/>
      <c r="Y614" s="569"/>
      <c r="Z614" s="569"/>
      <c r="AA614" s="569"/>
      <c r="AB614" s="569"/>
      <c r="AC614" s="569"/>
      <c r="AD614" s="569"/>
      <c r="AE614" s="569"/>
      <c r="AF614" s="569"/>
      <c r="AG614" s="569"/>
      <c r="AH614" s="569"/>
      <c r="AI614" s="569"/>
      <c r="AJ614" s="569"/>
      <c r="AK614" s="569"/>
      <c r="AL614" s="569"/>
      <c r="AM614" s="569"/>
      <c r="AN614" s="569"/>
      <c r="AO614" s="569"/>
      <c r="AP614" s="569"/>
      <c r="AQ614" s="569"/>
      <c r="AR614" s="569"/>
      <c r="AS614" s="569"/>
      <c r="AT614" s="569"/>
      <c r="AU614" s="569"/>
      <c r="AV614" s="569"/>
      <c r="AW614" s="569"/>
      <c r="AX614" s="569"/>
      <c r="AY614" s="569"/>
      <c r="AZ614" s="569"/>
      <c r="BA614" s="569"/>
      <c r="BB614" s="569"/>
      <c r="BC614" s="569"/>
      <c r="BD614" s="569"/>
      <c r="BE614" s="569"/>
      <c r="BF614" s="569"/>
      <c r="BG614" s="569"/>
      <c r="BH614" s="569"/>
      <c r="BI614" s="569"/>
      <c r="BJ614" s="569"/>
      <c r="BK614" s="569"/>
      <c r="BL614" s="569"/>
      <c r="BM614" s="569"/>
      <c r="BN614" s="569"/>
      <c r="BO614" s="569"/>
      <c r="BP614" s="569"/>
      <c r="BQ614" s="569"/>
      <c r="BR614" s="569"/>
      <c r="BS614" s="569"/>
      <c r="BT614" s="569"/>
      <c r="BU614" s="569"/>
      <c r="BV614" s="569"/>
      <c r="BW614" s="569"/>
      <c r="BX614" s="569"/>
      <c r="BY614" s="569"/>
      <c r="BZ614" s="569"/>
      <c r="CA614" s="569"/>
      <c r="CB614" s="569"/>
      <c r="CC614" s="569"/>
      <c r="CD614" s="569"/>
    </row>
    <row r="615" spans="21:82" ht="39" customHeight="1" x14ac:dyDescent="0.25">
      <c r="U615" s="569"/>
      <c r="V615" s="569"/>
      <c r="W615" s="569"/>
      <c r="X615" s="569"/>
      <c r="Y615" s="569"/>
      <c r="Z615" s="569"/>
      <c r="AA615" s="569"/>
      <c r="AB615" s="569"/>
      <c r="AC615" s="569"/>
      <c r="AD615" s="569"/>
      <c r="AE615" s="569"/>
      <c r="AF615" s="569"/>
      <c r="AG615" s="569"/>
      <c r="AH615" s="569"/>
      <c r="AI615" s="569"/>
      <c r="AJ615" s="569"/>
      <c r="AK615" s="569"/>
      <c r="AL615" s="569"/>
      <c r="AM615" s="569"/>
      <c r="AN615" s="569"/>
      <c r="AO615" s="569"/>
      <c r="AP615" s="569"/>
      <c r="AQ615" s="569"/>
      <c r="AR615" s="569"/>
      <c r="AS615" s="569"/>
      <c r="AT615" s="569"/>
      <c r="AU615" s="569"/>
      <c r="AV615" s="569"/>
      <c r="AW615" s="569"/>
      <c r="AX615" s="569"/>
      <c r="AY615" s="569"/>
      <c r="AZ615" s="569"/>
      <c r="BA615" s="569"/>
      <c r="BB615" s="569"/>
      <c r="BC615" s="569"/>
      <c r="BD615" s="569"/>
      <c r="BE615" s="569"/>
      <c r="BF615" s="569"/>
      <c r="BG615" s="569"/>
      <c r="BH615" s="569"/>
      <c r="BI615" s="569"/>
      <c r="BJ615" s="569"/>
      <c r="BK615" s="569"/>
      <c r="BL615" s="569"/>
      <c r="BM615" s="569"/>
      <c r="BN615" s="569"/>
      <c r="BO615" s="569"/>
      <c r="BP615" s="569"/>
      <c r="BQ615" s="569"/>
      <c r="BR615" s="569"/>
      <c r="BS615" s="569"/>
      <c r="BT615" s="569"/>
      <c r="BU615" s="569"/>
      <c r="BV615" s="569"/>
      <c r="BW615" s="569"/>
      <c r="BX615" s="569"/>
      <c r="BY615" s="569"/>
      <c r="BZ615" s="569"/>
      <c r="CA615" s="569"/>
      <c r="CB615" s="569"/>
      <c r="CC615" s="569"/>
      <c r="CD615" s="569"/>
    </row>
    <row r="616" spans="21:82" ht="39" customHeight="1" x14ac:dyDescent="0.25">
      <c r="U616" s="569"/>
      <c r="V616" s="569"/>
      <c r="W616" s="569"/>
      <c r="X616" s="569"/>
      <c r="Y616" s="569"/>
      <c r="Z616" s="569"/>
      <c r="AA616" s="569"/>
      <c r="AB616" s="569"/>
      <c r="AC616" s="569"/>
      <c r="AD616" s="569"/>
      <c r="AE616" s="569"/>
      <c r="AF616" s="569"/>
      <c r="AG616" s="569"/>
      <c r="AH616" s="569"/>
      <c r="AI616" s="569"/>
      <c r="AJ616" s="569"/>
      <c r="AK616" s="569"/>
      <c r="AL616" s="569"/>
      <c r="AM616" s="569"/>
      <c r="AN616" s="569"/>
      <c r="AO616" s="569"/>
      <c r="AP616" s="569"/>
      <c r="AQ616" s="569"/>
      <c r="AR616" s="569"/>
      <c r="AS616" s="569"/>
      <c r="AT616" s="569"/>
      <c r="AU616" s="569"/>
      <c r="AV616" s="569"/>
      <c r="AW616" s="569"/>
      <c r="AX616" s="569"/>
      <c r="AY616" s="569"/>
      <c r="AZ616" s="569"/>
      <c r="BA616" s="569"/>
      <c r="BB616" s="569"/>
      <c r="BC616" s="569"/>
      <c r="BD616" s="569"/>
      <c r="BE616" s="569"/>
      <c r="BF616" s="569"/>
      <c r="BG616" s="569"/>
      <c r="BH616" s="569"/>
      <c r="BI616" s="569"/>
      <c r="BJ616" s="569"/>
      <c r="BK616" s="569"/>
      <c r="BL616" s="569"/>
      <c r="BM616" s="569"/>
      <c r="BN616" s="569"/>
      <c r="BO616" s="569"/>
      <c r="BP616" s="569"/>
      <c r="BQ616" s="569"/>
      <c r="BR616" s="569"/>
      <c r="BS616" s="569"/>
      <c r="BT616" s="569"/>
      <c r="BU616" s="569"/>
      <c r="BV616" s="569"/>
      <c r="BW616" s="569"/>
      <c r="BX616" s="569"/>
      <c r="BY616" s="569"/>
      <c r="BZ616" s="569"/>
      <c r="CA616" s="569"/>
      <c r="CB616" s="569"/>
      <c r="CC616" s="569"/>
      <c r="CD616" s="569"/>
    </row>
    <row r="617" spans="21:82" ht="39" customHeight="1" x14ac:dyDescent="0.25">
      <c r="U617" s="569"/>
      <c r="V617" s="569"/>
      <c r="W617" s="569"/>
      <c r="X617" s="569"/>
      <c r="Y617" s="569"/>
      <c r="Z617" s="569"/>
      <c r="AA617" s="569"/>
      <c r="AB617" s="569"/>
      <c r="AC617" s="569"/>
      <c r="AD617" s="569"/>
      <c r="AE617" s="569"/>
      <c r="AF617" s="569"/>
      <c r="AG617" s="569"/>
      <c r="AH617" s="569"/>
      <c r="AI617" s="569"/>
      <c r="AJ617" s="569"/>
      <c r="AK617" s="569"/>
      <c r="AL617" s="569"/>
      <c r="AM617" s="569"/>
      <c r="AN617" s="569"/>
      <c r="AO617" s="569"/>
      <c r="AP617" s="569"/>
      <c r="AQ617" s="569"/>
      <c r="AR617" s="569"/>
      <c r="AS617" s="569"/>
      <c r="AT617" s="569"/>
      <c r="AU617" s="569"/>
      <c r="AV617" s="569"/>
      <c r="AW617" s="569"/>
      <c r="AX617" s="569"/>
      <c r="AY617" s="569"/>
      <c r="AZ617" s="569"/>
      <c r="BA617" s="569"/>
      <c r="BB617" s="569"/>
      <c r="BC617" s="569"/>
      <c r="BD617" s="569"/>
      <c r="BE617" s="569"/>
      <c r="BF617" s="569"/>
      <c r="BG617" s="569"/>
      <c r="BH617" s="569"/>
      <c r="BI617" s="569"/>
      <c r="BJ617" s="569"/>
      <c r="BK617" s="569"/>
      <c r="BL617" s="569"/>
      <c r="BM617" s="569"/>
      <c r="BN617" s="569"/>
      <c r="BO617" s="569"/>
      <c r="BP617" s="569"/>
      <c r="BQ617" s="569"/>
      <c r="BR617" s="569"/>
      <c r="BS617" s="569"/>
      <c r="BT617" s="569"/>
      <c r="BU617" s="569"/>
      <c r="BV617" s="569"/>
      <c r="BW617" s="569"/>
      <c r="BX617" s="569"/>
      <c r="BY617" s="569"/>
      <c r="BZ617" s="569"/>
      <c r="CA617" s="569"/>
      <c r="CB617" s="569"/>
      <c r="CC617" s="569"/>
      <c r="CD617" s="569"/>
    </row>
    <row r="618" spans="21:82" ht="39" customHeight="1" x14ac:dyDescent="0.25">
      <c r="U618" s="569"/>
      <c r="V618" s="569"/>
      <c r="W618" s="569"/>
      <c r="X618" s="569"/>
      <c r="Y618" s="569"/>
      <c r="Z618" s="569"/>
      <c r="AA618" s="569"/>
      <c r="AB618" s="569"/>
      <c r="AC618" s="569"/>
      <c r="AD618" s="569"/>
      <c r="AE618" s="569"/>
      <c r="AF618" s="569"/>
      <c r="AG618" s="569"/>
      <c r="AH618" s="569"/>
      <c r="AI618" s="569"/>
      <c r="AJ618" s="569"/>
      <c r="AK618" s="569"/>
      <c r="AL618" s="569"/>
      <c r="AM618" s="569"/>
      <c r="AN618" s="569"/>
      <c r="AO618" s="569"/>
      <c r="AP618" s="569"/>
      <c r="AQ618" s="569"/>
      <c r="AR618" s="569"/>
      <c r="AS618" s="569"/>
      <c r="AT618" s="569"/>
      <c r="AU618" s="569"/>
      <c r="AV618" s="569"/>
      <c r="AW618" s="569"/>
      <c r="AX618" s="569"/>
      <c r="AY618" s="569"/>
      <c r="AZ618" s="569"/>
      <c r="BA618" s="569"/>
      <c r="BB618" s="569"/>
      <c r="BC618" s="569"/>
      <c r="BD618" s="569"/>
      <c r="BE618" s="569"/>
      <c r="BF618" s="569"/>
      <c r="BG618" s="569"/>
      <c r="BH618" s="569"/>
      <c r="BI618" s="569"/>
      <c r="BJ618" s="569"/>
      <c r="BK618" s="569"/>
      <c r="BL618" s="569"/>
      <c r="BM618" s="569"/>
      <c r="BN618" s="569"/>
      <c r="BO618" s="569"/>
      <c r="BP618" s="569"/>
      <c r="BQ618" s="569"/>
      <c r="BR618" s="569"/>
      <c r="BS618" s="569"/>
      <c r="BT618" s="569"/>
      <c r="BU618" s="569"/>
      <c r="BV618" s="569"/>
      <c r="BW618" s="569"/>
      <c r="BX618" s="569"/>
      <c r="BY618" s="569"/>
      <c r="BZ618" s="569"/>
      <c r="CA618" s="569"/>
      <c r="CB618" s="569"/>
      <c r="CC618" s="569"/>
      <c r="CD618" s="569"/>
    </row>
    <row r="619" spans="21:82" ht="39" customHeight="1" x14ac:dyDescent="0.25">
      <c r="U619" s="569"/>
      <c r="V619" s="569"/>
      <c r="W619" s="569"/>
      <c r="X619" s="569"/>
      <c r="Y619" s="569"/>
      <c r="Z619" s="569"/>
      <c r="AA619" s="569"/>
      <c r="AB619" s="569"/>
      <c r="AC619" s="569"/>
      <c r="AD619" s="569"/>
      <c r="AE619" s="569"/>
      <c r="AF619" s="569"/>
      <c r="AG619" s="569"/>
      <c r="AH619" s="569"/>
      <c r="AI619" s="569"/>
      <c r="AJ619" s="569"/>
      <c r="AK619" s="569"/>
      <c r="AL619" s="569"/>
      <c r="AM619" s="569"/>
      <c r="AN619" s="569"/>
      <c r="AO619" s="569"/>
      <c r="AP619" s="569"/>
      <c r="AQ619" s="569"/>
      <c r="AR619" s="569"/>
      <c r="AS619" s="569"/>
      <c r="AT619" s="569"/>
      <c r="AU619" s="569"/>
      <c r="AV619" s="569"/>
      <c r="AW619" s="569"/>
      <c r="AX619" s="569"/>
      <c r="AY619" s="569"/>
      <c r="AZ619" s="569"/>
      <c r="BA619" s="569"/>
      <c r="BB619" s="569"/>
      <c r="BC619" s="569"/>
      <c r="BD619" s="569"/>
      <c r="BE619" s="569"/>
      <c r="BF619" s="569"/>
      <c r="BG619" s="569"/>
      <c r="BH619" s="569"/>
      <c r="BI619" s="569"/>
      <c r="BJ619" s="569"/>
      <c r="BK619" s="569"/>
      <c r="BL619" s="569"/>
      <c r="BM619" s="569"/>
      <c r="BN619" s="569"/>
      <c r="BO619" s="569"/>
      <c r="BP619" s="569"/>
      <c r="BQ619" s="569"/>
      <c r="BR619" s="569"/>
      <c r="BS619" s="569"/>
      <c r="BT619" s="569"/>
      <c r="BU619" s="569"/>
      <c r="BV619" s="569"/>
      <c r="BW619" s="569"/>
      <c r="BX619" s="569"/>
      <c r="BY619" s="569"/>
      <c r="BZ619" s="569"/>
      <c r="CA619" s="569"/>
      <c r="CB619" s="569"/>
      <c r="CC619" s="569"/>
      <c r="CD619" s="569"/>
    </row>
    <row r="620" spans="21:82" ht="39" customHeight="1" x14ac:dyDescent="0.25">
      <c r="U620" s="569"/>
      <c r="V620" s="569"/>
      <c r="W620" s="569"/>
      <c r="X620" s="569"/>
      <c r="Y620" s="569"/>
      <c r="Z620" s="569"/>
      <c r="AA620" s="569"/>
      <c r="AB620" s="569"/>
      <c r="AC620" s="569"/>
      <c r="AD620" s="569"/>
      <c r="AE620" s="569"/>
      <c r="AF620" s="569"/>
      <c r="AG620" s="569"/>
      <c r="AH620" s="569"/>
      <c r="AI620" s="569"/>
      <c r="AJ620" s="569"/>
      <c r="AK620" s="569"/>
      <c r="AL620" s="569"/>
      <c r="AM620" s="569"/>
      <c r="AN620" s="569"/>
      <c r="AO620" s="569"/>
      <c r="AP620" s="569"/>
      <c r="AQ620" s="569"/>
      <c r="AR620" s="569"/>
      <c r="AS620" s="569"/>
      <c r="AT620" s="569"/>
      <c r="AU620" s="569"/>
      <c r="AV620" s="569"/>
      <c r="AW620" s="569"/>
      <c r="AX620" s="569"/>
      <c r="AY620" s="569"/>
      <c r="AZ620" s="569"/>
      <c r="BA620" s="569"/>
      <c r="BB620" s="569"/>
      <c r="BC620" s="569"/>
      <c r="BD620" s="569"/>
      <c r="BE620" s="569"/>
      <c r="BF620" s="569"/>
      <c r="BG620" s="569"/>
      <c r="BH620" s="569"/>
      <c r="BI620" s="569"/>
      <c r="BJ620" s="569"/>
      <c r="BK620" s="569"/>
      <c r="BL620" s="569"/>
      <c r="BM620" s="569"/>
      <c r="BN620" s="569"/>
      <c r="BO620" s="569"/>
      <c r="BP620" s="569"/>
      <c r="BQ620" s="569"/>
      <c r="BR620" s="569"/>
      <c r="BS620" s="569"/>
      <c r="BT620" s="569"/>
      <c r="BU620" s="569"/>
      <c r="BV620" s="569"/>
      <c r="BW620" s="569"/>
      <c r="BX620" s="569"/>
      <c r="BY620" s="569"/>
      <c r="BZ620" s="569"/>
      <c r="CA620" s="569"/>
      <c r="CB620" s="569"/>
      <c r="CC620" s="569"/>
      <c r="CD620" s="569"/>
    </row>
    <row r="621" spans="21:82" ht="39" customHeight="1" x14ac:dyDescent="0.25">
      <c r="U621" s="569"/>
      <c r="V621" s="569"/>
      <c r="W621" s="569"/>
      <c r="X621" s="569"/>
      <c r="Y621" s="569"/>
      <c r="Z621" s="569"/>
      <c r="AA621" s="569"/>
      <c r="AB621" s="569"/>
      <c r="AC621" s="569"/>
      <c r="AD621" s="569"/>
      <c r="AE621" s="569"/>
      <c r="AF621" s="569"/>
      <c r="AG621" s="569"/>
      <c r="AH621" s="569"/>
      <c r="AI621" s="569"/>
      <c r="AJ621" s="569"/>
      <c r="AK621" s="569"/>
      <c r="AL621" s="569"/>
      <c r="AM621" s="569"/>
      <c r="AN621" s="569"/>
      <c r="AO621" s="569"/>
      <c r="AP621" s="569"/>
      <c r="AQ621" s="569"/>
      <c r="AR621" s="569"/>
      <c r="AS621" s="569"/>
      <c r="AT621" s="569"/>
      <c r="AU621" s="569"/>
      <c r="AV621" s="569"/>
      <c r="AW621" s="569"/>
      <c r="AX621" s="569"/>
      <c r="AY621" s="569"/>
      <c r="AZ621" s="569"/>
      <c r="BA621" s="569"/>
      <c r="BB621" s="569"/>
      <c r="BC621" s="569"/>
      <c r="BD621" s="569"/>
      <c r="BE621" s="569"/>
      <c r="BF621" s="569"/>
      <c r="BG621" s="569"/>
      <c r="BH621" s="569"/>
      <c r="BI621" s="569"/>
      <c r="BJ621" s="569"/>
      <c r="BK621" s="569"/>
      <c r="BL621" s="569"/>
      <c r="BM621" s="569"/>
      <c r="BN621" s="569"/>
      <c r="BO621" s="569"/>
      <c r="BP621" s="569"/>
      <c r="BQ621" s="569"/>
      <c r="BR621" s="569"/>
      <c r="BS621" s="569"/>
      <c r="BT621" s="569"/>
      <c r="BU621" s="569"/>
      <c r="BV621" s="569"/>
      <c r="BW621" s="569"/>
      <c r="BX621" s="569"/>
      <c r="BY621" s="569"/>
      <c r="BZ621" s="569"/>
      <c r="CA621" s="569"/>
      <c r="CB621" s="569"/>
      <c r="CC621" s="569"/>
      <c r="CD621" s="569"/>
    </row>
    <row r="622" spans="21:82" ht="39" customHeight="1" x14ac:dyDescent="0.25">
      <c r="U622" s="569"/>
      <c r="V622" s="569"/>
      <c r="W622" s="569"/>
      <c r="X622" s="569"/>
      <c r="Y622" s="569"/>
      <c r="Z622" s="569"/>
      <c r="AA622" s="569"/>
      <c r="AB622" s="569"/>
      <c r="AC622" s="569"/>
      <c r="AD622" s="569"/>
      <c r="AE622" s="569"/>
      <c r="AF622" s="569"/>
      <c r="AG622" s="569"/>
      <c r="AH622" s="569"/>
      <c r="AI622" s="569"/>
      <c r="AJ622" s="569"/>
      <c r="AK622" s="569"/>
      <c r="AL622" s="569"/>
      <c r="AM622" s="569"/>
      <c r="AN622" s="569"/>
      <c r="AO622" s="569"/>
      <c r="AP622" s="569"/>
      <c r="AQ622" s="569"/>
      <c r="AR622" s="569"/>
      <c r="AS622" s="569"/>
      <c r="AT622" s="569"/>
      <c r="AU622" s="569"/>
      <c r="AV622" s="569"/>
      <c r="AW622" s="569"/>
      <c r="AX622" s="569"/>
      <c r="AY622" s="569"/>
      <c r="AZ622" s="569"/>
      <c r="BA622" s="569"/>
      <c r="BB622" s="569"/>
      <c r="BC622" s="569"/>
      <c r="BD622" s="569"/>
      <c r="BE622" s="569"/>
      <c r="BF622" s="569"/>
      <c r="BG622" s="569"/>
      <c r="BH622" s="569"/>
      <c r="BI622" s="569"/>
      <c r="BJ622" s="569"/>
      <c r="BK622" s="569"/>
      <c r="BL622" s="569"/>
      <c r="BM622" s="569"/>
      <c r="BN622" s="569"/>
      <c r="BO622" s="569"/>
      <c r="BP622" s="569"/>
      <c r="BQ622" s="569"/>
      <c r="BR622" s="569"/>
      <c r="BS622" s="569"/>
      <c r="BT622" s="569"/>
      <c r="BU622" s="569"/>
      <c r="BV622" s="569"/>
      <c r="BW622" s="569"/>
      <c r="BX622" s="569"/>
      <c r="BY622" s="569"/>
      <c r="BZ622" s="569"/>
      <c r="CA622" s="569"/>
      <c r="CB622" s="569"/>
      <c r="CC622" s="569"/>
      <c r="CD622" s="569"/>
    </row>
    <row r="623" spans="21:82" ht="39" customHeight="1" x14ac:dyDescent="0.25">
      <c r="U623" s="569"/>
      <c r="V623" s="569"/>
      <c r="W623" s="569"/>
      <c r="X623" s="569"/>
      <c r="Y623" s="569"/>
      <c r="Z623" s="569"/>
      <c r="AA623" s="569"/>
      <c r="AB623" s="569"/>
      <c r="AC623" s="569"/>
      <c r="AD623" s="569"/>
      <c r="AE623" s="569"/>
      <c r="AF623" s="569"/>
      <c r="AG623" s="569"/>
      <c r="AH623" s="569"/>
      <c r="AI623" s="569"/>
      <c r="AJ623" s="569"/>
      <c r="AK623" s="569"/>
      <c r="AL623" s="569"/>
      <c r="AM623" s="569"/>
      <c r="AN623" s="569"/>
      <c r="AO623" s="569"/>
      <c r="AP623" s="569"/>
      <c r="AQ623" s="569"/>
      <c r="AR623" s="569"/>
      <c r="AS623" s="569"/>
      <c r="AT623" s="569"/>
      <c r="AU623" s="569"/>
      <c r="AV623" s="569"/>
      <c r="AW623" s="569"/>
      <c r="AX623" s="569"/>
      <c r="AY623" s="569"/>
      <c r="AZ623" s="569"/>
      <c r="BA623" s="569"/>
      <c r="BB623" s="569"/>
      <c r="BC623" s="569"/>
      <c r="BD623" s="569"/>
      <c r="BE623" s="569"/>
      <c r="BF623" s="569"/>
      <c r="BG623" s="569"/>
      <c r="BH623" s="569"/>
      <c r="BI623" s="569"/>
      <c r="BJ623" s="569"/>
      <c r="BK623" s="569"/>
      <c r="BL623" s="569"/>
      <c r="BM623" s="569"/>
      <c r="BN623" s="569"/>
      <c r="BO623" s="569"/>
      <c r="BP623" s="569"/>
      <c r="BQ623" s="569"/>
      <c r="BR623" s="569"/>
      <c r="BS623" s="569"/>
      <c r="BT623" s="569"/>
      <c r="BU623" s="569"/>
      <c r="BV623" s="569"/>
      <c r="BW623" s="569"/>
      <c r="BX623" s="569"/>
      <c r="BY623" s="569"/>
      <c r="BZ623" s="569"/>
      <c r="CA623" s="569"/>
      <c r="CB623" s="569"/>
      <c r="CC623" s="569"/>
      <c r="CD623" s="569"/>
    </row>
    <row r="624" spans="21:82" ht="39" customHeight="1" x14ac:dyDescent="0.25">
      <c r="U624" s="569"/>
      <c r="V624" s="569"/>
      <c r="W624" s="569"/>
      <c r="X624" s="569"/>
      <c r="Y624" s="569"/>
      <c r="Z624" s="569"/>
      <c r="AA624" s="569"/>
      <c r="AB624" s="569"/>
      <c r="AC624" s="569"/>
      <c r="AD624" s="569"/>
      <c r="AE624" s="569"/>
      <c r="AF624" s="569"/>
      <c r="AG624" s="569"/>
      <c r="AH624" s="569"/>
      <c r="AI624" s="569"/>
      <c r="AJ624" s="569"/>
      <c r="AK624" s="569"/>
      <c r="AL624" s="569"/>
      <c r="AM624" s="569"/>
      <c r="AN624" s="569"/>
      <c r="AO624" s="569"/>
      <c r="AP624" s="569"/>
      <c r="AQ624" s="569"/>
      <c r="AR624" s="569"/>
      <c r="AS624" s="569"/>
      <c r="AT624" s="569"/>
      <c r="AU624" s="569"/>
      <c r="AV624" s="569"/>
      <c r="AW624" s="569"/>
      <c r="AX624" s="569"/>
      <c r="AY624" s="569"/>
      <c r="AZ624" s="569"/>
      <c r="BA624" s="569"/>
      <c r="BB624" s="569"/>
      <c r="BC624" s="569"/>
      <c r="BD624" s="569"/>
      <c r="BE624" s="569"/>
      <c r="BF624" s="569"/>
      <c r="BG624" s="569"/>
      <c r="BH624" s="569"/>
      <c r="BI624" s="569"/>
      <c r="BJ624" s="569"/>
      <c r="BK624" s="569"/>
      <c r="BL624" s="569"/>
      <c r="BM624" s="569"/>
      <c r="BN624" s="569"/>
      <c r="BO624" s="569"/>
      <c r="BP624" s="569"/>
      <c r="BQ624" s="569"/>
      <c r="BR624" s="569"/>
      <c r="BS624" s="569"/>
      <c r="BT624" s="569"/>
      <c r="BU624" s="569"/>
      <c r="BV624" s="569"/>
      <c r="BW624" s="569"/>
      <c r="BX624" s="569"/>
      <c r="BY624" s="569"/>
      <c r="BZ624" s="569"/>
      <c r="CA624" s="569"/>
      <c r="CB624" s="569"/>
      <c r="CC624" s="569"/>
      <c r="CD624" s="569"/>
    </row>
    <row r="625" spans="21:82" ht="39" customHeight="1" x14ac:dyDescent="0.25">
      <c r="U625" s="569"/>
      <c r="V625" s="569"/>
      <c r="W625" s="569"/>
      <c r="X625" s="569"/>
      <c r="Y625" s="569"/>
      <c r="Z625" s="569"/>
      <c r="AA625" s="569"/>
      <c r="AB625" s="569"/>
      <c r="AC625" s="569"/>
      <c r="AD625" s="569"/>
      <c r="AE625" s="569"/>
      <c r="AF625" s="569"/>
      <c r="AG625" s="569"/>
      <c r="AH625" s="569"/>
      <c r="AI625" s="569"/>
      <c r="AJ625" s="569"/>
      <c r="AK625" s="569"/>
      <c r="AL625" s="569"/>
      <c r="AM625" s="569"/>
      <c r="AN625" s="569"/>
      <c r="AO625" s="569"/>
      <c r="AP625" s="569"/>
      <c r="AQ625" s="569"/>
      <c r="AR625" s="569"/>
      <c r="AS625" s="569"/>
      <c r="AT625" s="569"/>
      <c r="AU625" s="569"/>
      <c r="AV625" s="569"/>
      <c r="AW625" s="569"/>
      <c r="AX625" s="569"/>
      <c r="AY625" s="569"/>
      <c r="AZ625" s="569"/>
      <c r="BA625" s="569"/>
      <c r="BB625" s="569"/>
      <c r="BC625" s="569"/>
      <c r="BD625" s="569"/>
      <c r="BE625" s="569"/>
      <c r="BF625" s="569"/>
      <c r="BG625" s="569"/>
      <c r="BH625" s="569"/>
      <c r="BI625" s="569"/>
      <c r="BJ625" s="569"/>
      <c r="BK625" s="569"/>
      <c r="BL625" s="569"/>
      <c r="BM625" s="569"/>
      <c r="BN625" s="569"/>
      <c r="BO625" s="569"/>
      <c r="BP625" s="569"/>
      <c r="BQ625" s="569"/>
      <c r="BR625" s="569"/>
      <c r="BS625" s="569"/>
      <c r="BT625" s="569"/>
      <c r="BU625" s="569"/>
      <c r="BV625" s="569"/>
      <c r="BW625" s="569"/>
      <c r="BX625" s="569"/>
      <c r="BY625" s="569"/>
      <c r="BZ625" s="569"/>
      <c r="CA625" s="569"/>
      <c r="CB625" s="569"/>
      <c r="CC625" s="569"/>
      <c r="CD625" s="569"/>
    </row>
    <row r="626" spans="21:82" ht="39" customHeight="1" x14ac:dyDescent="0.25">
      <c r="U626" s="569"/>
      <c r="V626" s="569"/>
      <c r="W626" s="569"/>
      <c r="X626" s="569"/>
      <c r="Y626" s="569"/>
      <c r="Z626" s="569"/>
      <c r="AA626" s="569"/>
      <c r="AB626" s="569"/>
      <c r="AC626" s="569"/>
      <c r="AD626" s="569"/>
      <c r="AE626" s="569"/>
      <c r="AF626" s="569"/>
      <c r="AG626" s="569"/>
      <c r="AH626" s="569"/>
      <c r="AI626" s="569"/>
      <c r="AJ626" s="569"/>
      <c r="AK626" s="569"/>
      <c r="AL626" s="569"/>
      <c r="AM626" s="569"/>
      <c r="AN626" s="569"/>
      <c r="AO626" s="569"/>
      <c r="AP626" s="569"/>
      <c r="AQ626" s="569"/>
      <c r="AR626" s="569"/>
      <c r="AS626" s="569"/>
      <c r="AT626" s="569"/>
      <c r="AU626" s="569"/>
      <c r="AV626" s="569"/>
      <c r="AW626" s="569"/>
      <c r="AX626" s="569"/>
      <c r="AY626" s="569"/>
      <c r="AZ626" s="569"/>
      <c r="BA626" s="569"/>
      <c r="BB626" s="569"/>
      <c r="BC626" s="569"/>
      <c r="BD626" s="569"/>
      <c r="BE626" s="569"/>
      <c r="BF626" s="569"/>
      <c r="BG626" s="569"/>
      <c r="BH626" s="569"/>
      <c r="BI626" s="569"/>
      <c r="BJ626" s="569"/>
      <c r="BK626" s="569"/>
      <c r="BL626" s="569"/>
      <c r="BM626" s="569"/>
      <c r="BN626" s="569"/>
      <c r="BO626" s="569"/>
      <c r="BP626" s="569"/>
      <c r="BQ626" s="569"/>
      <c r="BR626" s="569"/>
      <c r="BS626" s="569"/>
      <c r="BT626" s="569"/>
      <c r="BU626" s="569"/>
      <c r="BV626" s="569"/>
      <c r="BW626" s="569"/>
      <c r="BX626" s="569"/>
      <c r="BY626" s="569"/>
      <c r="BZ626" s="569"/>
      <c r="CA626" s="569"/>
      <c r="CB626" s="569"/>
      <c r="CC626" s="569"/>
      <c r="CD626" s="569"/>
    </row>
    <row r="627" spans="21:82" ht="39" customHeight="1" x14ac:dyDescent="0.25">
      <c r="U627" s="569"/>
      <c r="V627" s="569"/>
      <c r="W627" s="569"/>
      <c r="X627" s="569"/>
      <c r="Y627" s="569"/>
      <c r="Z627" s="569"/>
      <c r="AA627" s="569"/>
      <c r="AB627" s="569"/>
      <c r="AC627" s="569"/>
      <c r="AD627" s="569"/>
      <c r="AE627" s="569"/>
      <c r="AF627" s="569"/>
      <c r="AG627" s="569"/>
      <c r="AH627" s="569"/>
      <c r="AI627" s="569"/>
      <c r="AJ627" s="569"/>
      <c r="AK627" s="569"/>
      <c r="AL627" s="569"/>
      <c r="AM627" s="569"/>
      <c r="AN627" s="569"/>
      <c r="AO627" s="569"/>
      <c r="AP627" s="569"/>
      <c r="AQ627" s="569"/>
      <c r="AR627" s="569"/>
      <c r="AS627" s="569"/>
      <c r="AT627" s="569"/>
      <c r="AU627" s="569"/>
      <c r="AV627" s="569"/>
      <c r="AW627" s="569"/>
      <c r="AX627" s="569"/>
      <c r="AY627" s="569"/>
      <c r="AZ627" s="569"/>
      <c r="BA627" s="569"/>
      <c r="BB627" s="569"/>
      <c r="BC627" s="569"/>
      <c r="BD627" s="569"/>
      <c r="BE627" s="569"/>
      <c r="BF627" s="569"/>
      <c r="BG627" s="569"/>
      <c r="BH627" s="569"/>
      <c r="BI627" s="569"/>
      <c r="BJ627" s="569"/>
      <c r="BK627" s="569"/>
      <c r="BL627" s="569"/>
      <c r="BM627" s="569"/>
      <c r="BN627" s="569"/>
      <c r="BO627" s="569"/>
      <c r="BP627" s="569"/>
      <c r="BQ627" s="569"/>
      <c r="BR627" s="569"/>
      <c r="BS627" s="569"/>
      <c r="BT627" s="569"/>
      <c r="BU627" s="569"/>
      <c r="BV627" s="569"/>
      <c r="BW627" s="569"/>
      <c r="BX627" s="569"/>
      <c r="BY627" s="569"/>
      <c r="BZ627" s="569"/>
      <c r="CA627" s="569"/>
      <c r="CB627" s="569"/>
      <c r="CC627" s="569"/>
      <c r="CD627" s="569"/>
    </row>
    <row r="628" spans="21:82" ht="39" customHeight="1" x14ac:dyDescent="0.25">
      <c r="U628" s="569"/>
      <c r="V628" s="569"/>
      <c r="W628" s="569"/>
      <c r="X628" s="569"/>
      <c r="Y628" s="569"/>
      <c r="Z628" s="569"/>
      <c r="AA628" s="569"/>
      <c r="AB628" s="569"/>
      <c r="AC628" s="569"/>
      <c r="AD628" s="569"/>
      <c r="AE628" s="569"/>
      <c r="AF628" s="569"/>
      <c r="AG628" s="569"/>
      <c r="AH628" s="569"/>
      <c r="AI628" s="569"/>
      <c r="AJ628" s="569"/>
      <c r="AK628" s="569"/>
      <c r="AL628" s="569"/>
      <c r="AM628" s="569"/>
      <c r="AN628" s="569"/>
      <c r="AO628" s="569"/>
      <c r="AP628" s="569"/>
      <c r="AQ628" s="569"/>
      <c r="AR628" s="569"/>
      <c r="AS628" s="569"/>
      <c r="AT628" s="569"/>
      <c r="AU628" s="569"/>
      <c r="AV628" s="569"/>
      <c r="AW628" s="569"/>
      <c r="AX628" s="569"/>
      <c r="AY628" s="569"/>
      <c r="AZ628" s="569"/>
      <c r="BA628" s="569"/>
      <c r="BB628" s="569"/>
      <c r="BC628" s="569"/>
      <c r="BD628" s="569"/>
      <c r="BE628" s="569"/>
      <c r="BF628" s="569"/>
      <c r="BG628" s="569"/>
      <c r="BH628" s="569"/>
      <c r="BI628" s="569"/>
      <c r="BJ628" s="569"/>
      <c r="BK628" s="569"/>
      <c r="BL628" s="569"/>
      <c r="BM628" s="569"/>
      <c r="BN628" s="569"/>
      <c r="BO628" s="569"/>
      <c r="BP628" s="569"/>
      <c r="BQ628" s="569"/>
      <c r="BR628" s="569"/>
      <c r="BS628" s="569"/>
      <c r="BT628" s="569"/>
      <c r="BU628" s="569"/>
      <c r="BV628" s="569"/>
      <c r="BW628" s="569"/>
      <c r="BX628" s="569"/>
      <c r="BY628" s="569"/>
      <c r="BZ628" s="569"/>
      <c r="CA628" s="569"/>
      <c r="CB628" s="569"/>
      <c r="CC628" s="569"/>
      <c r="CD628" s="569"/>
    </row>
    <row r="629" spans="21:82" ht="39" customHeight="1" x14ac:dyDescent="0.25">
      <c r="U629" s="569"/>
      <c r="V629" s="569"/>
      <c r="W629" s="569"/>
      <c r="X629" s="569"/>
      <c r="Y629" s="569"/>
      <c r="Z629" s="569"/>
      <c r="AA629" s="569"/>
      <c r="AB629" s="569"/>
      <c r="AC629" s="569"/>
      <c r="AD629" s="569"/>
      <c r="AE629" s="569"/>
      <c r="AF629" s="569"/>
      <c r="AG629" s="569"/>
      <c r="AH629" s="569"/>
      <c r="AI629" s="569"/>
      <c r="AJ629" s="569"/>
      <c r="AK629" s="569"/>
      <c r="AL629" s="569"/>
      <c r="AM629" s="569"/>
      <c r="AN629" s="569"/>
      <c r="AO629" s="569"/>
      <c r="AP629" s="569"/>
      <c r="AQ629" s="569"/>
      <c r="AR629" s="569"/>
      <c r="AS629" s="569"/>
      <c r="AT629" s="569"/>
      <c r="AU629" s="569"/>
      <c r="AV629" s="569"/>
      <c r="AW629" s="569"/>
      <c r="AX629" s="569"/>
      <c r="AY629" s="569"/>
      <c r="AZ629" s="569"/>
      <c r="BA629" s="569"/>
      <c r="BB629" s="569"/>
      <c r="BC629" s="569"/>
      <c r="BD629" s="569"/>
      <c r="BE629" s="569"/>
      <c r="BF629" s="569"/>
      <c r="BG629" s="569"/>
      <c r="BH629" s="569"/>
      <c r="BI629" s="569"/>
      <c r="BJ629" s="569"/>
      <c r="BK629" s="569"/>
      <c r="BL629" s="569"/>
      <c r="BM629" s="569"/>
      <c r="BN629" s="569"/>
      <c r="BO629" s="569"/>
      <c r="BP629" s="569"/>
      <c r="BQ629" s="569"/>
      <c r="BR629" s="569"/>
      <c r="BS629" s="569"/>
      <c r="BT629" s="569"/>
      <c r="BU629" s="569"/>
      <c r="BV629" s="569"/>
      <c r="BW629" s="569"/>
      <c r="BX629" s="569"/>
      <c r="BY629" s="569"/>
      <c r="BZ629" s="569"/>
      <c r="CA629" s="569"/>
      <c r="CB629" s="569"/>
      <c r="CC629" s="569"/>
      <c r="CD629" s="569"/>
    </row>
    <row r="630" spans="21:82" ht="39" customHeight="1" x14ac:dyDescent="0.25">
      <c r="U630" s="569"/>
      <c r="V630" s="569"/>
      <c r="W630" s="569"/>
      <c r="X630" s="569"/>
      <c r="Y630" s="569"/>
      <c r="Z630" s="569"/>
      <c r="AA630" s="569"/>
      <c r="AB630" s="569"/>
      <c r="AC630" s="569"/>
      <c r="AD630" s="569"/>
      <c r="AE630" s="569"/>
      <c r="AF630" s="569"/>
      <c r="AG630" s="569"/>
      <c r="AH630" s="569"/>
      <c r="AI630" s="569"/>
      <c r="AJ630" s="569"/>
      <c r="AK630" s="569"/>
      <c r="AL630" s="569"/>
      <c r="AM630" s="569"/>
      <c r="AN630" s="569"/>
      <c r="AO630" s="569"/>
      <c r="AP630" s="569"/>
      <c r="AQ630" s="569"/>
      <c r="AR630" s="569"/>
      <c r="AS630" s="569"/>
      <c r="AT630" s="569"/>
      <c r="AU630" s="569"/>
      <c r="AV630" s="569"/>
      <c r="AW630" s="569"/>
      <c r="AX630" s="569"/>
      <c r="AY630" s="569"/>
      <c r="AZ630" s="569"/>
      <c r="BA630" s="569"/>
      <c r="BB630" s="569"/>
      <c r="BC630" s="569"/>
      <c r="BD630" s="569"/>
      <c r="BE630" s="569"/>
      <c r="BF630" s="569"/>
      <c r="BG630" s="569"/>
      <c r="BH630" s="569"/>
      <c r="BI630" s="569"/>
      <c r="BJ630" s="569"/>
      <c r="BK630" s="569"/>
      <c r="BL630" s="569"/>
      <c r="BM630" s="569"/>
      <c r="BN630" s="569"/>
      <c r="BO630" s="569"/>
      <c r="BP630" s="569"/>
      <c r="BQ630" s="569"/>
      <c r="BR630" s="569"/>
      <c r="BS630" s="569"/>
      <c r="BT630" s="569"/>
      <c r="BU630" s="569"/>
      <c r="BV630" s="569"/>
      <c r="BW630" s="569"/>
      <c r="BX630" s="569"/>
      <c r="BY630" s="569"/>
      <c r="BZ630" s="569"/>
      <c r="CA630" s="569"/>
      <c r="CB630" s="569"/>
      <c r="CC630" s="569"/>
      <c r="CD630" s="569"/>
    </row>
    <row r="631" spans="21:82" ht="39" customHeight="1" x14ac:dyDescent="0.25">
      <c r="U631" s="569"/>
      <c r="V631" s="569"/>
      <c r="W631" s="569"/>
      <c r="X631" s="569"/>
      <c r="Y631" s="569"/>
      <c r="Z631" s="569"/>
      <c r="AA631" s="569"/>
      <c r="AB631" s="569"/>
      <c r="AC631" s="569"/>
      <c r="AD631" s="569"/>
      <c r="AE631" s="569"/>
      <c r="AF631" s="569"/>
      <c r="AG631" s="569"/>
      <c r="AH631" s="569"/>
      <c r="AI631" s="569"/>
      <c r="AJ631" s="569"/>
      <c r="AK631" s="569"/>
      <c r="AL631" s="569"/>
      <c r="AM631" s="569"/>
      <c r="AN631" s="569"/>
      <c r="AO631" s="569"/>
      <c r="AP631" s="569"/>
      <c r="AQ631" s="569"/>
      <c r="AR631" s="569"/>
      <c r="AS631" s="569"/>
      <c r="AT631" s="569"/>
      <c r="AU631" s="569"/>
      <c r="AV631" s="569"/>
      <c r="AW631" s="569"/>
      <c r="AX631" s="569"/>
      <c r="AY631" s="569"/>
      <c r="AZ631" s="569"/>
      <c r="BA631" s="569"/>
      <c r="BB631" s="569"/>
      <c r="BC631" s="569"/>
      <c r="BD631" s="569"/>
      <c r="BE631" s="569"/>
      <c r="BF631" s="569"/>
      <c r="BG631" s="569"/>
      <c r="BH631" s="569"/>
      <c r="BI631" s="569"/>
      <c r="BJ631" s="569"/>
      <c r="BK631" s="569"/>
      <c r="BL631" s="569"/>
      <c r="BM631" s="569"/>
      <c r="BN631" s="569"/>
      <c r="BO631" s="569"/>
      <c r="BP631" s="569"/>
      <c r="BQ631" s="569"/>
      <c r="BR631" s="569"/>
      <c r="BS631" s="569"/>
      <c r="BT631" s="569"/>
      <c r="BU631" s="569"/>
      <c r="BV631" s="569"/>
      <c r="BW631" s="569"/>
      <c r="BX631" s="569"/>
      <c r="BY631" s="569"/>
      <c r="BZ631" s="569"/>
      <c r="CA631" s="569"/>
      <c r="CB631" s="569"/>
      <c r="CC631" s="569"/>
      <c r="CD631" s="569"/>
    </row>
    <row r="632" spans="21:82" ht="39" customHeight="1" x14ac:dyDescent="0.25">
      <c r="U632" s="569"/>
      <c r="V632" s="569"/>
      <c r="W632" s="569"/>
      <c r="X632" s="569"/>
      <c r="Y632" s="569"/>
      <c r="Z632" s="569"/>
      <c r="AA632" s="569"/>
      <c r="AB632" s="569"/>
      <c r="AC632" s="569"/>
      <c r="AD632" s="569"/>
      <c r="AE632" s="569"/>
      <c r="AF632" s="569"/>
      <c r="AG632" s="569"/>
      <c r="AH632" s="569"/>
      <c r="AI632" s="569"/>
      <c r="AJ632" s="569"/>
      <c r="AK632" s="569"/>
      <c r="AL632" s="569"/>
      <c r="AM632" s="569"/>
      <c r="AN632" s="569"/>
      <c r="AO632" s="569"/>
      <c r="AP632" s="569"/>
      <c r="AQ632" s="569"/>
      <c r="AR632" s="569"/>
      <c r="AS632" s="569"/>
      <c r="AT632" s="569"/>
      <c r="AU632" s="569"/>
      <c r="AV632" s="569"/>
      <c r="AW632" s="569"/>
      <c r="AX632" s="569"/>
      <c r="AY632" s="569"/>
      <c r="AZ632" s="569"/>
      <c r="BA632" s="569"/>
      <c r="BB632" s="569"/>
      <c r="BC632" s="569"/>
      <c r="BD632" s="569"/>
      <c r="BE632" s="569"/>
      <c r="BF632" s="569"/>
      <c r="BG632" s="569"/>
      <c r="BH632" s="569"/>
      <c r="BI632" s="569"/>
      <c r="BJ632" s="569"/>
      <c r="BK632" s="569"/>
      <c r="BL632" s="569"/>
      <c r="BM632" s="569"/>
      <c r="BN632" s="569"/>
      <c r="BO632" s="569"/>
      <c r="BP632" s="569"/>
      <c r="BQ632" s="569"/>
      <c r="BR632" s="569"/>
      <c r="BS632" s="569"/>
      <c r="BT632" s="569"/>
      <c r="BU632" s="569"/>
      <c r="BV632" s="569"/>
      <c r="BW632" s="569"/>
      <c r="BX632" s="569"/>
      <c r="BY632" s="569"/>
      <c r="BZ632" s="569"/>
      <c r="CA632" s="569"/>
      <c r="CB632" s="569"/>
      <c r="CC632" s="569"/>
      <c r="CD632" s="569"/>
    </row>
    <row r="633" spans="21:82" ht="39" customHeight="1" x14ac:dyDescent="0.25">
      <c r="U633" s="569"/>
      <c r="V633" s="569"/>
      <c r="W633" s="569"/>
      <c r="X633" s="569"/>
      <c r="Y633" s="569"/>
      <c r="Z633" s="569"/>
      <c r="AA633" s="569"/>
      <c r="AB633" s="569"/>
      <c r="AC633" s="569"/>
      <c r="AD633" s="569"/>
      <c r="AE633" s="569"/>
      <c r="AF633" s="569"/>
      <c r="AG633" s="569"/>
      <c r="AH633" s="569"/>
      <c r="AI633" s="569"/>
      <c r="AJ633" s="569"/>
      <c r="AK633" s="569"/>
      <c r="AL633" s="569"/>
      <c r="AM633" s="569"/>
      <c r="AN633" s="569"/>
      <c r="AO633" s="569"/>
      <c r="AP633" s="569"/>
      <c r="AQ633" s="569"/>
      <c r="AR633" s="569"/>
      <c r="AS633" s="569"/>
      <c r="AT633" s="569"/>
      <c r="AU633" s="569"/>
      <c r="AV633" s="569"/>
      <c r="AW633" s="569"/>
      <c r="AX633" s="569"/>
      <c r="AY633" s="569"/>
      <c r="AZ633" s="569"/>
      <c r="BA633" s="569"/>
      <c r="BB633" s="569"/>
      <c r="BC633" s="569"/>
      <c r="BD633" s="569"/>
      <c r="BE633" s="569"/>
      <c r="BF633" s="569"/>
      <c r="BG633" s="569"/>
      <c r="BH633" s="569"/>
      <c r="BI633" s="569"/>
      <c r="BJ633" s="569"/>
      <c r="BK633" s="569"/>
      <c r="BL633" s="569"/>
      <c r="BM633" s="569"/>
      <c r="BN633" s="569"/>
      <c r="BO633" s="569"/>
      <c r="BP633" s="569"/>
      <c r="BQ633" s="569"/>
      <c r="BR633" s="569"/>
      <c r="BS633" s="569"/>
      <c r="BT633" s="569"/>
      <c r="BU633" s="569"/>
      <c r="BV633" s="569"/>
      <c r="BW633" s="569"/>
      <c r="BX633" s="569"/>
      <c r="BY633" s="569"/>
      <c r="BZ633" s="569"/>
      <c r="CA633" s="569"/>
      <c r="CB633" s="569"/>
      <c r="CC633" s="569"/>
      <c r="CD633" s="569"/>
    </row>
    <row r="634" spans="21:82" ht="39" customHeight="1" x14ac:dyDescent="0.25">
      <c r="U634" s="569"/>
      <c r="V634" s="569"/>
      <c r="W634" s="569"/>
      <c r="X634" s="569"/>
      <c r="Y634" s="569"/>
      <c r="Z634" s="569"/>
      <c r="AA634" s="569"/>
      <c r="AB634" s="569"/>
      <c r="AC634" s="569"/>
      <c r="AD634" s="569"/>
      <c r="AE634" s="569"/>
      <c r="AF634" s="569"/>
      <c r="AG634" s="569"/>
      <c r="AH634" s="569"/>
      <c r="AI634" s="569"/>
      <c r="AJ634" s="569"/>
      <c r="AK634" s="569"/>
      <c r="AL634" s="569"/>
      <c r="AM634" s="569"/>
      <c r="AN634" s="569"/>
      <c r="AO634" s="569"/>
      <c r="AP634" s="569"/>
      <c r="AQ634" s="569"/>
      <c r="AR634" s="569"/>
      <c r="AS634" s="569"/>
      <c r="AT634" s="569"/>
      <c r="AU634" s="569"/>
      <c r="AV634" s="569"/>
      <c r="AW634" s="569"/>
      <c r="AX634" s="569"/>
      <c r="AY634" s="569"/>
      <c r="AZ634" s="569"/>
      <c r="BA634" s="569"/>
      <c r="BB634" s="569"/>
      <c r="BC634" s="569"/>
      <c r="BD634" s="569"/>
      <c r="BE634" s="569"/>
      <c r="BF634" s="569"/>
      <c r="BG634" s="569"/>
      <c r="BH634" s="569"/>
      <c r="BI634" s="569"/>
      <c r="BJ634" s="569"/>
      <c r="BK634" s="569"/>
      <c r="BL634" s="569"/>
      <c r="BM634" s="569"/>
      <c r="BN634" s="569"/>
      <c r="BO634" s="569"/>
      <c r="BP634" s="569"/>
      <c r="BQ634" s="569"/>
      <c r="BR634" s="569"/>
      <c r="BS634" s="569"/>
      <c r="BT634" s="569"/>
      <c r="BU634" s="569"/>
      <c r="BV634" s="569"/>
      <c r="BW634" s="569"/>
      <c r="BX634" s="569"/>
      <c r="BY634" s="569"/>
      <c r="BZ634" s="569"/>
      <c r="CA634" s="569"/>
      <c r="CB634" s="569"/>
      <c r="CC634" s="569"/>
      <c r="CD634" s="569"/>
    </row>
    <row r="635" spans="21:82" ht="39" customHeight="1" x14ac:dyDescent="0.25">
      <c r="U635" s="569"/>
      <c r="V635" s="569"/>
      <c r="W635" s="569"/>
      <c r="X635" s="569"/>
      <c r="Y635" s="569"/>
      <c r="Z635" s="569"/>
      <c r="AA635" s="569"/>
      <c r="AB635" s="569"/>
      <c r="AC635" s="569"/>
      <c r="AD635" s="569"/>
      <c r="AE635" s="569"/>
      <c r="AF635" s="569"/>
      <c r="AG635" s="569"/>
      <c r="AH635" s="569"/>
      <c r="AI635" s="569"/>
      <c r="AJ635" s="569"/>
      <c r="AK635" s="569"/>
      <c r="AL635" s="569"/>
      <c r="AM635" s="569"/>
      <c r="AN635" s="569"/>
      <c r="AO635" s="569"/>
      <c r="AP635" s="569"/>
      <c r="AQ635" s="569"/>
      <c r="AR635" s="569"/>
      <c r="AS635" s="569"/>
      <c r="AT635" s="569"/>
      <c r="AU635" s="569"/>
      <c r="AV635" s="569"/>
      <c r="AW635" s="569"/>
      <c r="AX635" s="569"/>
      <c r="AY635" s="569"/>
      <c r="AZ635" s="569"/>
      <c r="BA635" s="569"/>
      <c r="BB635" s="569"/>
      <c r="BC635" s="569"/>
      <c r="BD635" s="569"/>
      <c r="BE635" s="569"/>
      <c r="BF635" s="569"/>
      <c r="BG635" s="569"/>
      <c r="BH635" s="569"/>
      <c r="BI635" s="569"/>
      <c r="BJ635" s="569"/>
      <c r="BK635" s="569"/>
      <c r="BL635" s="569"/>
      <c r="BM635" s="569"/>
      <c r="BN635" s="569"/>
      <c r="BO635" s="569"/>
      <c r="BP635" s="569"/>
      <c r="BQ635" s="569"/>
      <c r="BR635" s="569"/>
      <c r="BS635" s="569"/>
      <c r="BT635" s="569"/>
      <c r="BU635" s="569"/>
      <c r="BV635" s="569"/>
      <c r="BW635" s="569"/>
      <c r="BX635" s="569"/>
      <c r="BY635" s="569"/>
      <c r="BZ635" s="569"/>
      <c r="CA635" s="569"/>
      <c r="CB635" s="569"/>
      <c r="CC635" s="569"/>
      <c r="CD635" s="569"/>
    </row>
    <row r="636" spans="21:82" ht="39" customHeight="1" x14ac:dyDescent="0.25">
      <c r="U636" s="569"/>
      <c r="V636" s="569"/>
      <c r="W636" s="569"/>
      <c r="X636" s="569"/>
      <c r="Y636" s="569"/>
      <c r="Z636" s="569"/>
      <c r="AA636" s="569"/>
      <c r="AB636" s="569"/>
      <c r="AC636" s="569"/>
      <c r="AD636" s="569"/>
      <c r="AE636" s="569"/>
      <c r="AF636" s="569"/>
      <c r="AG636" s="569"/>
      <c r="AH636" s="569"/>
      <c r="AI636" s="569"/>
      <c r="AJ636" s="569"/>
      <c r="AK636" s="569"/>
      <c r="AL636" s="569"/>
      <c r="AM636" s="569"/>
      <c r="AN636" s="569"/>
      <c r="AO636" s="569"/>
      <c r="AP636" s="569"/>
      <c r="AQ636" s="569"/>
      <c r="AR636" s="569"/>
      <c r="AS636" s="569"/>
      <c r="AT636" s="569"/>
      <c r="AU636" s="569"/>
      <c r="AV636" s="569"/>
      <c r="AW636" s="569"/>
      <c r="AX636" s="569"/>
      <c r="AY636" s="569"/>
      <c r="AZ636" s="569"/>
      <c r="BA636" s="569"/>
      <c r="BB636" s="569"/>
      <c r="BC636" s="569"/>
      <c r="BD636" s="569"/>
      <c r="BE636" s="569"/>
      <c r="BF636" s="569"/>
      <c r="BG636" s="569"/>
      <c r="BH636" s="569"/>
      <c r="BI636" s="569"/>
      <c r="BJ636" s="569"/>
      <c r="BK636" s="569"/>
      <c r="BL636" s="569"/>
      <c r="BM636" s="569"/>
      <c r="BN636" s="569"/>
      <c r="BO636" s="569"/>
      <c r="BP636" s="569"/>
      <c r="BQ636" s="569"/>
      <c r="BR636" s="569"/>
      <c r="BS636" s="569"/>
      <c r="BT636" s="569"/>
      <c r="BU636" s="569"/>
      <c r="BV636" s="569"/>
      <c r="BW636" s="569"/>
      <c r="BX636" s="569"/>
      <c r="BY636" s="569"/>
      <c r="BZ636" s="569"/>
      <c r="CA636" s="569"/>
      <c r="CB636" s="569"/>
      <c r="CC636" s="569"/>
      <c r="CD636" s="569"/>
    </row>
    <row r="637" spans="21:82" ht="39" customHeight="1" x14ac:dyDescent="0.25">
      <c r="U637" s="569"/>
      <c r="V637" s="569"/>
      <c r="W637" s="569"/>
      <c r="X637" s="569"/>
      <c r="Y637" s="569"/>
      <c r="Z637" s="569"/>
      <c r="AA637" s="569"/>
      <c r="AB637" s="569"/>
      <c r="AC637" s="569"/>
      <c r="AD637" s="569"/>
      <c r="AE637" s="569"/>
      <c r="AF637" s="569"/>
      <c r="AG637" s="569"/>
      <c r="AH637" s="569"/>
      <c r="AI637" s="569"/>
      <c r="AJ637" s="569"/>
      <c r="AK637" s="569"/>
      <c r="AL637" s="569"/>
      <c r="AM637" s="569"/>
      <c r="AN637" s="569"/>
      <c r="AO637" s="569"/>
      <c r="AP637" s="569"/>
      <c r="AQ637" s="569"/>
      <c r="AR637" s="569"/>
      <c r="AS637" s="569"/>
      <c r="AT637" s="569"/>
      <c r="AU637" s="569"/>
      <c r="AV637" s="569"/>
      <c r="AW637" s="569"/>
      <c r="AX637" s="569"/>
      <c r="AY637" s="569"/>
      <c r="AZ637" s="569"/>
      <c r="BA637" s="569"/>
      <c r="BB637" s="569"/>
      <c r="BC637" s="569"/>
      <c r="BD637" s="569"/>
      <c r="BE637" s="569"/>
      <c r="BF637" s="569"/>
      <c r="BG637" s="569"/>
      <c r="BH637" s="569"/>
      <c r="BI637" s="569"/>
      <c r="BJ637" s="569"/>
      <c r="BK637" s="569"/>
      <c r="BL637" s="569"/>
      <c r="BM637" s="569"/>
      <c r="BN637" s="569"/>
      <c r="BO637" s="569"/>
      <c r="BP637" s="569"/>
      <c r="BQ637" s="569"/>
      <c r="BR637" s="569"/>
      <c r="BS637" s="569"/>
      <c r="BT637" s="569"/>
      <c r="BU637" s="569"/>
      <c r="BV637" s="569"/>
      <c r="BW637" s="569"/>
      <c r="BX637" s="569"/>
      <c r="BY637" s="569"/>
      <c r="BZ637" s="569"/>
      <c r="CA637" s="569"/>
      <c r="CB637" s="569"/>
      <c r="CC637" s="569"/>
      <c r="CD637" s="569"/>
    </row>
    <row r="638" spans="21:82" ht="39" customHeight="1" x14ac:dyDescent="0.25">
      <c r="U638" s="569"/>
      <c r="V638" s="569"/>
      <c r="W638" s="569"/>
      <c r="X638" s="569"/>
      <c r="Y638" s="569"/>
      <c r="Z638" s="569"/>
      <c r="AA638" s="569"/>
      <c r="AB638" s="569"/>
      <c r="AC638" s="569"/>
      <c r="AD638" s="569"/>
      <c r="AE638" s="569"/>
      <c r="AF638" s="569"/>
      <c r="AG638" s="569"/>
      <c r="AH638" s="569"/>
      <c r="AI638" s="569"/>
      <c r="AJ638" s="569"/>
      <c r="AK638" s="569"/>
      <c r="AL638" s="569"/>
      <c r="AM638" s="569"/>
      <c r="AN638" s="569"/>
      <c r="AO638" s="569"/>
      <c r="AP638" s="569"/>
      <c r="AQ638" s="569"/>
      <c r="AR638" s="569"/>
      <c r="AS638" s="569"/>
      <c r="AT638" s="569"/>
      <c r="AU638" s="569"/>
      <c r="AV638" s="569"/>
      <c r="AW638" s="569"/>
      <c r="AX638" s="569"/>
      <c r="AY638" s="569"/>
      <c r="AZ638" s="569"/>
      <c r="BA638" s="569"/>
      <c r="BB638" s="569"/>
      <c r="BC638" s="569"/>
      <c r="BD638" s="569"/>
      <c r="BE638" s="569"/>
      <c r="BF638" s="569"/>
      <c r="BG638" s="569"/>
      <c r="BH638" s="569"/>
      <c r="BI638" s="569"/>
      <c r="BJ638" s="569"/>
      <c r="BK638" s="569"/>
      <c r="BL638" s="569"/>
      <c r="BM638" s="569"/>
      <c r="BN638" s="569"/>
      <c r="BO638" s="569"/>
      <c r="BP638" s="569"/>
      <c r="BQ638" s="569"/>
      <c r="BR638" s="569"/>
      <c r="BS638" s="569"/>
      <c r="BT638" s="569"/>
      <c r="BU638" s="569"/>
      <c r="BV638" s="569"/>
      <c r="BW638" s="569"/>
      <c r="BX638" s="569"/>
      <c r="BY638" s="569"/>
      <c r="BZ638" s="569"/>
      <c r="CA638" s="569"/>
      <c r="CB638" s="569"/>
      <c r="CC638" s="569"/>
      <c r="CD638" s="569"/>
    </row>
    <row r="639" spans="21:82" ht="39" customHeight="1" x14ac:dyDescent="0.25">
      <c r="U639" s="569"/>
      <c r="V639" s="569"/>
      <c r="W639" s="569"/>
      <c r="X639" s="569"/>
      <c r="Y639" s="569"/>
      <c r="Z639" s="569"/>
      <c r="AA639" s="569"/>
      <c r="AB639" s="569"/>
      <c r="AC639" s="569"/>
      <c r="AD639" s="569"/>
      <c r="AE639" s="569"/>
      <c r="AF639" s="569"/>
      <c r="AG639" s="569"/>
      <c r="AH639" s="569"/>
      <c r="AI639" s="569"/>
      <c r="AJ639" s="569"/>
      <c r="AK639" s="569"/>
      <c r="AL639" s="569"/>
      <c r="AM639" s="569"/>
      <c r="AN639" s="569"/>
      <c r="AO639" s="569"/>
      <c r="AP639" s="569"/>
      <c r="AQ639" s="569"/>
      <c r="AR639" s="569"/>
      <c r="AS639" s="569"/>
      <c r="AT639" s="569"/>
      <c r="AU639" s="569"/>
      <c r="AV639" s="569"/>
      <c r="AW639" s="569"/>
      <c r="AX639" s="569"/>
      <c r="AY639" s="569"/>
      <c r="AZ639" s="569"/>
      <c r="BA639" s="569"/>
      <c r="BB639" s="569"/>
      <c r="BC639" s="569"/>
      <c r="BD639" s="569"/>
      <c r="BE639" s="569"/>
      <c r="BF639" s="569"/>
      <c r="BG639" s="569"/>
      <c r="BH639" s="569"/>
      <c r="BI639" s="569"/>
      <c r="BJ639" s="569"/>
      <c r="BK639" s="569"/>
      <c r="BL639" s="569"/>
      <c r="BM639" s="569"/>
      <c r="BN639" s="569"/>
      <c r="BO639" s="569"/>
      <c r="BP639" s="569"/>
      <c r="BQ639" s="569"/>
      <c r="BR639" s="569"/>
      <c r="BS639" s="569"/>
      <c r="BT639" s="569"/>
      <c r="BU639" s="569"/>
      <c r="BV639" s="569"/>
      <c r="BW639" s="569"/>
      <c r="BX639" s="569"/>
      <c r="BY639" s="569"/>
      <c r="BZ639" s="569"/>
      <c r="CA639" s="569"/>
      <c r="CB639" s="569"/>
      <c r="CC639" s="569"/>
      <c r="CD639" s="569"/>
    </row>
    <row r="640" spans="21:82" ht="39" customHeight="1" x14ac:dyDescent="0.25">
      <c r="U640" s="569"/>
      <c r="V640" s="569"/>
      <c r="W640" s="569"/>
      <c r="X640" s="569"/>
      <c r="Y640" s="569"/>
      <c r="Z640" s="569"/>
      <c r="AA640" s="569"/>
      <c r="AB640" s="569"/>
      <c r="AC640" s="569"/>
      <c r="AD640" s="569"/>
      <c r="AE640" s="569"/>
      <c r="AF640" s="569"/>
      <c r="AG640" s="569"/>
      <c r="AH640" s="569"/>
      <c r="AI640" s="569"/>
      <c r="AJ640" s="569"/>
      <c r="AK640" s="569"/>
      <c r="AL640" s="569"/>
      <c r="AM640" s="569"/>
      <c r="AN640" s="569"/>
      <c r="AO640" s="569"/>
      <c r="AP640" s="569"/>
      <c r="AQ640" s="569"/>
      <c r="AR640" s="569"/>
      <c r="AS640" s="569"/>
      <c r="AT640" s="569"/>
      <c r="AU640" s="569"/>
      <c r="AV640" s="569"/>
      <c r="AW640" s="569"/>
      <c r="AX640" s="569"/>
      <c r="AY640" s="569"/>
      <c r="AZ640" s="569"/>
      <c r="BA640" s="569"/>
      <c r="BB640" s="569"/>
      <c r="BC640" s="569"/>
      <c r="BD640" s="569"/>
      <c r="BE640" s="569"/>
      <c r="BF640" s="569"/>
      <c r="BG640" s="569"/>
      <c r="BH640" s="569"/>
      <c r="BI640" s="569"/>
      <c r="BJ640" s="569"/>
      <c r="BK640" s="569"/>
      <c r="BL640" s="569"/>
      <c r="BM640" s="569"/>
      <c r="BN640" s="569"/>
      <c r="BO640" s="569"/>
      <c r="BP640" s="569"/>
      <c r="BQ640" s="569"/>
      <c r="BR640" s="569"/>
      <c r="BS640" s="569"/>
      <c r="BT640" s="569"/>
      <c r="BU640" s="569"/>
      <c r="BV640" s="569"/>
      <c r="BW640" s="569"/>
      <c r="BX640" s="569"/>
      <c r="BY640" s="569"/>
      <c r="BZ640" s="569"/>
      <c r="CA640" s="569"/>
      <c r="CB640" s="569"/>
      <c r="CC640" s="569"/>
      <c r="CD640" s="569"/>
    </row>
    <row r="641" spans="21:82" ht="39" customHeight="1" x14ac:dyDescent="0.25">
      <c r="U641" s="569"/>
      <c r="V641" s="569"/>
      <c r="W641" s="569"/>
      <c r="X641" s="569"/>
      <c r="Y641" s="569"/>
      <c r="Z641" s="569"/>
      <c r="AA641" s="569"/>
      <c r="AB641" s="569"/>
      <c r="AC641" s="569"/>
      <c r="AD641" s="569"/>
      <c r="AE641" s="569"/>
      <c r="AF641" s="569"/>
      <c r="AG641" s="569"/>
      <c r="AH641" s="569"/>
      <c r="AI641" s="569"/>
      <c r="AJ641" s="569"/>
      <c r="AK641" s="569"/>
      <c r="AL641" s="569"/>
      <c r="AM641" s="569"/>
      <c r="AN641" s="569"/>
      <c r="AO641" s="569"/>
      <c r="AP641" s="569"/>
      <c r="AQ641" s="569"/>
      <c r="AR641" s="569"/>
      <c r="AS641" s="569"/>
      <c r="AT641" s="569"/>
      <c r="AU641" s="569"/>
      <c r="AV641" s="569"/>
      <c r="AW641" s="569"/>
      <c r="AX641" s="569"/>
      <c r="AY641" s="569"/>
      <c r="AZ641" s="569"/>
      <c r="BA641" s="569"/>
      <c r="BB641" s="569"/>
      <c r="BC641" s="569"/>
      <c r="BD641" s="569"/>
      <c r="BE641" s="569"/>
      <c r="BF641" s="569"/>
      <c r="BG641" s="569"/>
      <c r="BH641" s="569"/>
      <c r="BI641" s="569"/>
      <c r="BJ641" s="569"/>
      <c r="BK641" s="569"/>
      <c r="BL641" s="569"/>
      <c r="BM641" s="569"/>
      <c r="BN641" s="569"/>
      <c r="BO641" s="569"/>
      <c r="BP641" s="569"/>
      <c r="BQ641" s="569"/>
      <c r="BR641" s="569"/>
      <c r="BS641" s="569"/>
      <c r="BT641" s="569"/>
      <c r="BU641" s="569"/>
      <c r="BV641" s="569"/>
      <c r="BW641" s="569"/>
      <c r="BX641" s="569"/>
      <c r="BY641" s="569"/>
      <c r="BZ641" s="569"/>
      <c r="CA641" s="569"/>
      <c r="CB641" s="569"/>
      <c r="CC641" s="569"/>
      <c r="CD641" s="569"/>
    </row>
    <row r="642" spans="21:82" ht="39" customHeight="1" x14ac:dyDescent="0.25">
      <c r="U642" s="569"/>
      <c r="V642" s="569"/>
      <c r="W642" s="569"/>
      <c r="X642" s="569"/>
      <c r="Y642" s="569"/>
      <c r="Z642" s="569"/>
      <c r="AA642" s="569"/>
      <c r="AB642" s="569"/>
      <c r="AC642" s="569"/>
      <c r="AD642" s="569"/>
      <c r="AE642" s="569"/>
      <c r="AF642" s="569"/>
      <c r="AG642" s="569"/>
      <c r="AH642" s="569"/>
      <c r="AI642" s="569"/>
      <c r="AJ642" s="569"/>
      <c r="AK642" s="569"/>
      <c r="AL642" s="569"/>
      <c r="AM642" s="569"/>
      <c r="AN642" s="569"/>
      <c r="AO642" s="569"/>
      <c r="AP642" s="569"/>
      <c r="AQ642" s="569"/>
      <c r="AR642" s="569"/>
      <c r="AS642" s="569"/>
      <c r="AT642" s="569"/>
      <c r="AU642" s="569"/>
      <c r="AV642" s="569"/>
      <c r="AW642" s="569"/>
      <c r="AX642" s="569"/>
      <c r="AY642" s="569"/>
      <c r="AZ642" s="569"/>
      <c r="BA642" s="569"/>
      <c r="BB642" s="569"/>
      <c r="BC642" s="569"/>
      <c r="BD642" s="569"/>
      <c r="BE642" s="569"/>
      <c r="BF642" s="569"/>
      <c r="BG642" s="569"/>
      <c r="BH642" s="569"/>
      <c r="BI642" s="569"/>
      <c r="BJ642" s="569"/>
      <c r="BK642" s="569"/>
      <c r="BL642" s="569"/>
      <c r="BM642" s="569"/>
      <c r="BN642" s="569"/>
      <c r="BO642" s="569"/>
      <c r="BP642" s="569"/>
      <c r="BQ642" s="569"/>
      <c r="BR642" s="569"/>
      <c r="BS642" s="569"/>
      <c r="BT642" s="569"/>
      <c r="BU642" s="569"/>
      <c r="BV642" s="569"/>
      <c r="BW642" s="569"/>
      <c r="BX642" s="569"/>
      <c r="BY642" s="569"/>
      <c r="BZ642" s="569"/>
      <c r="CA642" s="569"/>
      <c r="CB642" s="569"/>
      <c r="CC642" s="569"/>
      <c r="CD642" s="569"/>
    </row>
    <row r="643" spans="21:82" ht="39" customHeight="1" x14ac:dyDescent="0.25">
      <c r="U643" s="569"/>
      <c r="V643" s="569"/>
      <c r="W643" s="569"/>
      <c r="X643" s="569"/>
      <c r="Y643" s="569"/>
      <c r="Z643" s="569"/>
      <c r="AA643" s="569"/>
      <c r="AB643" s="569"/>
      <c r="AC643" s="569"/>
      <c r="AD643" s="569"/>
      <c r="AE643" s="569"/>
      <c r="AF643" s="569"/>
      <c r="AG643" s="569"/>
      <c r="AH643" s="569"/>
      <c r="AI643" s="569"/>
      <c r="AJ643" s="569"/>
      <c r="AK643" s="569"/>
      <c r="AL643" s="569"/>
      <c r="AM643" s="569"/>
      <c r="AN643" s="569"/>
      <c r="AO643" s="569"/>
      <c r="AP643" s="569"/>
      <c r="AQ643" s="569"/>
      <c r="AR643" s="569"/>
      <c r="AS643" s="569"/>
      <c r="AT643" s="569"/>
      <c r="AU643" s="569"/>
      <c r="AV643" s="569"/>
      <c r="AW643" s="569"/>
      <c r="AX643" s="569"/>
      <c r="AY643" s="569"/>
      <c r="AZ643" s="569"/>
      <c r="BA643" s="569"/>
      <c r="BB643" s="569"/>
      <c r="BC643" s="569"/>
      <c r="BD643" s="569"/>
      <c r="BE643" s="569"/>
      <c r="BF643" s="569"/>
      <c r="BG643" s="569"/>
      <c r="BH643" s="569"/>
      <c r="BI643" s="569"/>
      <c r="BJ643" s="569"/>
      <c r="BK643" s="569"/>
      <c r="BL643" s="569"/>
      <c r="BM643" s="569"/>
      <c r="BN643" s="569"/>
      <c r="BO643" s="569"/>
      <c r="BP643" s="569"/>
      <c r="BQ643" s="569"/>
      <c r="BR643" s="569"/>
      <c r="BS643" s="569"/>
      <c r="BT643" s="569"/>
      <c r="BU643" s="569"/>
      <c r="BV643" s="569"/>
      <c r="BW643" s="569"/>
      <c r="BX643" s="569"/>
      <c r="BY643" s="569"/>
      <c r="BZ643" s="569"/>
      <c r="CA643" s="569"/>
      <c r="CB643" s="569"/>
      <c r="CC643" s="569"/>
      <c r="CD643" s="569"/>
    </row>
    <row r="644" spans="21:82" ht="39" customHeight="1" x14ac:dyDescent="0.25">
      <c r="U644" s="569"/>
      <c r="V644" s="569"/>
      <c r="W644" s="569"/>
      <c r="X644" s="569"/>
      <c r="Y644" s="569"/>
      <c r="Z644" s="569"/>
      <c r="AA644" s="569"/>
      <c r="AB644" s="569"/>
      <c r="AC644" s="569"/>
      <c r="AD644" s="569"/>
      <c r="AE644" s="569"/>
      <c r="AF644" s="569"/>
      <c r="AG644" s="569"/>
      <c r="AH644" s="569"/>
      <c r="AI644" s="569"/>
      <c r="AJ644" s="569"/>
      <c r="AK644" s="569"/>
      <c r="AL644" s="569"/>
      <c r="AM644" s="569"/>
      <c r="AN644" s="569"/>
      <c r="AO644" s="569"/>
      <c r="AP644" s="569"/>
      <c r="AQ644" s="569"/>
      <c r="AR644" s="569"/>
      <c r="AS644" s="569"/>
      <c r="AT644" s="569"/>
      <c r="AU644" s="569"/>
      <c r="AV644" s="569"/>
      <c r="AW644" s="569"/>
      <c r="AX644" s="569"/>
      <c r="AY644" s="569"/>
      <c r="AZ644" s="569"/>
      <c r="BA644" s="569"/>
      <c r="BB644" s="569"/>
      <c r="BC644" s="569"/>
      <c r="BD644" s="569"/>
      <c r="BE644" s="569"/>
      <c r="BF644" s="569"/>
      <c r="BG644" s="569"/>
      <c r="BH644" s="569"/>
      <c r="BI644" s="569"/>
      <c r="BJ644" s="569"/>
      <c r="BK644" s="569"/>
      <c r="BL644" s="569"/>
      <c r="BM644" s="569"/>
      <c r="BN644" s="569"/>
      <c r="BO644" s="569"/>
      <c r="BP644" s="569"/>
      <c r="BQ644" s="569"/>
      <c r="BR644" s="569"/>
      <c r="BS644" s="569"/>
      <c r="BT644" s="569"/>
      <c r="BU644" s="569"/>
      <c r="BV644" s="569"/>
      <c r="BW644" s="569"/>
      <c r="BX644" s="569"/>
      <c r="BY644" s="569"/>
      <c r="BZ644" s="569"/>
      <c r="CA644" s="569"/>
      <c r="CB644" s="569"/>
      <c r="CC644" s="569"/>
      <c r="CD644" s="569"/>
    </row>
    <row r="645" spans="21:82" ht="39" customHeight="1" x14ac:dyDescent="0.25">
      <c r="U645" s="569"/>
      <c r="V645" s="569"/>
      <c r="W645" s="569"/>
      <c r="X645" s="569"/>
      <c r="Y645" s="569"/>
      <c r="Z645" s="569"/>
      <c r="AA645" s="569"/>
      <c r="AB645" s="569"/>
      <c r="AC645" s="569"/>
      <c r="AD645" s="569"/>
      <c r="AE645" s="569"/>
      <c r="AF645" s="569"/>
      <c r="AG645" s="569"/>
      <c r="AH645" s="569"/>
      <c r="AI645" s="569"/>
      <c r="AJ645" s="569"/>
      <c r="AK645" s="569"/>
      <c r="AL645" s="569"/>
      <c r="AM645" s="569"/>
      <c r="AN645" s="569"/>
      <c r="AO645" s="569"/>
      <c r="AP645" s="569"/>
      <c r="AQ645" s="569"/>
      <c r="AR645" s="569"/>
      <c r="AS645" s="569"/>
      <c r="AT645" s="569"/>
      <c r="AU645" s="569"/>
      <c r="AV645" s="569"/>
      <c r="AW645" s="569"/>
      <c r="AX645" s="569"/>
      <c r="AY645" s="569"/>
      <c r="AZ645" s="569"/>
      <c r="BA645" s="569"/>
      <c r="BB645" s="569"/>
      <c r="BC645" s="569"/>
      <c r="BD645" s="569"/>
      <c r="BE645" s="569"/>
      <c r="BF645" s="569"/>
      <c r="BG645" s="569"/>
      <c r="BH645" s="569"/>
      <c r="BI645" s="569"/>
      <c r="BJ645" s="569"/>
      <c r="BK645" s="569"/>
      <c r="BL645" s="569"/>
      <c r="BM645" s="569"/>
      <c r="BN645" s="569"/>
      <c r="BO645" s="569"/>
      <c r="BP645" s="569"/>
      <c r="BQ645" s="569"/>
      <c r="BR645" s="569"/>
      <c r="BS645" s="569"/>
      <c r="BT645" s="569"/>
      <c r="BU645" s="569"/>
      <c r="BV645" s="569"/>
      <c r="BW645" s="569"/>
      <c r="BX645" s="569"/>
      <c r="BY645" s="569"/>
      <c r="BZ645" s="569"/>
      <c r="CA645" s="569"/>
      <c r="CB645" s="569"/>
      <c r="CC645" s="569"/>
      <c r="CD645" s="569"/>
    </row>
    <row r="646" spans="21:82" ht="39" customHeight="1" x14ac:dyDescent="0.25">
      <c r="U646" s="569"/>
      <c r="V646" s="569"/>
      <c r="W646" s="569"/>
      <c r="X646" s="569"/>
      <c r="Y646" s="569"/>
      <c r="Z646" s="569"/>
      <c r="AA646" s="569"/>
      <c r="AB646" s="569"/>
      <c r="AC646" s="569"/>
      <c r="AD646" s="569"/>
      <c r="AE646" s="569"/>
      <c r="AF646" s="569"/>
      <c r="AG646" s="569"/>
      <c r="AH646" s="569"/>
      <c r="AI646" s="569"/>
      <c r="AJ646" s="569"/>
      <c r="AK646" s="569"/>
      <c r="AL646" s="569"/>
      <c r="AM646" s="569"/>
      <c r="AN646" s="569"/>
      <c r="AO646" s="569"/>
      <c r="AP646" s="569"/>
      <c r="AQ646" s="569"/>
      <c r="AR646" s="569"/>
      <c r="AS646" s="569"/>
      <c r="AT646" s="569"/>
      <c r="AU646" s="569"/>
      <c r="AV646" s="569"/>
      <c r="AW646" s="569"/>
      <c r="AX646" s="569"/>
      <c r="AY646" s="569"/>
      <c r="AZ646" s="569"/>
      <c r="BA646" s="569"/>
      <c r="BB646" s="569"/>
      <c r="BC646" s="569"/>
      <c r="BD646" s="569"/>
      <c r="BE646" s="569"/>
      <c r="BF646" s="569"/>
      <c r="BG646" s="569"/>
      <c r="BH646" s="569"/>
      <c r="BI646" s="569"/>
      <c r="BJ646" s="569"/>
      <c r="BK646" s="569"/>
      <c r="BL646" s="569"/>
      <c r="BM646" s="569"/>
      <c r="BN646" s="569"/>
      <c r="BO646" s="569"/>
      <c r="BP646" s="569"/>
      <c r="BQ646" s="569"/>
      <c r="BR646" s="569"/>
      <c r="BS646" s="569"/>
      <c r="BT646" s="569"/>
      <c r="BU646" s="569"/>
      <c r="BV646" s="569"/>
      <c r="BW646" s="569"/>
      <c r="BX646" s="569"/>
      <c r="BY646" s="569"/>
      <c r="BZ646" s="569"/>
      <c r="CA646" s="569"/>
      <c r="CB646" s="569"/>
      <c r="CC646" s="569"/>
      <c r="CD646" s="569"/>
    </row>
    <row r="647" spans="21:82" ht="39" customHeight="1" x14ac:dyDescent="0.25">
      <c r="U647" s="569"/>
      <c r="V647" s="569"/>
      <c r="W647" s="569"/>
      <c r="X647" s="569"/>
      <c r="Y647" s="569"/>
      <c r="Z647" s="569"/>
      <c r="AA647" s="569"/>
      <c r="AB647" s="569"/>
      <c r="AC647" s="569"/>
      <c r="AD647" s="569"/>
      <c r="AE647" s="569"/>
      <c r="AF647" s="569"/>
      <c r="AG647" s="569"/>
      <c r="AH647" s="569"/>
      <c r="AI647" s="569"/>
      <c r="AJ647" s="569"/>
      <c r="AK647" s="569"/>
      <c r="AL647" s="569"/>
      <c r="AM647" s="569"/>
      <c r="AN647" s="569"/>
      <c r="AO647" s="569"/>
      <c r="AP647" s="569"/>
      <c r="AQ647" s="569"/>
      <c r="AR647" s="569"/>
      <c r="AS647" s="569"/>
      <c r="AT647" s="569"/>
      <c r="AU647" s="569"/>
      <c r="AV647" s="569"/>
      <c r="AW647" s="569"/>
      <c r="AX647" s="569"/>
      <c r="AY647" s="569"/>
      <c r="AZ647" s="569"/>
      <c r="BA647" s="569"/>
      <c r="BB647" s="569"/>
      <c r="BC647" s="569"/>
      <c r="BD647" s="569"/>
      <c r="BE647" s="569"/>
      <c r="BF647" s="569"/>
      <c r="BG647" s="569"/>
      <c r="BH647" s="569"/>
      <c r="BI647" s="569"/>
      <c r="BJ647" s="569"/>
      <c r="BK647" s="569"/>
      <c r="BL647" s="569"/>
      <c r="BM647" s="569"/>
      <c r="BN647" s="569"/>
      <c r="BO647" s="569"/>
      <c r="BP647" s="569"/>
      <c r="BQ647" s="569"/>
      <c r="BR647" s="569"/>
      <c r="BS647" s="569"/>
      <c r="BT647" s="569"/>
      <c r="BU647" s="569"/>
      <c r="BV647" s="569"/>
      <c r="BW647" s="569"/>
      <c r="BX647" s="569"/>
      <c r="BY647" s="569"/>
      <c r="BZ647" s="569"/>
      <c r="CA647" s="569"/>
      <c r="CB647" s="569"/>
      <c r="CC647" s="569"/>
      <c r="CD647" s="569"/>
    </row>
    <row r="648" spans="21:82" ht="39" customHeight="1" x14ac:dyDescent="0.25">
      <c r="U648" s="569"/>
      <c r="V648" s="569"/>
      <c r="W648" s="569"/>
      <c r="X648" s="569"/>
      <c r="Y648" s="569"/>
      <c r="Z648" s="569"/>
      <c r="AA648" s="569"/>
      <c r="AB648" s="569"/>
      <c r="AC648" s="569"/>
      <c r="AD648" s="569"/>
      <c r="AE648" s="569"/>
      <c r="AF648" s="569"/>
      <c r="AG648" s="569"/>
      <c r="AH648" s="569"/>
      <c r="AI648" s="569"/>
      <c r="AJ648" s="569"/>
      <c r="AK648" s="569"/>
      <c r="AL648" s="569"/>
      <c r="AM648" s="569"/>
      <c r="AN648" s="569"/>
      <c r="AO648" s="569"/>
      <c r="AP648" s="569"/>
      <c r="AQ648" s="569"/>
      <c r="AR648" s="569"/>
      <c r="AS648" s="569"/>
      <c r="AT648" s="569"/>
      <c r="AU648" s="569"/>
      <c r="AV648" s="569"/>
      <c r="AW648" s="569"/>
      <c r="AX648" s="569"/>
      <c r="AY648" s="569"/>
      <c r="AZ648" s="569"/>
      <c r="BA648" s="569"/>
      <c r="BB648" s="569"/>
      <c r="BC648" s="569"/>
      <c r="BD648" s="569"/>
      <c r="BE648" s="569"/>
      <c r="BF648" s="569"/>
      <c r="BG648" s="569"/>
      <c r="BH648" s="569"/>
      <c r="BI648" s="569"/>
      <c r="BJ648" s="569"/>
      <c r="BK648" s="569"/>
      <c r="BL648" s="569"/>
      <c r="BM648" s="569"/>
      <c r="BN648" s="569"/>
      <c r="BO648" s="569"/>
      <c r="BP648" s="569"/>
      <c r="BQ648" s="569"/>
      <c r="BR648" s="569"/>
      <c r="BS648" s="569"/>
      <c r="BT648" s="569"/>
      <c r="BU648" s="569"/>
      <c r="BV648" s="569"/>
      <c r="BW648" s="569"/>
      <c r="BX648" s="569"/>
      <c r="BY648" s="569"/>
      <c r="BZ648" s="569"/>
      <c r="CA648" s="569"/>
      <c r="CB648" s="569"/>
      <c r="CC648" s="569"/>
      <c r="CD648" s="569"/>
    </row>
    <row r="649" spans="21:82" ht="39" customHeight="1" x14ac:dyDescent="0.25">
      <c r="U649" s="569"/>
      <c r="V649" s="569"/>
      <c r="W649" s="569"/>
      <c r="X649" s="569"/>
      <c r="Y649" s="569"/>
      <c r="Z649" s="569"/>
      <c r="AA649" s="569"/>
      <c r="AB649" s="569"/>
      <c r="AC649" s="569"/>
      <c r="AD649" s="569"/>
      <c r="AE649" s="569"/>
      <c r="AF649" s="569"/>
      <c r="AG649" s="569"/>
      <c r="AH649" s="569"/>
      <c r="AI649" s="569"/>
      <c r="AJ649" s="569"/>
      <c r="AK649" s="569"/>
      <c r="AL649" s="569"/>
      <c r="AM649" s="569"/>
      <c r="AN649" s="569"/>
      <c r="AO649" s="569"/>
      <c r="AP649" s="569"/>
      <c r="AQ649" s="569"/>
      <c r="AR649" s="569"/>
      <c r="AS649" s="569"/>
      <c r="AT649" s="569"/>
      <c r="AU649" s="569"/>
      <c r="AV649" s="569"/>
      <c r="AW649" s="569"/>
      <c r="AX649" s="569"/>
      <c r="AY649" s="569"/>
      <c r="AZ649" s="569"/>
      <c r="BA649" s="569"/>
      <c r="BB649" s="569"/>
      <c r="BC649" s="569"/>
      <c r="BD649" s="569"/>
      <c r="BE649" s="569"/>
      <c r="BF649" s="569"/>
      <c r="BG649" s="569"/>
      <c r="BH649" s="569"/>
      <c r="BI649" s="569"/>
      <c r="BJ649" s="569"/>
      <c r="BK649" s="569"/>
      <c r="BL649" s="569"/>
      <c r="BM649" s="569"/>
      <c r="BN649" s="569"/>
      <c r="BO649" s="569"/>
      <c r="BP649" s="569"/>
      <c r="BQ649" s="569"/>
      <c r="BR649" s="569"/>
      <c r="BS649" s="569"/>
      <c r="BT649" s="569"/>
      <c r="BU649" s="569"/>
      <c r="BV649" s="569"/>
      <c r="BW649" s="569"/>
      <c r="BX649" s="569"/>
      <c r="BY649" s="569"/>
      <c r="BZ649" s="569"/>
      <c r="CA649" s="569"/>
      <c r="CB649" s="569"/>
      <c r="CC649" s="569"/>
      <c r="CD649" s="569"/>
    </row>
    <row r="650" spans="21:82" ht="39" customHeight="1" x14ac:dyDescent="0.25">
      <c r="U650" s="569"/>
      <c r="V650" s="569"/>
      <c r="W650" s="569"/>
      <c r="X650" s="569"/>
      <c r="Y650" s="569"/>
      <c r="Z650" s="569"/>
      <c r="AA650" s="569"/>
      <c r="AB650" s="569"/>
      <c r="AC650" s="569"/>
      <c r="AD650" s="569"/>
      <c r="AE650" s="569"/>
      <c r="AF650" s="569"/>
      <c r="AG650" s="569"/>
      <c r="AH650" s="569"/>
      <c r="AI650" s="569"/>
      <c r="AJ650" s="569"/>
      <c r="AK650" s="569"/>
      <c r="AL650" s="569"/>
      <c r="AM650" s="569"/>
      <c r="AN650" s="569"/>
      <c r="AO650" s="569"/>
      <c r="AP650" s="569"/>
      <c r="AQ650" s="569"/>
      <c r="AR650" s="569"/>
      <c r="AS650" s="569"/>
      <c r="AT650" s="569"/>
      <c r="AU650" s="569"/>
      <c r="AV650" s="569"/>
      <c r="AW650" s="569"/>
      <c r="AX650" s="569"/>
      <c r="AY650" s="569"/>
      <c r="AZ650" s="569"/>
      <c r="BA650" s="569"/>
      <c r="BB650" s="569"/>
      <c r="BC650" s="569"/>
      <c r="BD650" s="569"/>
      <c r="BE650" s="569"/>
      <c r="BF650" s="569"/>
      <c r="BG650" s="569"/>
      <c r="BH650" s="569"/>
      <c r="BI650" s="569"/>
      <c r="BJ650" s="569"/>
      <c r="BK650" s="569"/>
      <c r="BL650" s="569"/>
      <c r="BM650" s="569"/>
      <c r="BN650" s="569"/>
      <c r="BO650" s="569"/>
      <c r="BP650" s="569"/>
      <c r="BQ650" s="569"/>
      <c r="BR650" s="569"/>
      <c r="BS650" s="569"/>
      <c r="BT650" s="569"/>
      <c r="BU650" s="569"/>
      <c r="BV650" s="569"/>
      <c r="BW650" s="569"/>
      <c r="BX650" s="569"/>
      <c r="BY650" s="569"/>
      <c r="BZ650" s="569"/>
      <c r="CA650" s="569"/>
      <c r="CB650" s="569"/>
      <c r="CC650" s="569"/>
      <c r="CD650" s="569"/>
    </row>
    <row r="651" spans="21:82" ht="39" customHeight="1" x14ac:dyDescent="0.25">
      <c r="U651" s="569"/>
      <c r="V651" s="569"/>
      <c r="W651" s="569"/>
      <c r="X651" s="569"/>
      <c r="Y651" s="569"/>
      <c r="Z651" s="569"/>
      <c r="AA651" s="569"/>
      <c r="AB651" s="569"/>
      <c r="AC651" s="569"/>
      <c r="AD651" s="569"/>
      <c r="AE651" s="569"/>
      <c r="AF651" s="569"/>
      <c r="AG651" s="569"/>
      <c r="AH651" s="569"/>
      <c r="AI651" s="569"/>
      <c r="AJ651" s="569"/>
      <c r="AK651" s="569"/>
      <c r="AL651" s="569"/>
      <c r="AM651" s="569"/>
      <c r="AN651" s="569"/>
      <c r="AO651" s="569"/>
      <c r="AP651" s="569"/>
      <c r="AQ651" s="569"/>
      <c r="AR651" s="569"/>
      <c r="AS651" s="569"/>
      <c r="AT651" s="569"/>
      <c r="AU651" s="569"/>
      <c r="AV651" s="569"/>
      <c r="AW651" s="569"/>
      <c r="AX651" s="569"/>
      <c r="AY651" s="569"/>
      <c r="AZ651" s="569"/>
      <c r="BA651" s="569"/>
      <c r="BB651" s="569"/>
      <c r="BC651" s="569"/>
      <c r="BD651" s="569"/>
      <c r="BE651" s="569"/>
      <c r="BF651" s="569"/>
      <c r="BG651" s="569"/>
      <c r="BH651" s="569"/>
      <c r="BI651" s="569"/>
      <c r="BJ651" s="569"/>
      <c r="BK651" s="569"/>
      <c r="BL651" s="569"/>
      <c r="BM651" s="569"/>
      <c r="BN651" s="569"/>
      <c r="BO651" s="569"/>
      <c r="BP651" s="569"/>
      <c r="BQ651" s="569"/>
      <c r="BR651" s="569"/>
      <c r="BS651" s="569"/>
      <c r="BT651" s="569"/>
      <c r="BU651" s="569"/>
      <c r="BV651" s="569"/>
      <c r="BW651" s="569"/>
      <c r="BX651" s="569"/>
      <c r="BY651" s="569"/>
      <c r="BZ651" s="569"/>
      <c r="CA651" s="569"/>
      <c r="CB651" s="569"/>
      <c r="CC651" s="569"/>
      <c r="CD651" s="569"/>
    </row>
    <row r="652" spans="21:82" ht="39" customHeight="1" x14ac:dyDescent="0.25">
      <c r="U652" s="569"/>
      <c r="V652" s="569"/>
      <c r="W652" s="569"/>
      <c r="X652" s="569"/>
      <c r="Y652" s="569"/>
      <c r="Z652" s="569"/>
      <c r="AA652" s="569"/>
      <c r="AB652" s="569"/>
      <c r="AC652" s="569"/>
      <c r="AD652" s="569"/>
      <c r="AE652" s="569"/>
      <c r="AF652" s="569"/>
      <c r="AG652" s="569"/>
      <c r="AH652" s="569"/>
      <c r="AI652" s="569"/>
      <c r="AJ652" s="569"/>
      <c r="AK652" s="569"/>
      <c r="AL652" s="569"/>
      <c r="AM652" s="569"/>
      <c r="AN652" s="569"/>
      <c r="AO652" s="569"/>
      <c r="AP652" s="569"/>
      <c r="AQ652" s="569"/>
      <c r="AR652" s="569"/>
      <c r="AS652" s="569"/>
      <c r="AT652" s="569"/>
      <c r="AU652" s="569"/>
      <c r="AV652" s="569"/>
      <c r="AW652" s="569"/>
      <c r="AX652" s="569"/>
      <c r="AY652" s="569"/>
      <c r="AZ652" s="569"/>
      <c r="BA652" s="569"/>
      <c r="BB652" s="569"/>
      <c r="BC652" s="569"/>
      <c r="BD652" s="569"/>
      <c r="BE652" s="569"/>
      <c r="BF652" s="569"/>
      <c r="BG652" s="569"/>
      <c r="BH652" s="569"/>
      <c r="BI652" s="569"/>
      <c r="BJ652" s="569"/>
      <c r="BK652" s="569"/>
      <c r="BL652" s="569"/>
      <c r="BM652" s="569"/>
      <c r="BN652" s="569"/>
      <c r="BO652" s="569"/>
      <c r="BP652" s="569"/>
      <c r="BQ652" s="569"/>
      <c r="BR652" s="569"/>
      <c r="BS652" s="569"/>
      <c r="BT652" s="569"/>
      <c r="BU652" s="569"/>
      <c r="BV652" s="569"/>
      <c r="BW652" s="569"/>
      <c r="BX652" s="569"/>
      <c r="BY652" s="569"/>
      <c r="BZ652" s="569"/>
      <c r="CA652" s="569"/>
      <c r="CB652" s="569"/>
      <c r="CC652" s="569"/>
      <c r="CD652" s="569"/>
    </row>
    <row r="653" spans="21:82" ht="39" customHeight="1" x14ac:dyDescent="0.25">
      <c r="U653" s="569"/>
      <c r="V653" s="569"/>
      <c r="W653" s="569"/>
      <c r="X653" s="569"/>
      <c r="Y653" s="569"/>
      <c r="Z653" s="569"/>
      <c r="AA653" s="569"/>
      <c r="AB653" s="569"/>
      <c r="AC653" s="569"/>
      <c r="AD653" s="569"/>
      <c r="AE653" s="569"/>
      <c r="AF653" s="569"/>
      <c r="AG653" s="569"/>
      <c r="AH653" s="569"/>
      <c r="AI653" s="569"/>
      <c r="AJ653" s="569"/>
      <c r="AK653" s="569"/>
      <c r="AL653" s="569"/>
      <c r="AM653" s="569"/>
      <c r="AN653" s="569"/>
      <c r="AO653" s="569"/>
      <c r="AP653" s="569"/>
      <c r="AQ653" s="569"/>
      <c r="AR653" s="569"/>
      <c r="AS653" s="569"/>
      <c r="AT653" s="569"/>
      <c r="AU653" s="569"/>
      <c r="AV653" s="569"/>
      <c r="AW653" s="569"/>
      <c r="AX653" s="569"/>
      <c r="AY653" s="569"/>
      <c r="AZ653" s="569"/>
      <c r="BA653" s="569"/>
      <c r="BB653" s="569"/>
      <c r="BC653" s="569"/>
      <c r="BD653" s="569"/>
      <c r="BE653" s="569"/>
      <c r="BF653" s="569"/>
      <c r="BG653" s="569"/>
      <c r="BH653" s="569"/>
      <c r="BI653" s="569"/>
      <c r="BJ653" s="569"/>
      <c r="BK653" s="569"/>
      <c r="BL653" s="569"/>
      <c r="BM653" s="569"/>
      <c r="BN653" s="569"/>
      <c r="BO653" s="569"/>
      <c r="BP653" s="569"/>
      <c r="BQ653" s="569"/>
      <c r="BR653" s="569"/>
      <c r="BS653" s="569"/>
      <c r="BT653" s="569"/>
      <c r="BU653" s="569"/>
      <c r="BV653" s="569"/>
      <c r="BW653" s="569"/>
      <c r="BX653" s="569"/>
      <c r="BY653" s="569"/>
      <c r="BZ653" s="569"/>
      <c r="CA653" s="569"/>
      <c r="CB653" s="569"/>
      <c r="CC653" s="569"/>
      <c r="CD653" s="569"/>
    </row>
    <row r="654" spans="21:82" ht="39" customHeight="1" x14ac:dyDescent="0.25">
      <c r="U654" s="569"/>
      <c r="V654" s="569"/>
      <c r="W654" s="569"/>
      <c r="X654" s="569"/>
      <c r="Y654" s="569"/>
      <c r="Z654" s="569"/>
      <c r="AA654" s="569"/>
      <c r="AB654" s="569"/>
      <c r="AC654" s="569"/>
      <c r="AD654" s="569"/>
      <c r="AE654" s="569"/>
      <c r="AF654" s="569"/>
      <c r="AG654" s="569"/>
      <c r="AH654" s="569"/>
      <c r="AI654" s="569"/>
      <c r="AJ654" s="569"/>
      <c r="AK654" s="569"/>
      <c r="AL654" s="569"/>
      <c r="AM654" s="569"/>
      <c r="AN654" s="569"/>
      <c r="AO654" s="569"/>
      <c r="AP654" s="569"/>
      <c r="AQ654" s="569"/>
      <c r="AR654" s="569"/>
      <c r="AS654" s="569"/>
      <c r="AT654" s="569"/>
      <c r="AU654" s="569"/>
      <c r="AV654" s="569"/>
      <c r="AW654" s="569"/>
      <c r="AX654" s="569"/>
      <c r="AY654" s="569"/>
      <c r="AZ654" s="569"/>
      <c r="BA654" s="569"/>
      <c r="BB654" s="569"/>
      <c r="BC654" s="569"/>
      <c r="BD654" s="569"/>
      <c r="BE654" s="569"/>
      <c r="BF654" s="569"/>
      <c r="BG654" s="569"/>
      <c r="BH654" s="569"/>
      <c r="BI654" s="569"/>
      <c r="BJ654" s="569"/>
      <c r="BK654" s="569"/>
      <c r="BL654" s="569"/>
      <c r="BM654" s="569"/>
      <c r="BN654" s="569"/>
      <c r="BO654" s="569"/>
      <c r="BP654" s="569"/>
      <c r="BQ654" s="569"/>
      <c r="BR654" s="569"/>
      <c r="BS654" s="569"/>
      <c r="BT654" s="569"/>
      <c r="BU654" s="569"/>
      <c r="BV654" s="569"/>
      <c r="BW654" s="569"/>
      <c r="BX654" s="569"/>
      <c r="BY654" s="569"/>
      <c r="BZ654" s="569"/>
      <c r="CA654" s="569"/>
      <c r="CB654" s="569"/>
      <c r="CC654" s="569"/>
      <c r="CD654" s="569"/>
    </row>
    <row r="655" spans="21:82" ht="39" customHeight="1" x14ac:dyDescent="0.25">
      <c r="U655" s="569"/>
      <c r="V655" s="569"/>
      <c r="W655" s="569"/>
      <c r="X655" s="569"/>
      <c r="Y655" s="569"/>
      <c r="Z655" s="569"/>
      <c r="AA655" s="569"/>
      <c r="AB655" s="569"/>
      <c r="AC655" s="569"/>
      <c r="AD655" s="569"/>
      <c r="AE655" s="569"/>
      <c r="AF655" s="569"/>
      <c r="AG655" s="569"/>
      <c r="AH655" s="569"/>
      <c r="AI655" s="569"/>
      <c r="AJ655" s="569"/>
      <c r="AK655" s="569"/>
      <c r="AL655" s="569"/>
      <c r="AM655" s="569"/>
      <c r="AN655" s="569"/>
      <c r="AO655" s="569"/>
      <c r="AP655" s="569"/>
      <c r="AQ655" s="569"/>
      <c r="AR655" s="569"/>
      <c r="AS655" s="569"/>
      <c r="AT655" s="569"/>
      <c r="AU655" s="569"/>
      <c r="AV655" s="569"/>
      <c r="AW655" s="569"/>
      <c r="AX655" s="569"/>
      <c r="AY655" s="569"/>
      <c r="AZ655" s="569"/>
      <c r="BA655" s="569"/>
      <c r="BB655" s="569"/>
      <c r="BC655" s="569"/>
      <c r="BD655" s="569"/>
      <c r="BE655" s="569"/>
      <c r="BF655" s="569"/>
      <c r="BG655" s="569"/>
      <c r="BH655" s="569"/>
      <c r="BI655" s="569"/>
      <c r="BJ655" s="569"/>
      <c r="BK655" s="569"/>
      <c r="BL655" s="569"/>
      <c r="BM655" s="569"/>
      <c r="BN655" s="569"/>
      <c r="BO655" s="569"/>
      <c r="BP655" s="569"/>
      <c r="BQ655" s="569"/>
      <c r="BR655" s="569"/>
      <c r="BS655" s="569"/>
      <c r="BT655" s="569"/>
      <c r="BU655" s="569"/>
      <c r="BV655" s="569"/>
      <c r="BW655" s="569"/>
      <c r="BX655" s="569"/>
      <c r="BY655" s="569"/>
      <c r="BZ655" s="569"/>
      <c r="CA655" s="569"/>
      <c r="CB655" s="569"/>
      <c r="CC655" s="569"/>
      <c r="CD655" s="569"/>
    </row>
    <row r="656" spans="21:82" ht="39" customHeight="1" x14ac:dyDescent="0.25">
      <c r="U656" s="569"/>
      <c r="V656" s="569"/>
      <c r="W656" s="569"/>
      <c r="X656" s="569"/>
      <c r="Y656" s="569"/>
      <c r="Z656" s="569"/>
      <c r="AA656" s="569"/>
      <c r="AB656" s="569"/>
      <c r="AC656" s="569"/>
      <c r="AD656" s="569"/>
      <c r="AE656" s="569"/>
      <c r="AF656" s="569"/>
      <c r="AG656" s="569"/>
      <c r="AH656" s="569"/>
      <c r="AI656" s="569"/>
      <c r="AJ656" s="569"/>
      <c r="AK656" s="569"/>
      <c r="AL656" s="569"/>
      <c r="AM656" s="569"/>
      <c r="AN656" s="569"/>
      <c r="AO656" s="569"/>
      <c r="AP656" s="569"/>
      <c r="AQ656" s="569"/>
      <c r="AR656" s="569"/>
      <c r="AS656" s="569"/>
      <c r="AT656" s="569"/>
      <c r="AU656" s="569"/>
      <c r="AV656" s="569"/>
      <c r="AW656" s="569"/>
      <c r="AX656" s="569"/>
      <c r="AY656" s="569"/>
      <c r="AZ656" s="569"/>
      <c r="BA656" s="569"/>
      <c r="BB656" s="569"/>
      <c r="BC656" s="569"/>
      <c r="BD656" s="569"/>
      <c r="BE656" s="569"/>
      <c r="BF656" s="569"/>
      <c r="BG656" s="569"/>
      <c r="BH656" s="569"/>
      <c r="BI656" s="569"/>
      <c r="BJ656" s="569"/>
      <c r="BK656" s="569"/>
      <c r="BL656" s="569"/>
      <c r="BM656" s="569"/>
      <c r="BN656" s="569"/>
      <c r="BO656" s="569"/>
      <c r="BP656" s="569"/>
      <c r="BQ656" s="569"/>
      <c r="BR656" s="569"/>
      <c r="BS656" s="569"/>
      <c r="BT656" s="569"/>
      <c r="BU656" s="569"/>
      <c r="BV656" s="569"/>
      <c r="BW656" s="569"/>
      <c r="BX656" s="569"/>
      <c r="BY656" s="569"/>
      <c r="BZ656" s="569"/>
      <c r="CA656" s="569"/>
      <c r="CB656" s="569"/>
      <c r="CC656" s="569"/>
      <c r="CD656" s="569"/>
    </row>
    <row r="657" spans="21:82" ht="39" customHeight="1" x14ac:dyDescent="0.25">
      <c r="U657" s="569"/>
      <c r="V657" s="569"/>
      <c r="W657" s="569"/>
      <c r="X657" s="569"/>
      <c r="Y657" s="569"/>
      <c r="Z657" s="569"/>
      <c r="AA657" s="569"/>
      <c r="AB657" s="569"/>
      <c r="AC657" s="569"/>
      <c r="AD657" s="569"/>
      <c r="AE657" s="569"/>
      <c r="AF657" s="569"/>
      <c r="AG657" s="569"/>
      <c r="AH657" s="569"/>
      <c r="AI657" s="569"/>
      <c r="AJ657" s="569"/>
      <c r="AK657" s="569"/>
      <c r="AL657" s="569"/>
      <c r="AM657" s="569"/>
      <c r="AN657" s="569"/>
      <c r="AO657" s="569"/>
      <c r="AP657" s="569"/>
      <c r="AQ657" s="569"/>
      <c r="AR657" s="569"/>
      <c r="AS657" s="569"/>
      <c r="AT657" s="569"/>
      <c r="AU657" s="569"/>
      <c r="AV657" s="569"/>
      <c r="AW657" s="569"/>
      <c r="AX657" s="569"/>
      <c r="AY657" s="569"/>
      <c r="AZ657" s="569"/>
      <c r="BA657" s="569"/>
      <c r="BB657" s="569"/>
      <c r="BC657" s="569"/>
      <c r="BD657" s="569"/>
      <c r="BE657" s="569"/>
      <c r="BF657" s="569"/>
      <c r="BG657" s="569"/>
      <c r="BH657" s="569"/>
      <c r="BI657" s="569"/>
      <c r="BJ657" s="569"/>
      <c r="BK657" s="569"/>
      <c r="BL657" s="569"/>
      <c r="BM657" s="569"/>
      <c r="BN657" s="569"/>
      <c r="BO657" s="569"/>
      <c r="BP657" s="569"/>
      <c r="BQ657" s="569"/>
      <c r="BR657" s="569"/>
      <c r="BS657" s="569"/>
      <c r="BT657" s="569"/>
      <c r="BU657" s="569"/>
      <c r="BV657" s="569"/>
      <c r="BW657" s="569"/>
      <c r="BX657" s="569"/>
      <c r="BY657" s="569"/>
      <c r="BZ657" s="569"/>
      <c r="CA657" s="569"/>
      <c r="CB657" s="569"/>
      <c r="CC657" s="569"/>
      <c r="CD657" s="569"/>
    </row>
    <row r="658" spans="21:82" ht="39" customHeight="1" x14ac:dyDescent="0.25">
      <c r="U658" s="569"/>
      <c r="V658" s="569"/>
      <c r="W658" s="569"/>
      <c r="X658" s="569"/>
      <c r="Y658" s="569"/>
      <c r="Z658" s="569"/>
      <c r="AA658" s="569"/>
      <c r="AB658" s="569"/>
      <c r="AC658" s="569"/>
      <c r="AD658" s="569"/>
      <c r="AE658" s="569"/>
      <c r="AF658" s="569"/>
      <c r="AG658" s="569"/>
      <c r="AH658" s="569"/>
      <c r="AI658" s="569"/>
      <c r="AJ658" s="569"/>
      <c r="AK658" s="569"/>
      <c r="AL658" s="569"/>
      <c r="AM658" s="569"/>
      <c r="AN658" s="569"/>
      <c r="AO658" s="569"/>
      <c r="AP658" s="569"/>
      <c r="AQ658" s="569"/>
      <c r="AR658" s="569"/>
      <c r="AS658" s="569"/>
      <c r="AT658" s="569"/>
      <c r="AU658" s="569"/>
      <c r="AV658" s="569"/>
      <c r="AW658" s="569"/>
      <c r="AX658" s="569"/>
      <c r="AY658" s="569"/>
      <c r="AZ658" s="569"/>
      <c r="BA658" s="569"/>
      <c r="BB658" s="569"/>
      <c r="BC658" s="569"/>
      <c r="BD658" s="569"/>
      <c r="BE658" s="569"/>
      <c r="BF658" s="569"/>
      <c r="BG658" s="569"/>
      <c r="BH658" s="569"/>
      <c r="BI658" s="569"/>
      <c r="BJ658" s="569"/>
      <c r="BK658" s="569"/>
      <c r="BL658" s="569"/>
      <c r="BM658" s="569"/>
      <c r="BN658" s="569"/>
      <c r="BO658" s="569"/>
      <c r="BP658" s="569"/>
      <c r="BQ658" s="569"/>
      <c r="BR658" s="569"/>
      <c r="BS658" s="569"/>
      <c r="BT658" s="569"/>
      <c r="BU658" s="569"/>
      <c r="BV658" s="569"/>
      <c r="BW658" s="569"/>
      <c r="BX658" s="569"/>
      <c r="BY658" s="569"/>
      <c r="BZ658" s="569"/>
      <c r="CA658" s="569"/>
      <c r="CB658" s="569"/>
      <c r="CC658" s="569"/>
      <c r="CD658" s="569"/>
    </row>
    <row r="659" spans="21:82" ht="39" customHeight="1" x14ac:dyDescent="0.25">
      <c r="U659" s="569"/>
      <c r="V659" s="569"/>
      <c r="W659" s="569"/>
      <c r="X659" s="569"/>
      <c r="Y659" s="569"/>
      <c r="Z659" s="569"/>
      <c r="AA659" s="569"/>
      <c r="AB659" s="569"/>
      <c r="AC659" s="569"/>
      <c r="AD659" s="569"/>
      <c r="AE659" s="569"/>
      <c r="AF659" s="569"/>
      <c r="AG659" s="569"/>
      <c r="AH659" s="569"/>
      <c r="AI659" s="569"/>
      <c r="AJ659" s="569"/>
      <c r="AK659" s="569"/>
      <c r="AL659" s="569"/>
      <c r="AM659" s="569"/>
      <c r="AN659" s="569"/>
      <c r="AO659" s="569"/>
      <c r="AP659" s="569"/>
      <c r="AQ659" s="569"/>
      <c r="AR659" s="569"/>
      <c r="AS659" s="569"/>
      <c r="AT659" s="569"/>
      <c r="AU659" s="569"/>
      <c r="AV659" s="569"/>
      <c r="AW659" s="569"/>
      <c r="AX659" s="569"/>
      <c r="AY659" s="569"/>
      <c r="AZ659" s="569"/>
      <c r="BA659" s="569"/>
      <c r="BB659" s="569"/>
      <c r="BC659" s="569"/>
      <c r="BD659" s="569"/>
      <c r="BE659" s="569"/>
      <c r="BF659" s="569"/>
      <c r="BG659" s="569"/>
      <c r="BH659" s="569"/>
      <c r="BI659" s="569"/>
      <c r="BJ659" s="569"/>
      <c r="BK659" s="569"/>
      <c r="BL659" s="569"/>
      <c r="BM659" s="569"/>
      <c r="BN659" s="569"/>
      <c r="BO659" s="569"/>
      <c r="BP659" s="569"/>
      <c r="BQ659" s="569"/>
      <c r="BR659" s="569"/>
      <c r="BS659" s="569"/>
      <c r="BT659" s="569"/>
      <c r="BU659" s="569"/>
      <c r="BV659" s="569"/>
      <c r="BW659" s="569"/>
      <c r="BX659" s="569"/>
      <c r="BY659" s="569"/>
      <c r="BZ659" s="569"/>
      <c r="CA659" s="569"/>
      <c r="CB659" s="569"/>
      <c r="CC659" s="569"/>
      <c r="CD659" s="569"/>
    </row>
    <row r="660" spans="21:82" ht="39" customHeight="1" x14ac:dyDescent="0.25">
      <c r="U660" s="569"/>
      <c r="V660" s="569"/>
      <c r="W660" s="569"/>
      <c r="X660" s="569"/>
      <c r="Y660" s="569"/>
      <c r="Z660" s="569"/>
      <c r="AA660" s="569"/>
      <c r="AB660" s="569"/>
      <c r="AC660" s="569"/>
      <c r="AD660" s="569"/>
      <c r="AE660" s="569"/>
      <c r="AF660" s="569"/>
      <c r="AG660" s="569"/>
      <c r="AH660" s="569"/>
      <c r="AI660" s="569"/>
      <c r="AJ660" s="569"/>
      <c r="AK660" s="569"/>
      <c r="AL660" s="569"/>
      <c r="AM660" s="569"/>
      <c r="AN660" s="569"/>
      <c r="AO660" s="569"/>
      <c r="AP660" s="569"/>
      <c r="AQ660" s="569"/>
      <c r="AR660" s="569"/>
      <c r="AS660" s="569"/>
      <c r="AT660" s="569"/>
      <c r="AU660" s="569"/>
      <c r="AV660" s="569"/>
      <c r="AW660" s="569"/>
      <c r="AX660" s="569"/>
      <c r="AY660" s="569"/>
      <c r="AZ660" s="569"/>
      <c r="BA660" s="569"/>
      <c r="BB660" s="569"/>
      <c r="BC660" s="569"/>
      <c r="BD660" s="569"/>
      <c r="BE660" s="569"/>
      <c r="BF660" s="569"/>
      <c r="BG660" s="569"/>
      <c r="BH660" s="569"/>
      <c r="BI660" s="569"/>
      <c r="BJ660" s="569"/>
      <c r="BK660" s="569"/>
      <c r="BL660" s="569"/>
      <c r="BM660" s="569"/>
      <c r="BN660" s="569"/>
      <c r="BO660" s="569"/>
      <c r="BP660" s="569"/>
      <c r="BQ660" s="569"/>
      <c r="BR660" s="569"/>
      <c r="BS660" s="569"/>
      <c r="BT660" s="569"/>
      <c r="BU660" s="569"/>
      <c r="BV660" s="569"/>
      <c r="BW660" s="569"/>
      <c r="BX660" s="569"/>
      <c r="BY660" s="569"/>
      <c r="BZ660" s="569"/>
      <c r="CA660" s="569"/>
      <c r="CB660" s="569"/>
      <c r="CC660" s="569"/>
      <c r="CD660" s="569"/>
    </row>
    <row r="661" spans="21:82" ht="39" customHeight="1" x14ac:dyDescent="0.25">
      <c r="U661" s="569"/>
      <c r="V661" s="569"/>
      <c r="W661" s="569"/>
      <c r="X661" s="569"/>
      <c r="Y661" s="569"/>
      <c r="Z661" s="569"/>
      <c r="AA661" s="569"/>
      <c r="AB661" s="569"/>
      <c r="AC661" s="569"/>
      <c r="AD661" s="569"/>
      <c r="AE661" s="569"/>
      <c r="AF661" s="569"/>
      <c r="AG661" s="569"/>
      <c r="AH661" s="569"/>
      <c r="AI661" s="569"/>
      <c r="AJ661" s="569"/>
      <c r="AK661" s="569"/>
      <c r="AL661" s="569"/>
      <c r="AM661" s="569"/>
      <c r="AN661" s="569"/>
      <c r="AO661" s="569"/>
      <c r="AP661" s="569"/>
      <c r="AQ661" s="569"/>
      <c r="AR661" s="569"/>
      <c r="AS661" s="569"/>
      <c r="AT661" s="569"/>
      <c r="AU661" s="569"/>
      <c r="AV661" s="569"/>
      <c r="AW661" s="569"/>
      <c r="AX661" s="569"/>
      <c r="AY661" s="569"/>
      <c r="AZ661" s="569"/>
      <c r="BA661" s="569"/>
      <c r="BB661" s="569"/>
      <c r="BC661" s="569"/>
      <c r="BD661" s="569"/>
      <c r="BE661" s="569"/>
      <c r="BF661" s="569"/>
      <c r="BG661" s="569"/>
      <c r="BH661" s="569"/>
      <c r="BI661" s="569"/>
      <c r="BJ661" s="569"/>
      <c r="BK661" s="569"/>
      <c r="BL661" s="569"/>
      <c r="BM661" s="569"/>
      <c r="BN661" s="569"/>
      <c r="BO661" s="569"/>
      <c r="BP661" s="569"/>
      <c r="BQ661" s="569"/>
      <c r="BR661" s="569"/>
      <c r="BS661" s="569"/>
      <c r="BT661" s="569"/>
      <c r="BU661" s="569"/>
      <c r="BV661" s="569"/>
      <c r="BW661" s="569"/>
      <c r="BX661" s="569"/>
      <c r="BY661" s="569"/>
      <c r="BZ661" s="569"/>
      <c r="CA661" s="569"/>
      <c r="CB661" s="569"/>
      <c r="CC661" s="569"/>
      <c r="CD661" s="569"/>
    </row>
    <row r="662" spans="21:82" ht="39" customHeight="1" x14ac:dyDescent="0.25">
      <c r="U662" s="569"/>
      <c r="V662" s="569"/>
      <c r="W662" s="569"/>
      <c r="X662" s="569"/>
      <c r="Y662" s="569"/>
      <c r="Z662" s="569"/>
      <c r="AA662" s="569"/>
      <c r="AB662" s="569"/>
      <c r="AC662" s="569"/>
      <c r="AD662" s="569"/>
      <c r="AE662" s="569"/>
      <c r="AF662" s="569"/>
      <c r="AG662" s="569"/>
      <c r="AH662" s="569"/>
      <c r="AI662" s="569"/>
      <c r="AJ662" s="569"/>
      <c r="AK662" s="569"/>
      <c r="AL662" s="569"/>
      <c r="AM662" s="569"/>
      <c r="AN662" s="569"/>
      <c r="AO662" s="569"/>
      <c r="AP662" s="569"/>
      <c r="AQ662" s="569"/>
      <c r="AR662" s="569"/>
      <c r="AS662" s="569"/>
      <c r="AT662" s="569"/>
      <c r="AU662" s="569"/>
      <c r="AV662" s="569"/>
      <c r="AW662" s="569"/>
      <c r="AX662" s="569"/>
      <c r="AY662" s="569"/>
      <c r="AZ662" s="569"/>
      <c r="BA662" s="569"/>
      <c r="BB662" s="569"/>
      <c r="BC662" s="569"/>
      <c r="BD662" s="569"/>
      <c r="BE662" s="569"/>
      <c r="BF662" s="569"/>
      <c r="BG662" s="569"/>
      <c r="BH662" s="569"/>
      <c r="BI662" s="569"/>
      <c r="BJ662" s="569"/>
      <c r="BK662" s="569"/>
      <c r="BL662" s="569"/>
      <c r="BM662" s="569"/>
      <c r="BN662" s="569"/>
      <c r="BO662" s="569"/>
      <c r="BP662" s="569"/>
      <c r="BQ662" s="569"/>
      <c r="BR662" s="569"/>
      <c r="BS662" s="569"/>
      <c r="BT662" s="569"/>
      <c r="BU662" s="569"/>
      <c r="BV662" s="569"/>
      <c r="BW662" s="569"/>
      <c r="BX662" s="569"/>
      <c r="BY662" s="569"/>
      <c r="BZ662" s="569"/>
      <c r="CA662" s="569"/>
      <c r="CB662" s="569"/>
      <c r="CC662" s="569"/>
      <c r="CD662" s="569"/>
    </row>
    <row r="663" spans="21:82" ht="39" customHeight="1" x14ac:dyDescent="0.25">
      <c r="U663" s="569"/>
      <c r="V663" s="569"/>
      <c r="W663" s="569"/>
      <c r="X663" s="569"/>
      <c r="Y663" s="569"/>
      <c r="Z663" s="569"/>
      <c r="AA663" s="569"/>
      <c r="AB663" s="569"/>
      <c r="AC663" s="569"/>
      <c r="AD663" s="569"/>
      <c r="AE663" s="569"/>
      <c r="AF663" s="569"/>
      <c r="AG663" s="569"/>
      <c r="AH663" s="569"/>
      <c r="AI663" s="569"/>
      <c r="AJ663" s="569"/>
      <c r="AK663" s="569"/>
      <c r="AL663" s="569"/>
      <c r="AM663" s="569"/>
      <c r="AN663" s="569"/>
      <c r="AO663" s="569"/>
      <c r="AP663" s="569"/>
      <c r="AQ663" s="569"/>
      <c r="AR663" s="569"/>
      <c r="AS663" s="569"/>
      <c r="AT663" s="569"/>
      <c r="AU663" s="569"/>
      <c r="AV663" s="569"/>
      <c r="AW663" s="569"/>
      <c r="AX663" s="569"/>
      <c r="AY663" s="569"/>
      <c r="AZ663" s="569"/>
      <c r="BA663" s="569"/>
      <c r="BB663" s="569"/>
      <c r="BC663" s="569"/>
      <c r="BD663" s="569"/>
      <c r="BE663" s="569"/>
      <c r="BF663" s="569"/>
      <c r="BG663" s="569"/>
      <c r="BH663" s="569"/>
      <c r="BI663" s="569"/>
      <c r="BJ663" s="569"/>
      <c r="BK663" s="569"/>
      <c r="BL663" s="569"/>
      <c r="BM663" s="569"/>
      <c r="BN663" s="569"/>
      <c r="BO663" s="569"/>
      <c r="BP663" s="569"/>
      <c r="BQ663" s="569"/>
      <c r="BR663" s="569"/>
      <c r="BS663" s="569"/>
      <c r="BT663" s="569"/>
      <c r="BU663" s="569"/>
      <c r="BV663" s="569"/>
      <c r="BW663" s="569"/>
      <c r="BX663" s="569"/>
      <c r="BY663" s="569"/>
      <c r="BZ663" s="569"/>
      <c r="CA663" s="569"/>
      <c r="CB663" s="569"/>
      <c r="CC663" s="569"/>
      <c r="CD663" s="569"/>
    </row>
    <row r="664" spans="21:82" ht="39" customHeight="1" x14ac:dyDescent="0.25">
      <c r="U664" s="569"/>
      <c r="V664" s="569"/>
      <c r="W664" s="569"/>
      <c r="X664" s="569"/>
      <c r="Y664" s="569"/>
      <c r="Z664" s="569"/>
      <c r="AA664" s="569"/>
      <c r="AB664" s="569"/>
      <c r="AC664" s="569"/>
      <c r="AD664" s="569"/>
      <c r="AE664" s="569"/>
      <c r="AF664" s="569"/>
      <c r="AG664" s="569"/>
      <c r="AH664" s="569"/>
      <c r="AI664" s="569"/>
      <c r="AJ664" s="569"/>
      <c r="AK664" s="569"/>
      <c r="AL664" s="569"/>
      <c r="AM664" s="569"/>
      <c r="AN664" s="569"/>
      <c r="AO664" s="569"/>
      <c r="AP664" s="569"/>
      <c r="AQ664" s="569"/>
      <c r="AR664" s="569"/>
      <c r="AS664" s="569"/>
      <c r="AT664" s="569"/>
      <c r="AU664" s="569"/>
      <c r="AV664" s="569"/>
      <c r="AW664" s="569"/>
      <c r="AX664" s="569"/>
      <c r="AY664" s="569"/>
      <c r="AZ664" s="569"/>
      <c r="BA664" s="569"/>
      <c r="BB664" s="569"/>
      <c r="BC664" s="569"/>
      <c r="BD664" s="569"/>
      <c r="BE664" s="569"/>
      <c r="BF664" s="569"/>
      <c r="BG664" s="569"/>
      <c r="BH664" s="569"/>
      <c r="BI664" s="569"/>
      <c r="BJ664" s="569"/>
      <c r="BK664" s="569"/>
      <c r="BL664" s="569"/>
      <c r="BM664" s="569"/>
      <c r="BN664" s="569"/>
      <c r="BO664" s="569"/>
      <c r="BP664" s="569"/>
      <c r="BQ664" s="569"/>
      <c r="BR664" s="569"/>
      <c r="BS664" s="569"/>
      <c r="BT664" s="569"/>
      <c r="BU664" s="569"/>
      <c r="BV664" s="569"/>
      <c r="BW664" s="569"/>
      <c r="BX664" s="569"/>
      <c r="BY664" s="569"/>
      <c r="BZ664" s="569"/>
      <c r="CA664" s="569"/>
      <c r="CB664" s="569"/>
      <c r="CC664" s="569"/>
      <c r="CD664" s="569"/>
    </row>
    <row r="665" spans="21:82" ht="39" customHeight="1" x14ac:dyDescent="0.25">
      <c r="U665" s="569"/>
      <c r="V665" s="569"/>
      <c r="W665" s="569"/>
      <c r="X665" s="569"/>
      <c r="Y665" s="569"/>
      <c r="Z665" s="569"/>
      <c r="AA665" s="569"/>
      <c r="AB665" s="569"/>
      <c r="AC665" s="569"/>
      <c r="AD665" s="569"/>
      <c r="AE665" s="569"/>
      <c r="AF665" s="569"/>
      <c r="AG665" s="569"/>
      <c r="AH665" s="569"/>
      <c r="AI665" s="569"/>
      <c r="AJ665" s="569"/>
      <c r="AK665" s="569"/>
      <c r="AL665" s="569"/>
      <c r="AM665" s="569"/>
      <c r="AN665" s="569"/>
      <c r="AO665" s="569"/>
      <c r="AP665" s="569"/>
      <c r="AQ665" s="569"/>
      <c r="AR665" s="569"/>
      <c r="AS665" s="569"/>
      <c r="AT665" s="569"/>
      <c r="AU665" s="569"/>
      <c r="AV665" s="569"/>
      <c r="AW665" s="569"/>
      <c r="AX665" s="569"/>
      <c r="AY665" s="569"/>
      <c r="AZ665" s="569"/>
      <c r="BA665" s="569"/>
      <c r="BB665" s="569"/>
      <c r="BC665" s="569"/>
      <c r="BD665" s="569"/>
      <c r="BE665" s="569"/>
      <c r="BF665" s="569"/>
      <c r="BG665" s="569"/>
      <c r="BH665" s="569"/>
      <c r="BI665" s="569"/>
      <c r="BJ665" s="569"/>
      <c r="BK665" s="569"/>
      <c r="BL665" s="569"/>
      <c r="BM665" s="569"/>
      <c r="BN665" s="569"/>
      <c r="BO665" s="569"/>
      <c r="BP665" s="569"/>
      <c r="BQ665" s="569"/>
      <c r="BR665" s="569"/>
      <c r="BS665" s="569"/>
      <c r="BT665" s="569"/>
      <c r="BU665" s="569"/>
      <c r="BV665" s="569"/>
      <c r="BW665" s="569"/>
      <c r="BX665" s="569"/>
      <c r="BY665" s="569"/>
      <c r="BZ665" s="569"/>
      <c r="CA665" s="569"/>
      <c r="CB665" s="569"/>
      <c r="CC665" s="569"/>
      <c r="CD665" s="569"/>
    </row>
    <row r="666" spans="21:82" ht="39" customHeight="1" x14ac:dyDescent="0.25">
      <c r="U666" s="569"/>
      <c r="V666" s="569"/>
      <c r="W666" s="569"/>
      <c r="X666" s="569"/>
      <c r="Y666" s="569"/>
      <c r="Z666" s="569"/>
      <c r="AA666" s="569"/>
      <c r="AB666" s="569"/>
      <c r="AC666" s="569"/>
      <c r="AD666" s="569"/>
      <c r="AE666" s="569"/>
      <c r="AF666" s="569"/>
      <c r="AG666" s="569"/>
      <c r="AH666" s="569"/>
      <c r="AI666" s="569"/>
      <c r="AJ666" s="569"/>
      <c r="AK666" s="569"/>
      <c r="AL666" s="569"/>
      <c r="AM666" s="569"/>
      <c r="AN666" s="569"/>
      <c r="AO666" s="569"/>
      <c r="AP666" s="569"/>
      <c r="AQ666" s="569"/>
      <c r="AR666" s="569"/>
      <c r="AS666" s="569"/>
      <c r="AT666" s="569"/>
      <c r="AU666" s="569"/>
      <c r="AV666" s="569"/>
      <c r="AW666" s="569"/>
      <c r="AX666" s="569"/>
      <c r="AY666" s="569"/>
      <c r="AZ666" s="569"/>
      <c r="BA666" s="569"/>
      <c r="BB666" s="569"/>
      <c r="BC666" s="569"/>
      <c r="BD666" s="569"/>
      <c r="BE666" s="569"/>
      <c r="BF666" s="569"/>
      <c r="BG666" s="569"/>
      <c r="BH666" s="569"/>
      <c r="BI666" s="569"/>
      <c r="BJ666" s="569"/>
      <c r="BK666" s="569"/>
      <c r="BL666" s="569"/>
      <c r="BM666" s="569"/>
      <c r="BN666" s="569"/>
      <c r="BO666" s="569"/>
      <c r="BP666" s="569"/>
      <c r="BQ666" s="569"/>
      <c r="BR666" s="569"/>
      <c r="BS666" s="569"/>
      <c r="BT666" s="569"/>
      <c r="BU666" s="569"/>
      <c r="BV666" s="569"/>
      <c r="BW666" s="569"/>
      <c r="BX666" s="569"/>
      <c r="BY666" s="569"/>
      <c r="BZ666" s="569"/>
      <c r="CA666" s="569"/>
      <c r="CB666" s="569"/>
      <c r="CC666" s="569"/>
      <c r="CD666" s="569"/>
    </row>
    <row r="667" spans="21:82" ht="39" customHeight="1" x14ac:dyDescent="0.25">
      <c r="U667" s="569"/>
      <c r="V667" s="569"/>
      <c r="W667" s="569"/>
      <c r="X667" s="569"/>
      <c r="Y667" s="569"/>
      <c r="Z667" s="569"/>
      <c r="AA667" s="569"/>
      <c r="AB667" s="569"/>
      <c r="AC667" s="569"/>
      <c r="AD667" s="569"/>
      <c r="AE667" s="569"/>
      <c r="AF667" s="569"/>
      <c r="AG667" s="569"/>
      <c r="AH667" s="569"/>
      <c r="AI667" s="569"/>
      <c r="AJ667" s="569"/>
      <c r="AK667" s="569"/>
      <c r="AL667" s="569"/>
      <c r="AM667" s="569"/>
      <c r="AN667" s="569"/>
      <c r="AO667" s="569"/>
      <c r="AP667" s="569"/>
      <c r="AQ667" s="569"/>
      <c r="AR667" s="569"/>
      <c r="AS667" s="569"/>
      <c r="AT667" s="569"/>
      <c r="AU667" s="569"/>
      <c r="AV667" s="569"/>
      <c r="AW667" s="569"/>
      <c r="AX667" s="569"/>
      <c r="AY667" s="569"/>
      <c r="AZ667" s="569"/>
      <c r="BA667" s="569"/>
      <c r="BB667" s="569"/>
      <c r="BC667" s="569"/>
      <c r="BD667" s="569"/>
      <c r="BE667" s="569"/>
      <c r="BF667" s="569"/>
      <c r="BG667" s="569"/>
      <c r="BH667" s="569"/>
      <c r="BI667" s="569"/>
      <c r="BJ667" s="569"/>
      <c r="BK667" s="569"/>
      <c r="BL667" s="569"/>
      <c r="BM667" s="569"/>
      <c r="BN667" s="569"/>
      <c r="BO667" s="569"/>
      <c r="BP667" s="569"/>
      <c r="BQ667" s="569"/>
      <c r="BR667" s="569"/>
      <c r="BS667" s="569"/>
      <c r="BT667" s="569"/>
      <c r="BU667" s="569"/>
      <c r="BV667" s="569"/>
      <c r="BW667" s="569"/>
      <c r="BX667" s="569"/>
      <c r="BY667" s="569"/>
      <c r="BZ667" s="569"/>
      <c r="CA667" s="569"/>
      <c r="CB667" s="569"/>
      <c r="CC667" s="569"/>
      <c r="CD667" s="569"/>
    </row>
    <row r="668" spans="21:82" ht="39" customHeight="1" x14ac:dyDescent="0.25">
      <c r="U668" s="569"/>
      <c r="V668" s="569"/>
      <c r="W668" s="569"/>
      <c r="X668" s="569"/>
      <c r="Y668" s="569"/>
      <c r="Z668" s="569"/>
      <c r="AA668" s="569"/>
      <c r="AB668" s="569"/>
      <c r="AC668" s="569"/>
      <c r="AD668" s="569"/>
      <c r="AE668" s="569"/>
      <c r="AF668" s="569"/>
      <c r="AG668" s="569"/>
      <c r="AH668" s="569"/>
      <c r="AI668" s="569"/>
      <c r="AJ668" s="569"/>
      <c r="AK668" s="569"/>
      <c r="AL668" s="569"/>
      <c r="AM668" s="569"/>
      <c r="AN668" s="569"/>
      <c r="AO668" s="569"/>
      <c r="AP668" s="569"/>
      <c r="AQ668" s="569"/>
      <c r="AR668" s="569"/>
      <c r="AS668" s="569"/>
      <c r="AT668" s="569"/>
      <c r="AU668" s="569"/>
      <c r="AV668" s="569"/>
      <c r="AW668" s="569"/>
      <c r="AX668" s="569"/>
      <c r="AY668" s="569"/>
      <c r="AZ668" s="569"/>
      <c r="BA668" s="569"/>
      <c r="BB668" s="569"/>
      <c r="BC668" s="569"/>
      <c r="BD668" s="569"/>
      <c r="BE668" s="569"/>
      <c r="BF668" s="569"/>
      <c r="BG668" s="569"/>
      <c r="BH668" s="569"/>
      <c r="BI668" s="569"/>
      <c r="BJ668" s="569"/>
      <c r="BK668" s="569"/>
      <c r="BL668" s="569"/>
      <c r="BM668" s="569"/>
      <c r="BN668" s="569"/>
      <c r="BO668" s="569"/>
      <c r="BP668" s="569"/>
      <c r="BQ668" s="569"/>
      <c r="BR668" s="569"/>
      <c r="BS668" s="569"/>
      <c r="BT668" s="569"/>
      <c r="BU668" s="569"/>
      <c r="BV668" s="569"/>
      <c r="BW668" s="569"/>
      <c r="BX668" s="569"/>
      <c r="BY668" s="569"/>
      <c r="BZ668" s="569"/>
      <c r="CA668" s="569"/>
      <c r="CB668" s="569"/>
      <c r="CC668" s="569"/>
      <c r="CD668" s="569"/>
    </row>
    <row r="669" spans="21:82" ht="39" customHeight="1" x14ac:dyDescent="0.25">
      <c r="U669" s="569"/>
      <c r="V669" s="569"/>
      <c r="W669" s="569"/>
      <c r="X669" s="569"/>
      <c r="Y669" s="569"/>
      <c r="Z669" s="569"/>
      <c r="AA669" s="569"/>
      <c r="AB669" s="569"/>
      <c r="AC669" s="569"/>
      <c r="AD669" s="569"/>
      <c r="AE669" s="569"/>
      <c r="AF669" s="569"/>
      <c r="AG669" s="569"/>
      <c r="AH669" s="569"/>
      <c r="AI669" s="569"/>
      <c r="AJ669" s="569"/>
      <c r="AK669" s="569"/>
      <c r="AL669" s="569"/>
      <c r="AM669" s="569"/>
      <c r="AN669" s="569"/>
      <c r="AO669" s="569"/>
      <c r="AP669" s="569"/>
      <c r="AQ669" s="569"/>
      <c r="AR669" s="569"/>
      <c r="AS669" s="569"/>
      <c r="AT669" s="569"/>
      <c r="AU669" s="569"/>
      <c r="AV669" s="569"/>
      <c r="AW669" s="569"/>
      <c r="AX669" s="569"/>
      <c r="AY669" s="569"/>
      <c r="AZ669" s="569"/>
      <c r="BA669" s="569"/>
      <c r="BB669" s="569"/>
      <c r="BC669" s="569"/>
      <c r="BD669" s="569"/>
      <c r="BE669" s="569"/>
      <c r="BF669" s="569"/>
      <c r="BG669" s="569"/>
      <c r="BH669" s="569"/>
      <c r="BI669" s="569"/>
      <c r="BJ669" s="569"/>
      <c r="BK669" s="569"/>
      <c r="BL669" s="569"/>
      <c r="BM669" s="569"/>
      <c r="BN669" s="569"/>
      <c r="BO669" s="569"/>
      <c r="BP669" s="569"/>
      <c r="BQ669" s="569"/>
      <c r="BR669" s="569"/>
      <c r="BS669" s="569"/>
      <c r="BT669" s="569"/>
      <c r="BU669" s="569"/>
      <c r="BV669" s="569"/>
      <c r="BW669" s="569"/>
      <c r="BX669" s="569"/>
      <c r="BY669" s="569"/>
      <c r="BZ669" s="569"/>
      <c r="CA669" s="569"/>
      <c r="CB669" s="569"/>
      <c r="CC669" s="569"/>
      <c r="CD669" s="569"/>
    </row>
    <row r="670" spans="21:82" ht="39" customHeight="1" x14ac:dyDescent="0.25">
      <c r="U670" s="569"/>
      <c r="V670" s="569"/>
      <c r="W670" s="569"/>
      <c r="X670" s="569"/>
      <c r="Y670" s="569"/>
      <c r="Z670" s="569"/>
      <c r="AA670" s="569"/>
      <c r="AB670" s="569"/>
      <c r="AC670" s="569"/>
      <c r="AD670" s="569"/>
      <c r="AE670" s="569"/>
      <c r="AF670" s="569"/>
      <c r="AG670" s="569"/>
      <c r="AH670" s="569"/>
      <c r="AI670" s="569"/>
      <c r="AJ670" s="569"/>
      <c r="AK670" s="569"/>
      <c r="AL670" s="569"/>
      <c r="AM670" s="569"/>
      <c r="AN670" s="569"/>
      <c r="AO670" s="569"/>
      <c r="AP670" s="569"/>
      <c r="AQ670" s="569"/>
      <c r="AR670" s="569"/>
      <c r="AS670" s="569"/>
      <c r="AT670" s="569"/>
      <c r="AU670" s="569"/>
      <c r="AV670" s="569"/>
      <c r="AW670" s="569"/>
      <c r="AX670" s="569"/>
      <c r="AY670" s="569"/>
      <c r="AZ670" s="569"/>
      <c r="BA670" s="569"/>
      <c r="BB670" s="569"/>
      <c r="BC670" s="569"/>
      <c r="BD670" s="569"/>
      <c r="BE670" s="569"/>
      <c r="BF670" s="569"/>
      <c r="BG670" s="569"/>
      <c r="BH670" s="569"/>
      <c r="BI670" s="569"/>
      <c r="BJ670" s="569"/>
      <c r="BK670" s="569"/>
      <c r="BL670" s="569"/>
      <c r="BM670" s="569"/>
      <c r="BN670" s="569"/>
      <c r="BO670" s="569"/>
      <c r="BP670" s="569"/>
      <c r="BQ670" s="569"/>
      <c r="BR670" s="569"/>
      <c r="BS670" s="569"/>
      <c r="BT670" s="569"/>
      <c r="BU670" s="569"/>
      <c r="BV670" s="569"/>
      <c r="BW670" s="569"/>
      <c r="BX670" s="569"/>
      <c r="BY670" s="569"/>
      <c r="BZ670" s="569"/>
      <c r="CA670" s="569"/>
      <c r="CB670" s="569"/>
      <c r="CC670" s="569"/>
      <c r="CD670" s="569"/>
    </row>
    <row r="671" spans="21:82" ht="39" customHeight="1" x14ac:dyDescent="0.25">
      <c r="U671" s="569"/>
      <c r="V671" s="569"/>
      <c r="W671" s="569"/>
      <c r="X671" s="569"/>
      <c r="Y671" s="569"/>
      <c r="Z671" s="569"/>
      <c r="AA671" s="569"/>
      <c r="AB671" s="569"/>
      <c r="AC671" s="569"/>
      <c r="AD671" s="569"/>
      <c r="AE671" s="569"/>
      <c r="AF671" s="569"/>
      <c r="AG671" s="569"/>
      <c r="AH671" s="569"/>
      <c r="AI671" s="569"/>
      <c r="AJ671" s="569"/>
      <c r="AK671" s="569"/>
      <c r="AL671" s="569"/>
      <c r="AM671" s="569"/>
      <c r="AN671" s="569"/>
      <c r="AO671" s="569"/>
      <c r="AP671" s="569"/>
      <c r="AQ671" s="569"/>
      <c r="AR671" s="569"/>
      <c r="AS671" s="569"/>
      <c r="AT671" s="569"/>
      <c r="AU671" s="569"/>
      <c r="AV671" s="569"/>
      <c r="AW671" s="569"/>
      <c r="AX671" s="569"/>
      <c r="AY671" s="569"/>
      <c r="AZ671" s="569"/>
      <c r="BA671" s="569"/>
      <c r="BB671" s="569"/>
      <c r="BC671" s="569"/>
      <c r="BD671" s="569"/>
      <c r="BE671" s="569"/>
      <c r="BF671" s="569"/>
      <c r="BG671" s="569"/>
      <c r="BH671" s="569"/>
      <c r="BI671" s="569"/>
      <c r="BJ671" s="569"/>
      <c r="BK671" s="569"/>
      <c r="BL671" s="569"/>
      <c r="BM671" s="569"/>
      <c r="BN671" s="569"/>
      <c r="BO671" s="569"/>
      <c r="BP671" s="569"/>
      <c r="BQ671" s="569"/>
      <c r="BR671" s="569"/>
      <c r="BS671" s="569"/>
      <c r="BT671" s="569"/>
      <c r="BU671" s="569"/>
      <c r="BV671" s="569"/>
      <c r="BW671" s="569"/>
      <c r="BX671" s="569"/>
      <c r="BY671" s="569"/>
      <c r="BZ671" s="569"/>
      <c r="CA671" s="569"/>
      <c r="CB671" s="569"/>
      <c r="CC671" s="569"/>
      <c r="CD671" s="569"/>
    </row>
    <row r="672" spans="21:82" ht="39" customHeight="1" x14ac:dyDescent="0.25">
      <c r="U672" s="569"/>
      <c r="V672" s="569"/>
      <c r="W672" s="569"/>
      <c r="X672" s="569"/>
      <c r="Y672" s="569"/>
      <c r="Z672" s="569"/>
      <c r="AA672" s="569"/>
      <c r="AB672" s="569"/>
      <c r="AC672" s="569"/>
      <c r="AD672" s="569"/>
      <c r="AE672" s="569"/>
      <c r="AF672" s="569"/>
      <c r="AG672" s="569"/>
      <c r="AH672" s="569"/>
      <c r="AI672" s="569"/>
      <c r="AJ672" s="569"/>
      <c r="AK672" s="569"/>
      <c r="AL672" s="569"/>
      <c r="AM672" s="569"/>
      <c r="AN672" s="569"/>
      <c r="AO672" s="569"/>
      <c r="AP672" s="569"/>
      <c r="AQ672" s="569"/>
      <c r="AR672" s="569"/>
      <c r="AS672" s="569"/>
      <c r="AT672" s="569"/>
      <c r="AU672" s="569"/>
      <c r="AV672" s="569"/>
      <c r="AW672" s="569"/>
      <c r="AX672" s="569"/>
      <c r="AY672" s="569"/>
      <c r="AZ672" s="569"/>
      <c r="BA672" s="569"/>
      <c r="BB672" s="569"/>
      <c r="BC672" s="569"/>
      <c r="BD672" s="569"/>
      <c r="BE672" s="569"/>
      <c r="BF672" s="569"/>
      <c r="BG672" s="569"/>
      <c r="BH672" s="569"/>
      <c r="BI672" s="569"/>
      <c r="BJ672" s="569"/>
      <c r="BK672" s="569"/>
      <c r="BL672" s="569"/>
      <c r="BM672" s="569"/>
      <c r="BN672" s="569"/>
      <c r="BO672" s="569"/>
      <c r="BP672" s="569"/>
      <c r="BQ672" s="569"/>
      <c r="BR672" s="569"/>
      <c r="BS672" s="569"/>
      <c r="BT672" s="569"/>
      <c r="BU672" s="569"/>
      <c r="BV672" s="569"/>
      <c r="BW672" s="569"/>
      <c r="BX672" s="569"/>
      <c r="BY672" s="569"/>
      <c r="BZ672" s="569"/>
      <c r="CA672" s="569"/>
      <c r="CB672" s="569"/>
      <c r="CC672" s="569"/>
      <c r="CD672" s="569"/>
    </row>
    <row r="673" spans="21:82" ht="39" customHeight="1" x14ac:dyDescent="0.25">
      <c r="U673" s="569"/>
      <c r="V673" s="569"/>
      <c r="W673" s="569"/>
      <c r="X673" s="569"/>
      <c r="Y673" s="569"/>
      <c r="Z673" s="569"/>
      <c r="AA673" s="569"/>
      <c r="AB673" s="569"/>
      <c r="AC673" s="569"/>
      <c r="AD673" s="569"/>
      <c r="AE673" s="569"/>
      <c r="AF673" s="569"/>
      <c r="AG673" s="569"/>
      <c r="AH673" s="569"/>
      <c r="AI673" s="569"/>
      <c r="AJ673" s="569"/>
      <c r="AK673" s="569"/>
      <c r="AL673" s="569"/>
      <c r="AM673" s="569"/>
      <c r="AN673" s="569"/>
      <c r="AO673" s="569"/>
      <c r="AP673" s="569"/>
      <c r="AQ673" s="569"/>
      <c r="AR673" s="569"/>
      <c r="AS673" s="569"/>
      <c r="AT673" s="569"/>
      <c r="AU673" s="569"/>
      <c r="AV673" s="569"/>
      <c r="AW673" s="569"/>
      <c r="AX673" s="569"/>
      <c r="AY673" s="569"/>
      <c r="AZ673" s="569"/>
      <c r="BA673" s="569"/>
      <c r="BB673" s="569"/>
      <c r="BC673" s="569"/>
      <c r="BD673" s="569"/>
      <c r="BE673" s="569"/>
      <c r="BF673" s="569"/>
      <c r="BG673" s="569"/>
      <c r="BH673" s="569"/>
      <c r="BI673" s="569"/>
      <c r="BJ673" s="569"/>
      <c r="BK673" s="569"/>
      <c r="BL673" s="569"/>
      <c r="BM673" s="569"/>
      <c r="BN673" s="569"/>
      <c r="BO673" s="569"/>
      <c r="BP673" s="569"/>
      <c r="BQ673" s="569"/>
      <c r="BR673" s="569"/>
      <c r="BS673" s="569"/>
      <c r="BT673" s="569"/>
      <c r="BU673" s="569"/>
      <c r="BV673" s="569"/>
      <c r="BW673" s="569"/>
      <c r="BX673" s="569"/>
      <c r="BY673" s="569"/>
      <c r="BZ673" s="569"/>
      <c r="CA673" s="569"/>
      <c r="CB673" s="569"/>
      <c r="CC673" s="569"/>
      <c r="CD673" s="569"/>
    </row>
    <row r="674" spans="21:82" ht="39" customHeight="1" x14ac:dyDescent="0.25">
      <c r="U674" s="569"/>
      <c r="V674" s="569"/>
      <c r="W674" s="569"/>
      <c r="X674" s="569"/>
      <c r="Y674" s="569"/>
      <c r="Z674" s="569"/>
      <c r="AA674" s="569"/>
      <c r="AB674" s="569"/>
      <c r="AC674" s="569"/>
      <c r="AD674" s="569"/>
      <c r="AE674" s="569"/>
      <c r="AF674" s="569"/>
      <c r="AG674" s="569"/>
      <c r="AH674" s="569"/>
      <c r="AI674" s="569"/>
      <c r="AJ674" s="569"/>
      <c r="AK674" s="569"/>
      <c r="AL674" s="569"/>
      <c r="AM674" s="569"/>
      <c r="AN674" s="569"/>
      <c r="AO674" s="569"/>
      <c r="AP674" s="569"/>
      <c r="AQ674" s="569"/>
      <c r="AR674" s="569"/>
      <c r="AS674" s="569"/>
      <c r="AT674" s="569"/>
      <c r="AU674" s="569"/>
      <c r="AV674" s="569"/>
      <c r="AW674" s="569"/>
      <c r="AX674" s="569"/>
      <c r="AY674" s="569"/>
      <c r="AZ674" s="569"/>
      <c r="BA674" s="569"/>
      <c r="BB674" s="569"/>
      <c r="BC674" s="569"/>
      <c r="BD674" s="569"/>
      <c r="BE674" s="569"/>
      <c r="BF674" s="569"/>
      <c r="BG674" s="569"/>
      <c r="BH674" s="569"/>
      <c r="BI674" s="569"/>
      <c r="BJ674" s="569"/>
      <c r="BK674" s="569"/>
      <c r="BL674" s="569"/>
      <c r="BM674" s="569"/>
      <c r="BN674" s="569"/>
      <c r="BO674" s="569"/>
      <c r="BP674" s="569"/>
      <c r="BQ674" s="569"/>
      <c r="BR674" s="569"/>
      <c r="BS674" s="569"/>
      <c r="BT674" s="569"/>
      <c r="BU674" s="569"/>
      <c r="BV674" s="569"/>
      <c r="BW674" s="569"/>
      <c r="BX674" s="569"/>
      <c r="BY674" s="569"/>
      <c r="BZ674" s="569"/>
      <c r="CA674" s="569"/>
      <c r="CB674" s="569"/>
      <c r="CC674" s="569"/>
      <c r="CD674" s="569"/>
    </row>
    <row r="675" spans="21:82" ht="39" customHeight="1" x14ac:dyDescent="0.25">
      <c r="U675" s="569"/>
      <c r="V675" s="569"/>
      <c r="W675" s="569"/>
      <c r="X675" s="569"/>
      <c r="Y675" s="569"/>
      <c r="Z675" s="569"/>
      <c r="AA675" s="569"/>
      <c r="AB675" s="569"/>
      <c r="AC675" s="569"/>
      <c r="AD675" s="569"/>
      <c r="AE675" s="569"/>
      <c r="AF675" s="569"/>
      <c r="AG675" s="569"/>
      <c r="AH675" s="569"/>
      <c r="AI675" s="569"/>
      <c r="AJ675" s="569"/>
      <c r="AK675" s="569"/>
      <c r="AL675" s="569"/>
      <c r="AM675" s="569"/>
      <c r="AN675" s="569"/>
      <c r="AO675" s="569"/>
      <c r="AP675" s="569"/>
      <c r="AQ675" s="569"/>
      <c r="AR675" s="569"/>
      <c r="AS675" s="569"/>
      <c r="AT675" s="569"/>
      <c r="AU675" s="569"/>
      <c r="AV675" s="569"/>
      <c r="AW675" s="569"/>
      <c r="AX675" s="569"/>
      <c r="AY675" s="569"/>
      <c r="AZ675" s="569"/>
      <c r="BA675" s="569"/>
      <c r="BB675" s="569"/>
      <c r="BC675" s="569"/>
      <c r="BD675" s="569"/>
      <c r="BE675" s="569"/>
      <c r="BF675" s="569"/>
      <c r="BG675" s="569"/>
      <c r="BH675" s="569"/>
      <c r="BI675" s="569"/>
      <c r="BJ675" s="569"/>
      <c r="BK675" s="569"/>
      <c r="BL675" s="569"/>
      <c r="BM675" s="569"/>
      <c r="BN675" s="569"/>
      <c r="BO675" s="569"/>
      <c r="BP675" s="569"/>
      <c r="BQ675" s="569"/>
      <c r="BR675" s="569"/>
      <c r="BS675" s="569"/>
      <c r="BT675" s="569"/>
      <c r="BU675" s="569"/>
      <c r="BV675" s="569"/>
      <c r="BW675" s="569"/>
      <c r="BX675" s="569"/>
      <c r="BY675" s="569"/>
      <c r="BZ675" s="569"/>
      <c r="CA675" s="569"/>
      <c r="CB675" s="569"/>
      <c r="CC675" s="569"/>
      <c r="CD675" s="569"/>
    </row>
    <row r="676" spans="21:82" ht="39" customHeight="1" x14ac:dyDescent="0.25">
      <c r="U676" s="569"/>
      <c r="V676" s="569"/>
      <c r="W676" s="569"/>
      <c r="X676" s="569"/>
      <c r="Y676" s="569"/>
      <c r="Z676" s="569"/>
      <c r="AA676" s="569"/>
      <c r="AB676" s="569"/>
      <c r="AC676" s="569"/>
      <c r="AD676" s="569"/>
      <c r="AE676" s="569"/>
      <c r="AF676" s="569"/>
      <c r="AG676" s="569"/>
      <c r="AH676" s="569"/>
      <c r="AI676" s="569"/>
      <c r="AJ676" s="569"/>
      <c r="AK676" s="569"/>
      <c r="AL676" s="569"/>
      <c r="AM676" s="569"/>
      <c r="AN676" s="569"/>
      <c r="AO676" s="569"/>
      <c r="AP676" s="569"/>
      <c r="AQ676" s="569"/>
      <c r="AR676" s="569"/>
      <c r="AS676" s="569"/>
      <c r="AT676" s="569"/>
      <c r="AU676" s="569"/>
      <c r="AV676" s="569"/>
      <c r="AW676" s="569"/>
      <c r="AX676" s="569"/>
      <c r="AY676" s="569"/>
      <c r="AZ676" s="569"/>
      <c r="BA676" s="569"/>
      <c r="BB676" s="569"/>
      <c r="BC676" s="569"/>
      <c r="BD676" s="569"/>
      <c r="BE676" s="569"/>
      <c r="BF676" s="569"/>
      <c r="BG676" s="569"/>
      <c r="BH676" s="569"/>
      <c r="BI676" s="569"/>
      <c r="BJ676" s="569"/>
      <c r="BK676" s="569"/>
      <c r="BL676" s="569"/>
      <c r="BM676" s="569"/>
      <c r="BN676" s="569"/>
      <c r="BO676" s="569"/>
      <c r="BP676" s="569"/>
      <c r="BQ676" s="569"/>
      <c r="BR676" s="569"/>
      <c r="BS676" s="569"/>
      <c r="BT676" s="569"/>
      <c r="BU676" s="569"/>
      <c r="BV676" s="569"/>
      <c r="BW676" s="569"/>
      <c r="BX676" s="569"/>
      <c r="BY676" s="569"/>
      <c r="BZ676" s="569"/>
      <c r="CA676" s="569"/>
      <c r="CB676" s="569"/>
      <c r="CC676" s="569"/>
      <c r="CD676" s="569"/>
    </row>
    <row r="677" spans="21:82" ht="39" customHeight="1" x14ac:dyDescent="0.25">
      <c r="U677" s="569"/>
      <c r="V677" s="569"/>
      <c r="W677" s="569"/>
      <c r="X677" s="569"/>
      <c r="Y677" s="569"/>
      <c r="Z677" s="569"/>
      <c r="AA677" s="569"/>
      <c r="AB677" s="569"/>
      <c r="AC677" s="569"/>
      <c r="AD677" s="569"/>
      <c r="AE677" s="569"/>
      <c r="AF677" s="569"/>
      <c r="AG677" s="569"/>
      <c r="AH677" s="569"/>
      <c r="AI677" s="569"/>
      <c r="AJ677" s="569"/>
      <c r="AK677" s="569"/>
      <c r="AL677" s="569"/>
      <c r="AM677" s="569"/>
      <c r="AN677" s="569"/>
      <c r="AO677" s="569"/>
      <c r="AP677" s="569"/>
      <c r="AQ677" s="569"/>
      <c r="AR677" s="569"/>
      <c r="AS677" s="569"/>
      <c r="AT677" s="569"/>
      <c r="AU677" s="569"/>
      <c r="AV677" s="569"/>
      <c r="AW677" s="569"/>
      <c r="AX677" s="569"/>
      <c r="AY677" s="569"/>
      <c r="AZ677" s="569"/>
      <c r="BA677" s="569"/>
      <c r="BB677" s="569"/>
      <c r="BC677" s="569"/>
      <c r="BD677" s="569"/>
      <c r="BE677" s="569"/>
      <c r="BF677" s="569"/>
      <c r="BG677" s="569"/>
      <c r="BH677" s="569"/>
      <c r="BI677" s="569"/>
      <c r="BJ677" s="569"/>
      <c r="BK677" s="569"/>
      <c r="BL677" s="569"/>
      <c r="BM677" s="569"/>
      <c r="BN677" s="569"/>
      <c r="BO677" s="569"/>
      <c r="BP677" s="569"/>
      <c r="BQ677" s="569"/>
      <c r="BR677" s="569"/>
      <c r="BS677" s="569"/>
      <c r="BT677" s="569"/>
      <c r="BU677" s="569"/>
      <c r="BV677" s="569"/>
      <c r="BW677" s="569"/>
      <c r="BX677" s="569"/>
      <c r="BY677" s="569"/>
      <c r="BZ677" s="569"/>
      <c r="CA677" s="569"/>
      <c r="CB677" s="569"/>
      <c r="CC677" s="569"/>
      <c r="CD677" s="569"/>
    </row>
    <row r="678" spans="21:82" ht="39" customHeight="1" x14ac:dyDescent="0.25">
      <c r="U678" s="569"/>
      <c r="V678" s="569"/>
      <c r="W678" s="569"/>
      <c r="X678" s="569"/>
      <c r="Y678" s="569"/>
      <c r="Z678" s="569"/>
      <c r="AA678" s="569"/>
      <c r="AB678" s="569"/>
      <c r="AC678" s="569"/>
      <c r="AD678" s="569"/>
      <c r="AE678" s="569"/>
      <c r="AF678" s="569"/>
      <c r="AG678" s="569"/>
      <c r="AH678" s="569"/>
      <c r="AI678" s="569"/>
      <c r="AJ678" s="569"/>
      <c r="AK678" s="569"/>
      <c r="AL678" s="569"/>
      <c r="AM678" s="569"/>
      <c r="AN678" s="569"/>
      <c r="AO678" s="569"/>
      <c r="AP678" s="569"/>
      <c r="AQ678" s="569"/>
      <c r="AR678" s="569"/>
      <c r="AS678" s="569"/>
      <c r="AT678" s="569"/>
      <c r="AU678" s="569"/>
      <c r="AV678" s="569"/>
      <c r="AW678" s="569"/>
      <c r="AX678" s="569"/>
      <c r="AY678" s="569"/>
      <c r="AZ678" s="569"/>
      <c r="BA678" s="569"/>
      <c r="BB678" s="569"/>
      <c r="BC678" s="569"/>
      <c r="BD678" s="569"/>
      <c r="BE678" s="569"/>
      <c r="BF678" s="569"/>
      <c r="BG678" s="569"/>
      <c r="BH678" s="569"/>
      <c r="BI678" s="569"/>
      <c r="BJ678" s="569"/>
      <c r="BK678" s="569"/>
      <c r="BL678" s="569"/>
      <c r="BM678" s="569"/>
      <c r="BN678" s="569"/>
      <c r="BO678" s="569"/>
      <c r="BP678" s="569"/>
      <c r="BQ678" s="569"/>
      <c r="BR678" s="569"/>
      <c r="BS678" s="569"/>
      <c r="BT678" s="569"/>
      <c r="BU678" s="569"/>
      <c r="BV678" s="569"/>
      <c r="BW678" s="569"/>
      <c r="BX678" s="569"/>
      <c r="BY678" s="569"/>
      <c r="BZ678" s="569"/>
      <c r="CA678" s="569"/>
      <c r="CB678" s="569"/>
      <c r="CC678" s="569"/>
      <c r="CD678" s="569"/>
    </row>
    <row r="679" spans="21:82" ht="39" customHeight="1" x14ac:dyDescent="0.25">
      <c r="U679" s="569"/>
      <c r="V679" s="569"/>
      <c r="W679" s="569"/>
      <c r="X679" s="569"/>
      <c r="Y679" s="569"/>
      <c r="Z679" s="569"/>
      <c r="AA679" s="569"/>
      <c r="AB679" s="569"/>
      <c r="AC679" s="569"/>
      <c r="AD679" s="569"/>
      <c r="AE679" s="569"/>
      <c r="AF679" s="569"/>
      <c r="AG679" s="569"/>
      <c r="AH679" s="569"/>
      <c r="AI679" s="569"/>
      <c r="AJ679" s="569"/>
      <c r="AK679" s="569"/>
      <c r="AL679" s="569"/>
      <c r="AM679" s="569"/>
      <c r="AN679" s="569"/>
      <c r="AO679" s="569"/>
      <c r="AP679" s="569"/>
      <c r="AQ679" s="569"/>
      <c r="AR679" s="569"/>
      <c r="AS679" s="569"/>
      <c r="AT679" s="569"/>
      <c r="AU679" s="569"/>
      <c r="AV679" s="569"/>
      <c r="AW679" s="569"/>
      <c r="AX679" s="569"/>
      <c r="AY679" s="569"/>
      <c r="AZ679" s="569"/>
      <c r="BA679" s="569"/>
      <c r="BB679" s="569"/>
      <c r="BC679" s="569"/>
      <c r="BD679" s="569"/>
      <c r="BE679" s="569"/>
      <c r="BF679" s="569"/>
      <c r="BG679" s="569"/>
      <c r="BH679" s="569"/>
      <c r="BI679" s="569"/>
      <c r="BJ679" s="569"/>
      <c r="BK679" s="569"/>
      <c r="BL679" s="569"/>
      <c r="BM679" s="569"/>
      <c r="BN679" s="569"/>
      <c r="BO679" s="569"/>
      <c r="BP679" s="569"/>
      <c r="BQ679" s="569"/>
      <c r="BR679" s="569"/>
      <c r="BS679" s="569"/>
      <c r="BT679" s="569"/>
      <c r="BU679" s="569"/>
      <c r="BV679" s="569"/>
      <c r="BW679" s="569"/>
      <c r="BX679" s="569"/>
      <c r="BY679" s="569"/>
      <c r="BZ679" s="569"/>
      <c r="CA679" s="569"/>
      <c r="CB679" s="569"/>
      <c r="CC679" s="569"/>
      <c r="CD679" s="569"/>
    </row>
    <row r="680" spans="21:82" ht="39" customHeight="1" x14ac:dyDescent="0.25">
      <c r="U680" s="569"/>
      <c r="V680" s="569"/>
      <c r="W680" s="569"/>
      <c r="X680" s="569"/>
      <c r="Y680" s="569"/>
      <c r="Z680" s="569"/>
      <c r="AA680" s="569"/>
      <c r="AB680" s="569"/>
      <c r="AC680" s="569"/>
      <c r="AD680" s="569"/>
      <c r="AE680" s="569"/>
      <c r="AF680" s="569"/>
      <c r="AG680" s="569"/>
      <c r="AH680" s="569"/>
      <c r="AI680" s="569"/>
      <c r="AJ680" s="569"/>
      <c r="AK680" s="569"/>
      <c r="AL680" s="569"/>
      <c r="AM680" s="569"/>
      <c r="AN680" s="569"/>
      <c r="AO680" s="569"/>
      <c r="AP680" s="569"/>
      <c r="AQ680" s="569"/>
      <c r="AR680" s="569"/>
      <c r="AS680" s="569"/>
      <c r="AT680" s="569"/>
      <c r="AU680" s="569"/>
      <c r="AV680" s="569"/>
      <c r="AW680" s="569"/>
      <c r="AX680" s="569"/>
      <c r="AY680" s="569"/>
      <c r="AZ680" s="569"/>
      <c r="BA680" s="569"/>
      <c r="BB680" s="569"/>
      <c r="BC680" s="569"/>
      <c r="BD680" s="569"/>
      <c r="BE680" s="569"/>
      <c r="BF680" s="569"/>
      <c r="BG680" s="569"/>
      <c r="BH680" s="569"/>
      <c r="BI680" s="569"/>
      <c r="BJ680" s="569"/>
      <c r="BK680" s="569"/>
      <c r="BL680" s="569"/>
      <c r="BM680" s="569"/>
      <c r="BN680" s="569"/>
      <c r="BO680" s="569"/>
      <c r="BP680" s="569"/>
      <c r="BQ680" s="569"/>
      <c r="BR680" s="569"/>
      <c r="BS680" s="569"/>
      <c r="BT680" s="569"/>
      <c r="BU680" s="569"/>
      <c r="BV680" s="569"/>
      <c r="BW680" s="569"/>
      <c r="BX680" s="569"/>
      <c r="BY680" s="569"/>
      <c r="BZ680" s="569"/>
      <c r="CA680" s="569"/>
      <c r="CB680" s="569"/>
      <c r="CC680" s="569"/>
      <c r="CD680" s="569"/>
    </row>
    <row r="681" spans="21:82" ht="39" customHeight="1" x14ac:dyDescent="0.25">
      <c r="U681" s="569"/>
      <c r="V681" s="569"/>
      <c r="W681" s="569"/>
      <c r="X681" s="569"/>
      <c r="Y681" s="569"/>
      <c r="Z681" s="569"/>
      <c r="AA681" s="569"/>
      <c r="AB681" s="569"/>
      <c r="AC681" s="569"/>
      <c r="AD681" s="569"/>
      <c r="AE681" s="569"/>
      <c r="AF681" s="569"/>
      <c r="AG681" s="569"/>
      <c r="AH681" s="569"/>
      <c r="AI681" s="569"/>
      <c r="AJ681" s="569"/>
      <c r="AK681" s="569"/>
      <c r="AL681" s="569"/>
      <c r="AM681" s="569"/>
      <c r="AN681" s="569"/>
      <c r="AO681" s="569"/>
      <c r="AP681" s="569"/>
      <c r="AQ681" s="569"/>
      <c r="AR681" s="569"/>
      <c r="AS681" s="569"/>
      <c r="AT681" s="569"/>
      <c r="AU681" s="569"/>
      <c r="AV681" s="569"/>
      <c r="AW681" s="569"/>
      <c r="AX681" s="569"/>
      <c r="AY681" s="569"/>
      <c r="AZ681" s="569"/>
      <c r="BA681" s="569"/>
      <c r="BB681" s="569"/>
      <c r="BC681" s="569"/>
      <c r="BD681" s="569"/>
      <c r="BE681" s="569"/>
      <c r="BF681" s="569"/>
      <c r="BG681" s="569"/>
      <c r="BH681" s="569"/>
      <c r="BI681" s="569"/>
      <c r="BJ681" s="569"/>
      <c r="BK681" s="569"/>
      <c r="BL681" s="569"/>
      <c r="BM681" s="569"/>
      <c r="BN681" s="569"/>
      <c r="BO681" s="569"/>
      <c r="BP681" s="569"/>
      <c r="BQ681" s="569"/>
      <c r="BR681" s="569"/>
      <c r="BS681" s="569"/>
      <c r="BT681" s="569"/>
      <c r="BU681" s="569"/>
      <c r="BV681" s="569"/>
      <c r="BW681" s="569"/>
      <c r="BX681" s="569"/>
      <c r="BY681" s="569"/>
      <c r="BZ681" s="569"/>
      <c r="CA681" s="569"/>
      <c r="CB681" s="569"/>
      <c r="CC681" s="569"/>
      <c r="CD681" s="569"/>
    </row>
    <row r="682" spans="21:82" ht="39" customHeight="1" x14ac:dyDescent="0.25">
      <c r="U682" s="569"/>
      <c r="V682" s="569"/>
      <c r="W682" s="569"/>
      <c r="X682" s="569"/>
      <c r="Y682" s="569"/>
      <c r="Z682" s="569"/>
      <c r="AA682" s="569"/>
      <c r="AB682" s="569"/>
      <c r="AC682" s="569"/>
      <c r="AD682" s="569"/>
      <c r="AE682" s="569"/>
      <c r="AF682" s="569"/>
      <c r="AG682" s="569"/>
      <c r="AH682" s="569"/>
      <c r="AI682" s="569"/>
      <c r="AJ682" s="569"/>
      <c r="AK682" s="569"/>
      <c r="AL682" s="569"/>
      <c r="AM682" s="569"/>
      <c r="AN682" s="569"/>
      <c r="AO682" s="569"/>
      <c r="AP682" s="569"/>
      <c r="AQ682" s="569"/>
      <c r="AR682" s="569"/>
      <c r="AS682" s="569"/>
      <c r="AT682" s="569"/>
      <c r="AU682" s="569"/>
      <c r="AV682" s="569"/>
      <c r="AW682" s="569"/>
      <c r="AX682" s="569"/>
      <c r="AY682" s="569"/>
      <c r="AZ682" s="569"/>
      <c r="BA682" s="569"/>
      <c r="BB682" s="569"/>
      <c r="BC682" s="569"/>
      <c r="BD682" s="569"/>
      <c r="BE682" s="569"/>
      <c r="BF682" s="569"/>
      <c r="BG682" s="569"/>
      <c r="BH682" s="569"/>
      <c r="BI682" s="569"/>
      <c r="BJ682" s="569"/>
      <c r="BK682" s="569"/>
      <c r="BL682" s="569"/>
      <c r="BM682" s="569"/>
      <c r="BN682" s="569"/>
      <c r="BO682" s="569"/>
      <c r="BP682" s="569"/>
      <c r="BQ682" s="569"/>
      <c r="BR682" s="569"/>
      <c r="BS682" s="569"/>
      <c r="BT682" s="569"/>
      <c r="BU682" s="569"/>
      <c r="BV682" s="569"/>
      <c r="BW682" s="569"/>
      <c r="BX682" s="569"/>
      <c r="BY682" s="569"/>
      <c r="BZ682" s="569"/>
      <c r="CA682" s="569"/>
      <c r="CB682" s="569"/>
      <c r="CC682" s="569"/>
      <c r="CD682" s="569"/>
    </row>
    <row r="683" spans="21:82" ht="39" customHeight="1" x14ac:dyDescent="0.25">
      <c r="U683" s="569"/>
      <c r="V683" s="569"/>
      <c r="W683" s="569"/>
      <c r="X683" s="569"/>
      <c r="Y683" s="569"/>
      <c r="Z683" s="569"/>
      <c r="AA683" s="569"/>
      <c r="AB683" s="569"/>
      <c r="AC683" s="569"/>
      <c r="AD683" s="569"/>
      <c r="AE683" s="569"/>
      <c r="AF683" s="569"/>
      <c r="AG683" s="569"/>
      <c r="AH683" s="569"/>
      <c r="AI683" s="569"/>
      <c r="AJ683" s="569"/>
      <c r="AK683" s="569"/>
      <c r="AL683" s="569"/>
      <c r="AM683" s="569"/>
      <c r="AN683" s="569"/>
      <c r="AO683" s="569"/>
      <c r="AP683" s="569"/>
      <c r="AQ683" s="569"/>
      <c r="AR683" s="569"/>
      <c r="AS683" s="569"/>
      <c r="AT683" s="569"/>
      <c r="AU683" s="569"/>
      <c r="AV683" s="569"/>
      <c r="AW683" s="569"/>
      <c r="AX683" s="569"/>
      <c r="AY683" s="569"/>
      <c r="AZ683" s="569"/>
      <c r="BA683" s="569"/>
      <c r="BB683" s="569"/>
      <c r="BC683" s="569"/>
      <c r="BD683" s="569"/>
      <c r="BE683" s="569"/>
      <c r="BF683" s="569"/>
      <c r="BG683" s="569"/>
      <c r="BH683" s="569"/>
      <c r="BI683" s="569"/>
      <c r="BJ683" s="569"/>
      <c r="BK683" s="569"/>
      <c r="BL683" s="569"/>
      <c r="BM683" s="569"/>
      <c r="BN683" s="569"/>
      <c r="BO683" s="569"/>
      <c r="BP683" s="569"/>
      <c r="BQ683" s="569"/>
      <c r="BR683" s="569"/>
      <c r="BS683" s="569"/>
      <c r="BT683" s="569"/>
      <c r="BU683" s="569"/>
      <c r="BV683" s="569"/>
      <c r="BW683" s="569"/>
      <c r="BX683" s="569"/>
      <c r="BY683" s="569"/>
      <c r="BZ683" s="569"/>
      <c r="CA683" s="569"/>
      <c r="CB683" s="569"/>
      <c r="CC683" s="569"/>
      <c r="CD683" s="569"/>
    </row>
    <row r="684" spans="21:82" ht="39" customHeight="1" x14ac:dyDescent="0.25">
      <c r="U684" s="569"/>
      <c r="V684" s="569"/>
      <c r="W684" s="569"/>
      <c r="X684" s="569"/>
      <c r="Y684" s="569"/>
      <c r="Z684" s="569"/>
      <c r="AA684" s="569"/>
      <c r="AB684" s="569"/>
      <c r="AC684" s="569"/>
      <c r="AD684" s="569"/>
      <c r="AE684" s="569"/>
      <c r="AF684" s="569"/>
      <c r="AG684" s="569"/>
      <c r="AH684" s="569"/>
      <c r="AI684" s="569"/>
      <c r="AJ684" s="569"/>
      <c r="AK684" s="569"/>
      <c r="AL684" s="569"/>
      <c r="AM684" s="569"/>
      <c r="AN684" s="569"/>
      <c r="AO684" s="569"/>
      <c r="AP684" s="569"/>
      <c r="AQ684" s="569"/>
      <c r="AR684" s="569"/>
      <c r="AS684" s="569"/>
      <c r="AT684" s="569"/>
      <c r="AU684" s="569"/>
      <c r="AV684" s="569"/>
      <c r="AW684" s="569"/>
      <c r="AX684" s="569"/>
      <c r="AY684" s="569"/>
      <c r="AZ684" s="569"/>
      <c r="BA684" s="569"/>
      <c r="BB684" s="569"/>
      <c r="BC684" s="569"/>
      <c r="BD684" s="569"/>
      <c r="BE684" s="569"/>
      <c r="BF684" s="569"/>
      <c r="BG684" s="569"/>
      <c r="BH684" s="569"/>
      <c r="BI684" s="569"/>
      <c r="BJ684" s="569"/>
      <c r="BK684" s="569"/>
      <c r="BL684" s="569"/>
      <c r="BM684" s="569"/>
      <c r="BN684" s="569"/>
      <c r="BO684" s="569"/>
      <c r="BP684" s="569"/>
      <c r="BQ684" s="569"/>
      <c r="BR684" s="569"/>
      <c r="BS684" s="569"/>
      <c r="BT684" s="569"/>
      <c r="BU684" s="569"/>
      <c r="BV684" s="569"/>
      <c r="BW684" s="569"/>
      <c r="BX684" s="569"/>
      <c r="BY684" s="569"/>
      <c r="BZ684" s="569"/>
      <c r="CA684" s="569"/>
      <c r="CB684" s="569"/>
      <c r="CC684" s="569"/>
      <c r="CD684" s="569"/>
    </row>
    <row r="685" spans="21:82" ht="39" customHeight="1" x14ac:dyDescent="0.25">
      <c r="U685" s="569"/>
      <c r="V685" s="569"/>
      <c r="W685" s="569"/>
      <c r="X685" s="569"/>
      <c r="Y685" s="569"/>
      <c r="Z685" s="569"/>
      <c r="AA685" s="569"/>
      <c r="AB685" s="569"/>
      <c r="AC685" s="569"/>
      <c r="AD685" s="569"/>
      <c r="AE685" s="569"/>
      <c r="AF685" s="569"/>
      <c r="AG685" s="569"/>
      <c r="AH685" s="569"/>
      <c r="AI685" s="569"/>
      <c r="AJ685" s="569"/>
      <c r="AK685" s="569"/>
      <c r="AL685" s="569"/>
      <c r="AM685" s="569"/>
      <c r="AN685" s="569"/>
      <c r="AO685" s="569"/>
      <c r="AP685" s="569"/>
      <c r="AQ685" s="569"/>
      <c r="AR685" s="569"/>
      <c r="AS685" s="569"/>
      <c r="AT685" s="569"/>
      <c r="AU685" s="569"/>
      <c r="AV685" s="569"/>
      <c r="AW685" s="569"/>
      <c r="AX685" s="569"/>
      <c r="AY685" s="569"/>
      <c r="AZ685" s="569"/>
      <c r="BA685" s="569"/>
      <c r="BB685" s="569"/>
      <c r="BC685" s="569"/>
      <c r="BD685" s="569"/>
      <c r="BE685" s="569"/>
      <c r="BF685" s="569"/>
      <c r="BG685" s="569"/>
      <c r="BH685" s="569"/>
      <c r="BI685" s="569"/>
      <c r="BJ685" s="569"/>
      <c r="BK685" s="569"/>
      <c r="BL685" s="569"/>
      <c r="BM685" s="569"/>
      <c r="BN685" s="569"/>
      <c r="BO685" s="569"/>
      <c r="BP685" s="569"/>
      <c r="BQ685" s="569"/>
      <c r="BR685" s="569"/>
      <c r="BS685" s="569"/>
      <c r="BT685" s="569"/>
      <c r="BU685" s="569"/>
      <c r="BV685" s="569"/>
      <c r="BW685" s="569"/>
      <c r="BX685" s="569"/>
      <c r="BY685" s="569"/>
      <c r="BZ685" s="569"/>
      <c r="CA685" s="569"/>
      <c r="CB685" s="569"/>
      <c r="CC685" s="569"/>
      <c r="CD685" s="569"/>
    </row>
    <row r="686" spans="21:82" ht="39" customHeight="1" x14ac:dyDescent="0.25">
      <c r="U686" s="569"/>
      <c r="V686" s="569"/>
      <c r="W686" s="569"/>
      <c r="X686" s="569"/>
      <c r="Y686" s="569"/>
      <c r="Z686" s="569"/>
      <c r="AA686" s="569"/>
      <c r="AB686" s="569"/>
      <c r="AC686" s="569"/>
      <c r="AD686" s="569"/>
      <c r="AE686" s="569"/>
      <c r="AF686" s="569"/>
      <c r="AG686" s="569"/>
      <c r="AH686" s="569"/>
      <c r="AI686" s="569"/>
      <c r="AJ686" s="569"/>
      <c r="AK686" s="569"/>
      <c r="AL686" s="569"/>
      <c r="AM686" s="569"/>
      <c r="AN686" s="569"/>
      <c r="AO686" s="569"/>
      <c r="AP686" s="569"/>
      <c r="AQ686" s="569"/>
      <c r="AR686" s="569"/>
      <c r="AS686" s="569"/>
      <c r="AT686" s="569"/>
      <c r="AU686" s="569"/>
      <c r="AV686" s="569"/>
      <c r="AW686" s="569"/>
      <c r="AX686" s="569"/>
      <c r="AY686" s="569"/>
      <c r="AZ686" s="569"/>
      <c r="BA686" s="569"/>
      <c r="BB686" s="569"/>
      <c r="BC686" s="569"/>
      <c r="BD686" s="569"/>
      <c r="BE686" s="569"/>
      <c r="BF686" s="569"/>
      <c r="BG686" s="569"/>
      <c r="BH686" s="569"/>
      <c r="BI686" s="569"/>
      <c r="BJ686" s="569"/>
      <c r="BK686" s="569"/>
      <c r="BL686" s="569"/>
      <c r="BM686" s="569"/>
      <c r="BN686" s="569"/>
      <c r="BO686" s="569"/>
      <c r="BP686" s="569"/>
      <c r="BQ686" s="569"/>
      <c r="BR686" s="569"/>
      <c r="BS686" s="569"/>
      <c r="BT686" s="569"/>
      <c r="BU686" s="569"/>
      <c r="BV686" s="569"/>
      <c r="BW686" s="569"/>
      <c r="BX686" s="569"/>
      <c r="BY686" s="569"/>
      <c r="BZ686" s="569"/>
      <c r="CA686" s="569"/>
      <c r="CB686" s="569"/>
      <c r="CC686" s="569"/>
      <c r="CD686" s="569"/>
    </row>
    <row r="687" spans="21:82" ht="39" customHeight="1" x14ac:dyDescent="0.25">
      <c r="U687" s="569"/>
      <c r="V687" s="569"/>
      <c r="W687" s="569"/>
      <c r="X687" s="569"/>
      <c r="Y687" s="569"/>
      <c r="Z687" s="569"/>
      <c r="AA687" s="569"/>
      <c r="AB687" s="569"/>
      <c r="AC687" s="569"/>
      <c r="AD687" s="569"/>
      <c r="AE687" s="569"/>
      <c r="AF687" s="569"/>
      <c r="AG687" s="569"/>
      <c r="AH687" s="569"/>
      <c r="AI687" s="569"/>
      <c r="AJ687" s="569"/>
      <c r="AK687" s="569"/>
      <c r="AL687" s="569"/>
      <c r="AM687" s="569"/>
      <c r="AN687" s="569"/>
      <c r="AO687" s="569"/>
      <c r="AP687" s="569"/>
      <c r="AQ687" s="569"/>
      <c r="AR687" s="569"/>
      <c r="AS687" s="569"/>
      <c r="AT687" s="569"/>
      <c r="AU687" s="569"/>
      <c r="AV687" s="569"/>
      <c r="AW687" s="569"/>
      <c r="AX687" s="569"/>
      <c r="AY687" s="569"/>
      <c r="AZ687" s="569"/>
      <c r="BA687" s="569"/>
      <c r="BB687" s="569"/>
      <c r="BC687" s="569"/>
      <c r="BD687" s="569"/>
      <c r="BE687" s="569"/>
      <c r="BF687" s="569"/>
      <c r="BG687" s="569"/>
      <c r="BH687" s="569"/>
      <c r="BI687" s="569"/>
      <c r="BJ687" s="569"/>
      <c r="BK687" s="569"/>
      <c r="BL687" s="569"/>
      <c r="BM687" s="569"/>
      <c r="BN687" s="569"/>
      <c r="BO687" s="569"/>
      <c r="BP687" s="569"/>
      <c r="BQ687" s="569"/>
      <c r="BR687" s="569"/>
      <c r="BS687" s="569"/>
      <c r="BT687" s="569"/>
      <c r="BU687" s="569"/>
      <c r="BV687" s="569"/>
      <c r="BW687" s="569"/>
      <c r="BX687" s="569"/>
      <c r="BY687" s="569"/>
      <c r="BZ687" s="569"/>
      <c r="CA687" s="569"/>
      <c r="CB687" s="569"/>
      <c r="CC687" s="569"/>
      <c r="CD687" s="569"/>
    </row>
    <row r="688" spans="21:82" ht="39" customHeight="1" x14ac:dyDescent="0.25">
      <c r="U688" s="569"/>
      <c r="V688" s="569"/>
      <c r="W688" s="569"/>
      <c r="X688" s="569"/>
      <c r="Y688" s="569"/>
      <c r="Z688" s="569"/>
      <c r="AA688" s="569"/>
      <c r="AB688" s="569"/>
      <c r="AC688" s="569"/>
      <c r="AD688" s="569"/>
      <c r="AE688" s="569"/>
      <c r="AF688" s="569"/>
      <c r="AG688" s="569"/>
      <c r="AH688" s="569"/>
      <c r="AI688" s="569"/>
      <c r="AJ688" s="569"/>
      <c r="AK688" s="569"/>
      <c r="AL688" s="569"/>
      <c r="AM688" s="569"/>
      <c r="AN688" s="569"/>
      <c r="AO688" s="569"/>
      <c r="AP688" s="569"/>
      <c r="AQ688" s="569"/>
      <c r="AR688" s="569"/>
      <c r="AS688" s="569"/>
      <c r="AT688" s="569"/>
      <c r="AU688" s="569"/>
      <c r="AV688" s="569"/>
      <c r="AW688" s="569"/>
      <c r="AX688" s="569"/>
      <c r="AY688" s="569"/>
      <c r="AZ688" s="569"/>
      <c r="BA688" s="569"/>
      <c r="BB688" s="569"/>
      <c r="BC688" s="569"/>
      <c r="BD688" s="569"/>
      <c r="BE688" s="569"/>
      <c r="BF688" s="569"/>
      <c r="BG688" s="569"/>
      <c r="BH688" s="569"/>
      <c r="BI688" s="569"/>
      <c r="BJ688" s="569"/>
      <c r="BK688" s="569"/>
      <c r="BL688" s="569"/>
      <c r="BM688" s="569"/>
      <c r="BN688" s="569"/>
      <c r="BO688" s="569"/>
      <c r="BP688" s="569"/>
      <c r="BQ688" s="569"/>
      <c r="BR688" s="569"/>
      <c r="BS688" s="569"/>
      <c r="BT688" s="569"/>
      <c r="BU688" s="569"/>
      <c r="BV688" s="569"/>
      <c r="BW688" s="569"/>
      <c r="BX688" s="569"/>
      <c r="BY688" s="569"/>
      <c r="BZ688" s="569"/>
      <c r="CA688" s="569"/>
      <c r="CB688" s="569"/>
      <c r="CC688" s="569"/>
      <c r="CD688" s="569"/>
    </row>
    <row r="689" spans="21:82" ht="39" customHeight="1" x14ac:dyDescent="0.25">
      <c r="U689" s="569"/>
      <c r="V689" s="569"/>
      <c r="W689" s="569"/>
      <c r="X689" s="569"/>
      <c r="Y689" s="569"/>
      <c r="Z689" s="569"/>
      <c r="AA689" s="569"/>
      <c r="AB689" s="569"/>
      <c r="AC689" s="569"/>
      <c r="AD689" s="569"/>
      <c r="AE689" s="569"/>
      <c r="AF689" s="569"/>
      <c r="AG689" s="569"/>
      <c r="AH689" s="569"/>
      <c r="AI689" s="569"/>
      <c r="AJ689" s="569"/>
      <c r="AK689" s="569"/>
      <c r="AL689" s="569"/>
      <c r="AM689" s="569"/>
      <c r="AN689" s="569"/>
      <c r="AO689" s="569"/>
      <c r="AP689" s="569"/>
      <c r="AQ689" s="569"/>
      <c r="AR689" s="569"/>
      <c r="AS689" s="569"/>
      <c r="AT689" s="569"/>
      <c r="AU689" s="569"/>
      <c r="AV689" s="569"/>
      <c r="AW689" s="569"/>
      <c r="AX689" s="569"/>
      <c r="AY689" s="569"/>
      <c r="AZ689" s="569"/>
      <c r="BA689" s="569"/>
      <c r="BB689" s="569"/>
      <c r="BC689" s="569"/>
      <c r="BD689" s="569"/>
      <c r="BE689" s="569"/>
      <c r="BF689" s="569"/>
      <c r="BG689" s="569"/>
      <c r="BH689" s="569"/>
      <c r="BI689" s="569"/>
      <c r="BJ689" s="569"/>
      <c r="BK689" s="569"/>
      <c r="BL689" s="569"/>
      <c r="BM689" s="569"/>
      <c r="BN689" s="569"/>
      <c r="BO689" s="569"/>
      <c r="BP689" s="569"/>
      <c r="BQ689" s="569"/>
      <c r="BR689" s="569"/>
      <c r="BS689" s="569"/>
      <c r="BT689" s="569"/>
      <c r="BU689" s="569"/>
      <c r="BV689" s="569"/>
      <c r="BW689" s="569"/>
      <c r="BX689" s="569"/>
      <c r="BY689" s="569"/>
      <c r="BZ689" s="569"/>
      <c r="CA689" s="569"/>
      <c r="CB689" s="569"/>
      <c r="CC689" s="569"/>
      <c r="CD689" s="569"/>
    </row>
    <row r="690" spans="21:82" ht="39" customHeight="1" x14ac:dyDescent="0.25">
      <c r="U690" s="569"/>
      <c r="V690" s="569"/>
      <c r="W690" s="569"/>
      <c r="X690" s="569"/>
      <c r="Y690" s="569"/>
      <c r="Z690" s="569"/>
      <c r="AA690" s="569"/>
      <c r="AB690" s="569"/>
      <c r="AC690" s="569"/>
      <c r="AD690" s="569"/>
      <c r="AE690" s="569"/>
      <c r="AF690" s="569"/>
      <c r="AG690" s="569"/>
      <c r="AH690" s="569"/>
      <c r="AI690" s="569"/>
      <c r="AJ690" s="569"/>
      <c r="AK690" s="569"/>
      <c r="AL690" s="569"/>
      <c r="AM690" s="569"/>
      <c r="AN690" s="569"/>
      <c r="AO690" s="569"/>
      <c r="AP690" s="569"/>
      <c r="AQ690" s="569"/>
      <c r="AR690" s="569"/>
      <c r="AS690" s="569"/>
      <c r="AT690" s="569"/>
      <c r="AU690" s="569"/>
      <c r="AV690" s="569"/>
      <c r="AW690" s="569"/>
      <c r="AX690" s="569"/>
      <c r="AY690" s="569"/>
      <c r="AZ690" s="569"/>
      <c r="BA690" s="569"/>
      <c r="BB690" s="569"/>
      <c r="BC690" s="569"/>
      <c r="BD690" s="569"/>
      <c r="BE690" s="569"/>
      <c r="BF690" s="569"/>
      <c r="BG690" s="569"/>
      <c r="BH690" s="569"/>
      <c r="BI690" s="569"/>
      <c r="BJ690" s="569"/>
      <c r="BK690" s="569"/>
      <c r="BL690" s="569"/>
      <c r="BM690" s="569"/>
      <c r="BN690" s="569"/>
      <c r="BO690" s="569"/>
      <c r="BP690" s="569"/>
      <c r="BQ690" s="569"/>
      <c r="BR690" s="569"/>
      <c r="BS690" s="569"/>
      <c r="BT690" s="569"/>
      <c r="BU690" s="569"/>
      <c r="BV690" s="569"/>
      <c r="BW690" s="569"/>
      <c r="BX690" s="569"/>
      <c r="BY690" s="569"/>
      <c r="BZ690" s="569"/>
      <c r="CA690" s="569"/>
      <c r="CB690" s="569"/>
      <c r="CC690" s="569"/>
      <c r="CD690" s="569"/>
    </row>
    <row r="691" spans="21:82" ht="39" customHeight="1" x14ac:dyDescent="0.25">
      <c r="U691" s="569"/>
      <c r="V691" s="569"/>
      <c r="W691" s="569"/>
      <c r="X691" s="569"/>
      <c r="Y691" s="569"/>
      <c r="Z691" s="569"/>
      <c r="AA691" s="569"/>
      <c r="AB691" s="569"/>
      <c r="AC691" s="569"/>
      <c r="AD691" s="569"/>
      <c r="AE691" s="569"/>
      <c r="AF691" s="569"/>
      <c r="AG691" s="569"/>
      <c r="AH691" s="569"/>
      <c r="AI691" s="569"/>
      <c r="AJ691" s="569"/>
      <c r="AK691" s="569"/>
      <c r="AL691" s="569"/>
      <c r="AM691" s="569"/>
      <c r="AN691" s="569"/>
      <c r="AO691" s="569"/>
      <c r="AP691" s="569"/>
      <c r="AQ691" s="569"/>
      <c r="AR691" s="569"/>
      <c r="AS691" s="569"/>
      <c r="AT691" s="569"/>
      <c r="AU691" s="569"/>
      <c r="AV691" s="569"/>
      <c r="AW691" s="569"/>
      <c r="AX691" s="569"/>
      <c r="AY691" s="569"/>
      <c r="AZ691" s="569"/>
      <c r="BA691" s="569"/>
      <c r="BB691" s="569"/>
      <c r="BC691" s="569"/>
      <c r="BD691" s="569"/>
      <c r="BE691" s="569"/>
      <c r="BF691" s="569"/>
      <c r="BG691" s="569"/>
      <c r="BH691" s="569"/>
      <c r="BI691" s="569"/>
      <c r="BJ691" s="569"/>
      <c r="BK691" s="569"/>
      <c r="BL691" s="569"/>
      <c r="BM691" s="569"/>
      <c r="BN691" s="569"/>
      <c r="BO691" s="569"/>
      <c r="BP691" s="569"/>
      <c r="BQ691" s="569"/>
      <c r="BR691" s="569"/>
      <c r="BS691" s="569"/>
      <c r="BT691" s="569"/>
      <c r="BU691" s="569"/>
      <c r="BV691" s="569"/>
      <c r="BW691" s="569"/>
      <c r="BX691" s="569"/>
      <c r="BY691" s="569"/>
      <c r="BZ691" s="569"/>
      <c r="CA691" s="569"/>
      <c r="CB691" s="569"/>
      <c r="CC691" s="569"/>
      <c r="CD691" s="569"/>
    </row>
    <row r="692" spans="21:82" ht="39" customHeight="1" x14ac:dyDescent="0.25">
      <c r="U692" s="569"/>
      <c r="V692" s="569"/>
      <c r="W692" s="569"/>
      <c r="X692" s="569"/>
      <c r="Y692" s="569"/>
      <c r="Z692" s="569"/>
      <c r="AA692" s="569"/>
      <c r="AB692" s="569"/>
      <c r="AC692" s="569"/>
      <c r="AD692" s="569"/>
      <c r="AE692" s="569"/>
      <c r="AF692" s="569"/>
      <c r="AG692" s="569"/>
      <c r="AH692" s="569"/>
      <c r="AI692" s="569"/>
      <c r="AJ692" s="569"/>
      <c r="AK692" s="569"/>
      <c r="AL692" s="569"/>
      <c r="AM692" s="569"/>
      <c r="AN692" s="569"/>
      <c r="AO692" s="569"/>
      <c r="AP692" s="569"/>
      <c r="AQ692" s="569"/>
      <c r="AR692" s="569"/>
      <c r="AS692" s="569"/>
      <c r="AT692" s="569"/>
      <c r="AU692" s="569"/>
      <c r="AV692" s="569"/>
      <c r="AW692" s="569"/>
      <c r="AX692" s="569"/>
      <c r="AY692" s="569"/>
      <c r="AZ692" s="569"/>
      <c r="BA692" s="569"/>
      <c r="BB692" s="569"/>
      <c r="BC692" s="569"/>
      <c r="BD692" s="569"/>
      <c r="BE692" s="569"/>
      <c r="BF692" s="569"/>
      <c r="BG692" s="569"/>
      <c r="BH692" s="569"/>
      <c r="BI692" s="569"/>
      <c r="BJ692" s="569"/>
      <c r="BK692" s="569"/>
      <c r="BL692" s="569"/>
      <c r="BM692" s="569"/>
      <c r="BN692" s="569"/>
      <c r="BO692" s="569"/>
      <c r="BP692" s="569"/>
      <c r="BQ692" s="569"/>
      <c r="BR692" s="569"/>
      <c r="BS692" s="569"/>
      <c r="BT692" s="569"/>
      <c r="BU692" s="569"/>
      <c r="BV692" s="569"/>
      <c r="BW692" s="569"/>
      <c r="BX692" s="569"/>
      <c r="BY692" s="569"/>
      <c r="BZ692" s="569"/>
      <c r="CA692" s="569"/>
      <c r="CB692" s="569"/>
      <c r="CC692" s="569"/>
      <c r="CD692" s="569"/>
    </row>
    <row r="693" spans="21:82" ht="39" customHeight="1" x14ac:dyDescent="0.25">
      <c r="U693" s="569"/>
      <c r="V693" s="569"/>
      <c r="W693" s="569"/>
      <c r="X693" s="569"/>
      <c r="Y693" s="569"/>
      <c r="Z693" s="569"/>
      <c r="AA693" s="569"/>
      <c r="AB693" s="569"/>
      <c r="AC693" s="569"/>
      <c r="AD693" s="569"/>
      <c r="AE693" s="569"/>
      <c r="AF693" s="569"/>
      <c r="AG693" s="569"/>
      <c r="AH693" s="569"/>
      <c r="AI693" s="569"/>
      <c r="AJ693" s="569"/>
      <c r="AK693" s="569"/>
      <c r="AL693" s="569"/>
      <c r="AM693" s="569"/>
      <c r="AN693" s="569"/>
      <c r="AO693" s="569"/>
      <c r="AP693" s="569"/>
      <c r="AQ693" s="569"/>
      <c r="AR693" s="569"/>
      <c r="AS693" s="569"/>
      <c r="AT693" s="569"/>
      <c r="AU693" s="569"/>
      <c r="AV693" s="569"/>
      <c r="AW693" s="569"/>
      <c r="AX693" s="569"/>
      <c r="AY693" s="569"/>
      <c r="AZ693" s="569"/>
      <c r="BA693" s="569"/>
      <c r="BB693" s="569"/>
      <c r="BC693" s="569"/>
      <c r="BD693" s="569"/>
      <c r="BE693" s="569"/>
      <c r="BF693" s="569"/>
      <c r="BG693" s="569"/>
      <c r="BH693" s="569"/>
      <c r="BI693" s="569"/>
      <c r="BJ693" s="569"/>
      <c r="BK693" s="569"/>
      <c r="BL693" s="569"/>
      <c r="BM693" s="569"/>
      <c r="BN693" s="569"/>
      <c r="BO693" s="569"/>
      <c r="BP693" s="569"/>
      <c r="BQ693" s="569"/>
      <c r="BR693" s="569"/>
      <c r="BS693" s="569"/>
      <c r="BT693" s="569"/>
      <c r="BU693" s="569"/>
      <c r="BV693" s="569"/>
      <c r="BW693" s="569"/>
      <c r="BX693" s="569"/>
      <c r="BY693" s="569"/>
      <c r="BZ693" s="569"/>
      <c r="CA693" s="569"/>
      <c r="CB693" s="569"/>
      <c r="CC693" s="569"/>
      <c r="CD693" s="569"/>
    </row>
    <row r="694" spans="21:82" ht="39" customHeight="1" x14ac:dyDescent="0.25">
      <c r="U694" s="569"/>
      <c r="V694" s="569"/>
      <c r="W694" s="569"/>
      <c r="X694" s="569"/>
      <c r="Y694" s="569"/>
      <c r="Z694" s="569"/>
      <c r="AA694" s="569"/>
      <c r="AB694" s="569"/>
      <c r="AC694" s="569"/>
      <c r="AD694" s="569"/>
      <c r="AE694" s="569"/>
      <c r="AF694" s="569"/>
      <c r="AG694" s="569"/>
      <c r="AH694" s="569"/>
      <c r="AI694" s="569"/>
      <c r="AJ694" s="569"/>
      <c r="AK694" s="569"/>
      <c r="AL694" s="569"/>
      <c r="AM694" s="569"/>
      <c r="AN694" s="569"/>
      <c r="AO694" s="569"/>
      <c r="AP694" s="569"/>
      <c r="AQ694" s="569"/>
      <c r="AR694" s="569"/>
      <c r="AS694" s="569"/>
      <c r="AT694" s="569"/>
      <c r="AU694" s="569"/>
      <c r="AV694" s="569"/>
      <c r="AW694" s="569"/>
      <c r="AX694" s="569"/>
      <c r="AY694" s="569"/>
      <c r="AZ694" s="569"/>
      <c r="BA694" s="569"/>
      <c r="BB694" s="569"/>
      <c r="BC694" s="569"/>
      <c r="BD694" s="569"/>
      <c r="BE694" s="569"/>
      <c r="BF694" s="569"/>
      <c r="BG694" s="569"/>
      <c r="BH694" s="569"/>
      <c r="BI694" s="569"/>
      <c r="BJ694" s="569"/>
      <c r="BK694" s="569"/>
      <c r="BL694" s="569"/>
      <c r="BM694" s="569"/>
      <c r="BN694" s="569"/>
      <c r="BO694" s="569"/>
      <c r="BP694" s="569"/>
      <c r="BQ694" s="569"/>
      <c r="BR694" s="569"/>
      <c r="BS694" s="569"/>
      <c r="BT694" s="569"/>
      <c r="BU694" s="569"/>
      <c r="BV694" s="569"/>
      <c r="BW694" s="569"/>
      <c r="BX694" s="569"/>
      <c r="BY694" s="569"/>
      <c r="BZ694" s="569"/>
      <c r="CA694" s="569"/>
      <c r="CB694" s="569"/>
      <c r="CC694" s="569"/>
      <c r="CD694" s="569"/>
    </row>
    <row r="695" spans="21:82" ht="39" customHeight="1" x14ac:dyDescent="0.25">
      <c r="U695" s="569"/>
      <c r="V695" s="569"/>
      <c r="W695" s="569"/>
      <c r="X695" s="569"/>
      <c r="Y695" s="569"/>
      <c r="Z695" s="569"/>
      <c r="AA695" s="569"/>
      <c r="AB695" s="569"/>
      <c r="AC695" s="569"/>
      <c r="AD695" s="569"/>
      <c r="AE695" s="569"/>
      <c r="AF695" s="569"/>
      <c r="AG695" s="569"/>
      <c r="AH695" s="569"/>
      <c r="AI695" s="569"/>
      <c r="AJ695" s="569"/>
      <c r="AK695" s="569"/>
      <c r="AL695" s="569"/>
      <c r="AM695" s="569"/>
      <c r="AN695" s="569"/>
      <c r="AO695" s="569"/>
      <c r="AP695" s="569"/>
      <c r="AQ695" s="569"/>
      <c r="AR695" s="569"/>
      <c r="AS695" s="569"/>
      <c r="AT695" s="569"/>
      <c r="AU695" s="569"/>
      <c r="AV695" s="569"/>
      <c r="AW695" s="569"/>
      <c r="AX695" s="569"/>
      <c r="AY695" s="569"/>
      <c r="AZ695" s="569"/>
      <c r="BA695" s="569"/>
      <c r="BB695" s="569"/>
      <c r="BC695" s="569"/>
      <c r="BD695" s="569"/>
      <c r="BE695" s="569"/>
      <c r="BF695" s="569"/>
      <c r="BG695" s="569"/>
      <c r="BH695" s="569"/>
      <c r="BI695" s="569"/>
      <c r="BJ695" s="569"/>
      <c r="BK695" s="569"/>
      <c r="BL695" s="569"/>
      <c r="BM695" s="569"/>
      <c r="BN695" s="569"/>
      <c r="BO695" s="569"/>
      <c r="BP695" s="569"/>
      <c r="BQ695" s="569"/>
      <c r="BR695" s="569"/>
      <c r="BS695" s="569"/>
      <c r="BT695" s="569"/>
      <c r="BU695" s="569"/>
      <c r="BV695" s="569"/>
      <c r="BW695" s="569"/>
      <c r="BX695" s="569"/>
      <c r="BY695" s="569"/>
      <c r="BZ695" s="569"/>
      <c r="CA695" s="569"/>
      <c r="CB695" s="569"/>
      <c r="CC695" s="569"/>
      <c r="CD695" s="569"/>
    </row>
    <row r="696" spans="21:82" ht="39" customHeight="1" x14ac:dyDescent="0.25">
      <c r="U696" s="569"/>
      <c r="V696" s="569"/>
      <c r="W696" s="569"/>
      <c r="X696" s="569"/>
      <c r="Y696" s="569"/>
      <c r="Z696" s="569"/>
      <c r="AA696" s="569"/>
      <c r="AB696" s="569"/>
      <c r="AC696" s="569"/>
      <c r="AD696" s="569"/>
      <c r="AE696" s="569"/>
      <c r="AF696" s="569"/>
      <c r="AG696" s="569"/>
      <c r="AH696" s="569"/>
      <c r="AI696" s="569"/>
      <c r="AJ696" s="569"/>
      <c r="AK696" s="569"/>
      <c r="AL696" s="569"/>
      <c r="AM696" s="569"/>
      <c r="AN696" s="569"/>
      <c r="AO696" s="569"/>
      <c r="AP696" s="569"/>
      <c r="AQ696" s="569"/>
      <c r="AR696" s="569"/>
      <c r="AS696" s="569"/>
      <c r="AT696" s="569"/>
      <c r="AU696" s="569"/>
      <c r="AV696" s="569"/>
      <c r="AW696" s="569"/>
      <c r="AX696" s="569"/>
      <c r="AY696" s="569"/>
      <c r="AZ696" s="569"/>
      <c r="BA696" s="569"/>
      <c r="BB696" s="569"/>
      <c r="BC696" s="569"/>
      <c r="BD696" s="569"/>
      <c r="BE696" s="569"/>
      <c r="BF696" s="569"/>
      <c r="BG696" s="569"/>
      <c r="BH696" s="569"/>
      <c r="BI696" s="569"/>
      <c r="BJ696" s="569"/>
      <c r="BK696" s="569"/>
      <c r="BL696" s="569"/>
      <c r="BM696" s="569"/>
      <c r="BN696" s="569"/>
      <c r="BO696" s="569"/>
      <c r="BP696" s="569"/>
      <c r="BQ696" s="569"/>
      <c r="BR696" s="569"/>
      <c r="BS696" s="569"/>
      <c r="BT696" s="569"/>
      <c r="BU696" s="569"/>
      <c r="BV696" s="569"/>
      <c r="BW696" s="569"/>
      <c r="BX696" s="569"/>
      <c r="BY696" s="569"/>
      <c r="BZ696" s="569"/>
      <c r="CA696" s="569"/>
      <c r="CB696" s="569"/>
      <c r="CC696" s="569"/>
      <c r="CD696" s="569"/>
    </row>
    <row r="697" spans="21:82" ht="39" customHeight="1" x14ac:dyDescent="0.25">
      <c r="U697" s="569"/>
      <c r="V697" s="569"/>
      <c r="W697" s="569"/>
      <c r="X697" s="569"/>
      <c r="Y697" s="569"/>
      <c r="Z697" s="569"/>
      <c r="AA697" s="569"/>
      <c r="AB697" s="569"/>
      <c r="AC697" s="569"/>
      <c r="AD697" s="569"/>
      <c r="AE697" s="569"/>
      <c r="AF697" s="569"/>
      <c r="AG697" s="569"/>
      <c r="AH697" s="569"/>
      <c r="AI697" s="569"/>
      <c r="AJ697" s="569"/>
      <c r="AK697" s="569"/>
      <c r="AL697" s="569"/>
      <c r="AM697" s="569"/>
      <c r="AN697" s="569"/>
      <c r="AO697" s="569"/>
      <c r="AP697" s="569"/>
      <c r="AQ697" s="569"/>
      <c r="AR697" s="569"/>
      <c r="AS697" s="569"/>
      <c r="AT697" s="569"/>
      <c r="AU697" s="569"/>
      <c r="AV697" s="569"/>
      <c r="AW697" s="569"/>
      <c r="AX697" s="569"/>
      <c r="AY697" s="569"/>
      <c r="AZ697" s="569"/>
      <c r="BA697" s="569"/>
      <c r="BB697" s="569"/>
      <c r="BC697" s="569"/>
      <c r="BD697" s="569"/>
      <c r="BE697" s="569"/>
      <c r="BF697" s="569"/>
      <c r="BG697" s="569"/>
      <c r="BH697" s="569"/>
      <c r="BI697" s="569"/>
      <c r="BJ697" s="569"/>
      <c r="BK697" s="569"/>
      <c r="BL697" s="569"/>
      <c r="BM697" s="569"/>
      <c r="BN697" s="569"/>
      <c r="BO697" s="569"/>
      <c r="BP697" s="569"/>
      <c r="BQ697" s="569"/>
      <c r="BR697" s="569"/>
      <c r="BS697" s="569"/>
      <c r="BT697" s="569"/>
      <c r="BU697" s="569"/>
      <c r="BV697" s="569"/>
      <c r="BW697" s="569"/>
      <c r="BX697" s="569"/>
      <c r="BY697" s="569"/>
      <c r="BZ697" s="569"/>
      <c r="CA697" s="569"/>
      <c r="CB697" s="569"/>
      <c r="CC697" s="569"/>
      <c r="CD697" s="569"/>
    </row>
    <row r="698" spans="21:82" ht="39" customHeight="1" x14ac:dyDescent="0.25">
      <c r="U698" s="569"/>
      <c r="V698" s="569"/>
      <c r="W698" s="569"/>
      <c r="X698" s="569"/>
      <c r="Y698" s="569"/>
      <c r="Z698" s="569"/>
      <c r="AA698" s="569"/>
      <c r="AB698" s="569"/>
      <c r="AC698" s="569"/>
      <c r="AD698" s="569"/>
      <c r="AE698" s="569"/>
      <c r="AF698" s="569"/>
      <c r="AG698" s="569"/>
      <c r="AH698" s="569"/>
      <c r="AI698" s="569"/>
      <c r="AJ698" s="569"/>
      <c r="AK698" s="569"/>
      <c r="AL698" s="569"/>
      <c r="AM698" s="569"/>
      <c r="AN698" s="569"/>
      <c r="AO698" s="569"/>
      <c r="AP698" s="569"/>
      <c r="AQ698" s="569"/>
      <c r="AR698" s="569"/>
      <c r="AS698" s="569"/>
      <c r="AT698" s="569"/>
      <c r="AU698" s="569"/>
      <c r="AV698" s="569"/>
      <c r="AW698" s="569"/>
      <c r="AX698" s="569"/>
      <c r="AY698" s="569"/>
      <c r="AZ698" s="569"/>
      <c r="BA698" s="569"/>
      <c r="BB698" s="569"/>
      <c r="BC698" s="569"/>
      <c r="BD698" s="569"/>
      <c r="BE698" s="569"/>
      <c r="BF698" s="569"/>
      <c r="BG698" s="569"/>
      <c r="BH698" s="569"/>
      <c r="BI698" s="569"/>
      <c r="BJ698" s="569"/>
      <c r="BK698" s="569"/>
      <c r="BL698" s="569"/>
      <c r="BM698" s="569"/>
      <c r="BN698" s="569"/>
      <c r="BO698" s="569"/>
      <c r="BP698" s="569"/>
      <c r="BQ698" s="569"/>
      <c r="BR698" s="569"/>
      <c r="BS698" s="569"/>
      <c r="BT698" s="569"/>
      <c r="BU698" s="569"/>
      <c r="BV698" s="569"/>
      <c r="BW698" s="569"/>
      <c r="BX698" s="569"/>
      <c r="BY698" s="569"/>
      <c r="BZ698" s="569"/>
      <c r="CA698" s="569"/>
      <c r="CB698" s="569"/>
      <c r="CC698" s="569"/>
      <c r="CD698" s="569"/>
    </row>
    <row r="699" spans="21:82" ht="39" customHeight="1" x14ac:dyDescent="0.25">
      <c r="U699" s="569"/>
      <c r="V699" s="569"/>
      <c r="W699" s="569"/>
      <c r="X699" s="569"/>
      <c r="Y699" s="569"/>
      <c r="Z699" s="569"/>
      <c r="AA699" s="569"/>
      <c r="AB699" s="569"/>
      <c r="AC699" s="569"/>
      <c r="AD699" s="569"/>
      <c r="AE699" s="569"/>
      <c r="AF699" s="569"/>
      <c r="AG699" s="569"/>
      <c r="AH699" s="569"/>
      <c r="AI699" s="569"/>
      <c r="AJ699" s="569"/>
      <c r="AK699" s="569"/>
      <c r="AL699" s="569"/>
      <c r="AM699" s="569"/>
      <c r="AN699" s="569"/>
      <c r="AO699" s="569"/>
      <c r="AP699" s="569"/>
      <c r="AQ699" s="569"/>
      <c r="AR699" s="569"/>
      <c r="AS699" s="569"/>
      <c r="AT699" s="569"/>
      <c r="AU699" s="569"/>
      <c r="AV699" s="569"/>
      <c r="AW699" s="569"/>
      <c r="AX699" s="569"/>
      <c r="AY699" s="569"/>
      <c r="AZ699" s="569"/>
      <c r="BA699" s="569"/>
      <c r="BB699" s="569"/>
      <c r="BC699" s="569"/>
      <c r="BD699" s="569"/>
      <c r="BE699" s="569"/>
      <c r="BF699" s="569"/>
      <c r="BG699" s="569"/>
      <c r="BH699" s="569"/>
      <c r="BI699" s="569"/>
      <c r="BJ699" s="569"/>
      <c r="BK699" s="569"/>
      <c r="BL699" s="569"/>
      <c r="BM699" s="569"/>
      <c r="BN699" s="569"/>
      <c r="BO699" s="569"/>
      <c r="BP699" s="569"/>
      <c r="BQ699" s="569"/>
      <c r="BR699" s="569"/>
      <c r="BS699" s="569"/>
      <c r="BT699" s="569"/>
      <c r="BU699" s="569"/>
      <c r="BV699" s="569"/>
      <c r="BW699" s="569"/>
      <c r="BX699" s="569"/>
      <c r="BY699" s="569"/>
      <c r="BZ699" s="569"/>
      <c r="CA699" s="569"/>
      <c r="CB699" s="569"/>
      <c r="CC699" s="569"/>
      <c r="CD699" s="569"/>
    </row>
    <row r="700" spans="21:82" ht="39" customHeight="1" x14ac:dyDescent="0.25">
      <c r="U700" s="569"/>
      <c r="V700" s="569"/>
      <c r="W700" s="569"/>
      <c r="X700" s="569"/>
      <c r="Y700" s="569"/>
      <c r="Z700" s="569"/>
      <c r="AA700" s="569"/>
      <c r="AB700" s="569"/>
      <c r="AC700" s="569"/>
      <c r="AD700" s="569"/>
      <c r="AE700" s="569"/>
      <c r="AF700" s="569"/>
      <c r="AG700" s="569"/>
      <c r="AH700" s="569"/>
      <c r="AI700" s="569"/>
      <c r="AJ700" s="569"/>
      <c r="AK700" s="569"/>
      <c r="AL700" s="569"/>
      <c r="AM700" s="569"/>
      <c r="AN700" s="569"/>
      <c r="AO700" s="569"/>
      <c r="AP700" s="569"/>
      <c r="AQ700" s="569"/>
      <c r="AR700" s="569"/>
      <c r="AS700" s="569"/>
      <c r="AT700" s="569"/>
      <c r="AU700" s="569"/>
      <c r="AV700" s="569"/>
      <c r="AW700" s="569"/>
      <c r="AX700" s="569"/>
      <c r="AY700" s="569"/>
      <c r="AZ700" s="569"/>
      <c r="BA700" s="569"/>
      <c r="BB700" s="569"/>
      <c r="BC700" s="569"/>
      <c r="BD700" s="569"/>
      <c r="BE700" s="569"/>
      <c r="BF700" s="569"/>
      <c r="BG700" s="569"/>
      <c r="BH700" s="569"/>
      <c r="BI700" s="569"/>
      <c r="BJ700" s="569"/>
      <c r="BK700" s="569"/>
      <c r="BL700" s="569"/>
      <c r="BM700" s="569"/>
      <c r="BN700" s="569"/>
      <c r="BO700" s="569"/>
      <c r="BP700" s="569"/>
      <c r="BQ700" s="569"/>
      <c r="BR700" s="569"/>
      <c r="BS700" s="569"/>
      <c r="BT700" s="569"/>
      <c r="BU700" s="569"/>
      <c r="BV700" s="569"/>
      <c r="BW700" s="569"/>
      <c r="BX700" s="569"/>
      <c r="BY700" s="569"/>
      <c r="BZ700" s="569"/>
      <c r="CA700" s="569"/>
      <c r="CB700" s="569"/>
      <c r="CC700" s="569"/>
      <c r="CD700" s="569"/>
    </row>
    <row r="701" spans="21:82" ht="39" customHeight="1" x14ac:dyDescent="0.25">
      <c r="U701" s="569"/>
      <c r="V701" s="569"/>
      <c r="W701" s="569"/>
      <c r="X701" s="569"/>
      <c r="Y701" s="569"/>
      <c r="Z701" s="569"/>
      <c r="AA701" s="569"/>
      <c r="AB701" s="569"/>
      <c r="AC701" s="569"/>
      <c r="AD701" s="569"/>
      <c r="AE701" s="569"/>
      <c r="AF701" s="569"/>
      <c r="AG701" s="569"/>
      <c r="AH701" s="569"/>
      <c r="AI701" s="569"/>
      <c r="AJ701" s="569"/>
      <c r="AK701" s="569"/>
      <c r="AL701" s="569"/>
      <c r="AM701" s="569"/>
      <c r="AN701" s="569"/>
      <c r="AO701" s="569"/>
      <c r="AP701" s="569"/>
      <c r="AQ701" s="569"/>
      <c r="AR701" s="569"/>
      <c r="AS701" s="569"/>
      <c r="AT701" s="569"/>
      <c r="AU701" s="569"/>
      <c r="AV701" s="569"/>
      <c r="AW701" s="569"/>
      <c r="AX701" s="569"/>
      <c r="AY701" s="569"/>
      <c r="AZ701" s="569"/>
      <c r="BA701" s="569"/>
      <c r="BB701" s="569"/>
      <c r="BC701" s="569"/>
      <c r="BD701" s="569"/>
      <c r="BE701" s="569"/>
      <c r="BF701" s="569"/>
      <c r="BG701" s="569"/>
      <c r="BH701" s="569"/>
      <c r="BI701" s="569"/>
      <c r="BJ701" s="569"/>
      <c r="BK701" s="569"/>
      <c r="BL701" s="569"/>
      <c r="BM701" s="569"/>
      <c r="BN701" s="569"/>
      <c r="BO701" s="569"/>
      <c r="BP701" s="569"/>
      <c r="BQ701" s="569"/>
      <c r="BR701" s="569"/>
      <c r="BS701" s="569"/>
      <c r="BT701" s="569"/>
      <c r="BU701" s="569"/>
      <c r="BV701" s="569"/>
      <c r="BW701" s="569"/>
      <c r="BX701" s="569"/>
      <c r="BY701" s="569"/>
      <c r="BZ701" s="569"/>
      <c r="CA701" s="569"/>
      <c r="CB701" s="569"/>
      <c r="CC701" s="569"/>
      <c r="CD701" s="569"/>
    </row>
    <row r="702" spans="21:82" ht="39" customHeight="1" x14ac:dyDescent="0.25">
      <c r="U702" s="569"/>
      <c r="V702" s="569"/>
      <c r="W702" s="569"/>
      <c r="X702" s="569"/>
      <c r="Y702" s="569"/>
      <c r="Z702" s="569"/>
      <c r="AA702" s="569"/>
      <c r="AB702" s="569"/>
      <c r="AC702" s="569"/>
      <c r="AD702" s="569"/>
      <c r="AE702" s="569"/>
      <c r="AF702" s="569"/>
      <c r="AG702" s="569"/>
      <c r="AH702" s="569"/>
      <c r="AI702" s="569"/>
      <c r="AJ702" s="569"/>
      <c r="AK702" s="569"/>
      <c r="AL702" s="569"/>
      <c r="AM702" s="569"/>
      <c r="AN702" s="569"/>
      <c r="AO702" s="569"/>
      <c r="AP702" s="569"/>
      <c r="AQ702" s="569"/>
      <c r="AR702" s="569"/>
      <c r="AS702" s="569"/>
      <c r="AT702" s="569"/>
      <c r="AU702" s="569"/>
      <c r="AV702" s="569"/>
      <c r="AW702" s="569"/>
      <c r="AX702" s="569"/>
      <c r="AY702" s="569"/>
      <c r="AZ702" s="569"/>
      <c r="BA702" s="569"/>
      <c r="BB702" s="569"/>
      <c r="BC702" s="569"/>
      <c r="BD702" s="569"/>
      <c r="BE702" s="569"/>
      <c r="BF702" s="569"/>
      <c r="BG702" s="569"/>
      <c r="BH702" s="569"/>
      <c r="BI702" s="569"/>
      <c r="BJ702" s="569"/>
      <c r="BK702" s="569"/>
      <c r="BL702" s="569"/>
      <c r="BM702" s="569"/>
      <c r="BN702" s="569"/>
      <c r="BO702" s="569"/>
      <c r="BP702" s="569"/>
      <c r="BQ702" s="569"/>
      <c r="BR702" s="569"/>
      <c r="BS702" s="569"/>
      <c r="BT702" s="569"/>
      <c r="BU702" s="569"/>
      <c r="BV702" s="569"/>
      <c r="BW702" s="569"/>
      <c r="BX702" s="569"/>
      <c r="BY702" s="569"/>
      <c r="BZ702" s="569"/>
      <c r="CA702" s="569"/>
      <c r="CB702" s="569"/>
      <c r="CC702" s="569"/>
      <c r="CD702" s="569"/>
    </row>
    <row r="703" spans="21:82" ht="39" customHeight="1" x14ac:dyDescent="0.25">
      <c r="U703" s="569"/>
      <c r="V703" s="569"/>
      <c r="W703" s="569"/>
      <c r="X703" s="569"/>
      <c r="Y703" s="569"/>
      <c r="Z703" s="569"/>
      <c r="AA703" s="569"/>
      <c r="AB703" s="569"/>
      <c r="AC703" s="569"/>
      <c r="AD703" s="569"/>
      <c r="AE703" s="569"/>
      <c r="AF703" s="569"/>
      <c r="AG703" s="569"/>
      <c r="AH703" s="569"/>
      <c r="AI703" s="569"/>
      <c r="AJ703" s="569"/>
      <c r="AK703" s="569"/>
      <c r="AL703" s="569"/>
      <c r="AM703" s="569"/>
      <c r="AN703" s="569"/>
      <c r="AO703" s="569"/>
      <c r="AP703" s="569"/>
      <c r="AQ703" s="569"/>
      <c r="AR703" s="569"/>
      <c r="AS703" s="569"/>
      <c r="AT703" s="569"/>
      <c r="AU703" s="569"/>
      <c r="AV703" s="569"/>
      <c r="AW703" s="569"/>
      <c r="AX703" s="569"/>
      <c r="AY703" s="569"/>
      <c r="AZ703" s="569"/>
      <c r="BA703" s="569"/>
      <c r="BB703" s="569"/>
      <c r="BC703" s="569"/>
      <c r="BD703" s="569"/>
      <c r="BE703" s="569"/>
      <c r="BF703" s="569"/>
      <c r="BG703" s="569"/>
      <c r="BH703" s="569"/>
      <c r="BI703" s="569"/>
      <c r="BJ703" s="569"/>
      <c r="BK703" s="569"/>
      <c r="BL703" s="569"/>
      <c r="BM703" s="569"/>
      <c r="BN703" s="569"/>
      <c r="BO703" s="569"/>
      <c r="BP703" s="569"/>
      <c r="BQ703" s="569"/>
      <c r="BR703" s="569"/>
      <c r="BS703" s="569"/>
      <c r="BT703" s="569"/>
      <c r="BU703" s="569"/>
      <c r="BV703" s="569"/>
      <c r="BW703" s="569"/>
      <c r="BX703" s="569"/>
      <c r="BY703" s="569"/>
      <c r="BZ703" s="569"/>
      <c r="CA703" s="569"/>
      <c r="CB703" s="569"/>
      <c r="CC703" s="569"/>
      <c r="CD703" s="569"/>
    </row>
    <row r="704" spans="21:82" ht="39" customHeight="1" x14ac:dyDescent="0.25">
      <c r="U704" s="569"/>
      <c r="V704" s="569"/>
      <c r="W704" s="569"/>
      <c r="X704" s="569"/>
      <c r="Y704" s="569"/>
      <c r="Z704" s="569"/>
      <c r="AA704" s="569"/>
      <c r="AB704" s="569"/>
      <c r="AC704" s="569"/>
      <c r="AD704" s="569"/>
      <c r="AE704" s="569"/>
      <c r="AF704" s="569"/>
      <c r="AG704" s="569"/>
      <c r="AH704" s="569"/>
      <c r="AI704" s="569"/>
      <c r="AJ704" s="569"/>
      <c r="AK704" s="569"/>
      <c r="AL704" s="569"/>
      <c r="AM704" s="569"/>
      <c r="AN704" s="569"/>
      <c r="AO704" s="569"/>
      <c r="AP704" s="569"/>
      <c r="AQ704" s="569"/>
      <c r="AR704" s="569"/>
      <c r="AS704" s="569"/>
      <c r="AT704" s="569"/>
      <c r="AU704" s="569"/>
      <c r="AV704" s="569"/>
      <c r="AW704" s="569"/>
      <c r="AX704" s="569"/>
      <c r="AY704" s="569"/>
      <c r="AZ704" s="569"/>
      <c r="BA704" s="569"/>
      <c r="BB704" s="569"/>
      <c r="BC704" s="569"/>
      <c r="BD704" s="569"/>
      <c r="BE704" s="569"/>
      <c r="BF704" s="569"/>
      <c r="BG704" s="569"/>
      <c r="BH704" s="569"/>
      <c r="BI704" s="569"/>
      <c r="BJ704" s="569"/>
      <c r="BK704" s="569"/>
      <c r="BL704" s="569"/>
      <c r="BM704" s="569"/>
      <c r="BN704" s="569"/>
      <c r="BO704" s="569"/>
      <c r="BP704" s="569"/>
      <c r="BQ704" s="569"/>
      <c r="BR704" s="569"/>
      <c r="BS704" s="569"/>
      <c r="BT704" s="569"/>
      <c r="BU704" s="569"/>
      <c r="BV704" s="569"/>
      <c r="BW704" s="569"/>
      <c r="BX704" s="569"/>
      <c r="BY704" s="569"/>
      <c r="BZ704" s="569"/>
      <c r="CA704" s="569"/>
      <c r="CB704" s="569"/>
      <c r="CC704" s="569"/>
      <c r="CD704" s="569"/>
    </row>
    <row r="705" spans="21:82" ht="39" customHeight="1" x14ac:dyDescent="0.25">
      <c r="U705" s="569"/>
      <c r="V705" s="569"/>
      <c r="W705" s="569"/>
      <c r="X705" s="569"/>
      <c r="Y705" s="569"/>
      <c r="Z705" s="569"/>
      <c r="AA705" s="569"/>
      <c r="AB705" s="569"/>
      <c r="AC705" s="569"/>
      <c r="AD705" s="569"/>
      <c r="AE705" s="569"/>
      <c r="AF705" s="569"/>
      <c r="AG705" s="569"/>
      <c r="AH705" s="569"/>
      <c r="AI705" s="569"/>
      <c r="AJ705" s="569"/>
      <c r="AK705" s="569"/>
      <c r="AL705" s="569"/>
      <c r="AM705" s="569"/>
      <c r="AN705" s="569"/>
      <c r="AO705" s="569"/>
      <c r="AP705" s="569"/>
      <c r="AQ705" s="569"/>
      <c r="AR705" s="569"/>
      <c r="AS705" s="569"/>
      <c r="AT705" s="569"/>
      <c r="AU705" s="569"/>
      <c r="AV705" s="569"/>
      <c r="AW705" s="569"/>
      <c r="AX705" s="569"/>
      <c r="AY705" s="569"/>
      <c r="AZ705" s="569"/>
      <c r="BA705" s="569"/>
      <c r="BB705" s="569"/>
      <c r="BC705" s="569"/>
      <c r="BD705" s="569"/>
      <c r="BE705" s="569"/>
      <c r="BF705" s="569"/>
      <c r="BG705" s="569"/>
      <c r="BH705" s="569"/>
      <c r="BI705" s="569"/>
      <c r="BJ705" s="569"/>
      <c r="BK705" s="569"/>
      <c r="BL705" s="569"/>
      <c r="BM705" s="569"/>
      <c r="BN705" s="569"/>
      <c r="BO705" s="569"/>
      <c r="BP705" s="569"/>
      <c r="BQ705" s="569"/>
      <c r="BR705" s="569"/>
      <c r="BS705" s="569"/>
      <c r="BT705" s="569"/>
      <c r="BU705" s="569"/>
      <c r="BV705" s="569"/>
      <c r="BW705" s="569"/>
      <c r="BX705" s="569"/>
      <c r="BY705" s="569"/>
      <c r="BZ705" s="569"/>
      <c r="CA705" s="569"/>
      <c r="CB705" s="569"/>
      <c r="CC705" s="569"/>
      <c r="CD705" s="569"/>
    </row>
    <row r="706" spans="21:82" ht="39" customHeight="1" x14ac:dyDescent="0.25">
      <c r="U706" s="569"/>
      <c r="V706" s="569"/>
      <c r="W706" s="569"/>
      <c r="X706" s="569"/>
      <c r="Y706" s="569"/>
      <c r="Z706" s="569"/>
      <c r="AA706" s="569"/>
      <c r="AB706" s="569"/>
      <c r="AC706" s="569"/>
      <c r="AD706" s="569"/>
      <c r="AE706" s="569"/>
      <c r="AF706" s="569"/>
      <c r="AG706" s="569"/>
      <c r="AH706" s="569"/>
      <c r="AI706" s="569"/>
      <c r="AJ706" s="569"/>
      <c r="AK706" s="569"/>
      <c r="AL706" s="569"/>
      <c r="AM706" s="569"/>
      <c r="AN706" s="569"/>
      <c r="AO706" s="569"/>
      <c r="AP706" s="569"/>
      <c r="AQ706" s="569"/>
      <c r="AR706" s="569"/>
      <c r="AS706" s="569"/>
      <c r="AT706" s="569"/>
      <c r="AU706" s="569"/>
      <c r="AV706" s="569"/>
      <c r="AW706" s="569"/>
      <c r="AX706" s="569"/>
      <c r="AY706" s="569"/>
      <c r="AZ706" s="569"/>
      <c r="BA706" s="569"/>
      <c r="BB706" s="569"/>
      <c r="BC706" s="569"/>
      <c r="BD706" s="569"/>
      <c r="BE706" s="569"/>
      <c r="BF706" s="569"/>
      <c r="BG706" s="569"/>
      <c r="BH706" s="569"/>
      <c r="BI706" s="569"/>
      <c r="BJ706" s="569"/>
      <c r="BK706" s="569"/>
      <c r="BL706" s="569"/>
      <c r="BM706" s="569"/>
      <c r="BN706" s="569"/>
      <c r="BO706" s="569"/>
      <c r="BP706" s="569"/>
      <c r="BQ706" s="569"/>
      <c r="BR706" s="569"/>
      <c r="BS706" s="569"/>
      <c r="BT706" s="569"/>
      <c r="BU706" s="569"/>
      <c r="BV706" s="569"/>
      <c r="BW706" s="569"/>
      <c r="BX706" s="569"/>
      <c r="BY706" s="569"/>
      <c r="BZ706" s="569"/>
      <c r="CA706" s="569"/>
      <c r="CB706" s="569"/>
      <c r="CC706" s="569"/>
      <c r="CD706" s="569"/>
    </row>
    <row r="707" spans="21:82" ht="39" customHeight="1" x14ac:dyDescent="0.25">
      <c r="U707" s="569"/>
      <c r="V707" s="569"/>
      <c r="W707" s="569"/>
      <c r="X707" s="569"/>
      <c r="Y707" s="569"/>
      <c r="Z707" s="569"/>
      <c r="AA707" s="569"/>
      <c r="AB707" s="569"/>
      <c r="AC707" s="569"/>
      <c r="AD707" s="569"/>
      <c r="AE707" s="569"/>
      <c r="AF707" s="569"/>
      <c r="AG707" s="569"/>
      <c r="AH707" s="569"/>
      <c r="AI707" s="569"/>
      <c r="AJ707" s="569"/>
      <c r="AK707" s="569"/>
      <c r="AL707" s="569"/>
      <c r="AM707" s="569"/>
      <c r="AN707" s="569"/>
      <c r="AO707" s="569"/>
      <c r="AP707" s="569"/>
      <c r="AQ707" s="569"/>
      <c r="AR707" s="569"/>
      <c r="AS707" s="569"/>
      <c r="AT707" s="569"/>
      <c r="AU707" s="569"/>
      <c r="AV707" s="569"/>
      <c r="AW707" s="569"/>
      <c r="AX707" s="569"/>
      <c r="AY707" s="569"/>
      <c r="AZ707" s="569"/>
      <c r="BA707" s="569"/>
      <c r="BB707" s="569"/>
      <c r="BC707" s="569"/>
      <c r="BD707" s="569"/>
      <c r="BE707" s="569"/>
      <c r="BF707" s="569"/>
      <c r="BG707" s="569"/>
      <c r="BH707" s="569"/>
      <c r="BI707" s="569"/>
      <c r="BJ707" s="569"/>
      <c r="BK707" s="569"/>
      <c r="BL707" s="569"/>
      <c r="BM707" s="569"/>
      <c r="BN707" s="569"/>
      <c r="BO707" s="569"/>
      <c r="BP707" s="569"/>
      <c r="BQ707" s="569"/>
      <c r="BR707" s="569"/>
      <c r="BS707" s="569"/>
      <c r="BT707" s="569"/>
      <c r="BU707" s="569"/>
      <c r="BV707" s="569"/>
      <c r="BW707" s="569"/>
      <c r="BX707" s="569"/>
      <c r="BY707" s="569"/>
      <c r="BZ707" s="569"/>
      <c r="CA707" s="569"/>
      <c r="CB707" s="569"/>
      <c r="CC707" s="569"/>
      <c r="CD707" s="569"/>
    </row>
    <row r="708" spans="21:82" ht="39" customHeight="1" x14ac:dyDescent="0.25">
      <c r="U708" s="569"/>
      <c r="V708" s="569"/>
      <c r="W708" s="569"/>
      <c r="X708" s="569"/>
      <c r="Y708" s="569"/>
      <c r="Z708" s="569"/>
      <c r="AA708" s="569"/>
      <c r="AB708" s="569"/>
      <c r="AC708" s="569"/>
      <c r="AD708" s="569"/>
      <c r="AE708" s="569"/>
      <c r="AF708" s="569"/>
      <c r="AG708" s="569"/>
      <c r="AH708" s="569"/>
      <c r="AI708" s="569"/>
      <c r="AJ708" s="569"/>
      <c r="AK708" s="569"/>
      <c r="AL708" s="569"/>
      <c r="AM708" s="569"/>
      <c r="AN708" s="569"/>
      <c r="AO708" s="569"/>
      <c r="AP708" s="569"/>
      <c r="AQ708" s="569"/>
      <c r="AR708" s="569"/>
      <c r="AS708" s="569"/>
      <c r="AT708" s="569"/>
      <c r="AU708" s="569"/>
      <c r="AV708" s="569"/>
      <c r="AW708" s="569"/>
      <c r="AX708" s="569"/>
      <c r="AY708" s="569"/>
      <c r="AZ708" s="569"/>
      <c r="BA708" s="569"/>
      <c r="BB708" s="569"/>
      <c r="BC708" s="569"/>
      <c r="BD708" s="569"/>
      <c r="BE708" s="569"/>
      <c r="BF708" s="569"/>
      <c r="BG708" s="569"/>
      <c r="BH708" s="569"/>
      <c r="BI708" s="569"/>
      <c r="BJ708" s="569"/>
      <c r="BK708" s="569"/>
      <c r="BL708" s="569"/>
      <c r="BM708" s="569"/>
      <c r="BN708" s="569"/>
      <c r="BO708" s="569"/>
      <c r="BP708" s="569"/>
      <c r="BQ708" s="569"/>
      <c r="BR708" s="569"/>
      <c r="BS708" s="569"/>
      <c r="BT708" s="569"/>
      <c r="BU708" s="569"/>
      <c r="BV708" s="569"/>
      <c r="BW708" s="569"/>
      <c r="BX708" s="569"/>
      <c r="BY708" s="569"/>
      <c r="BZ708" s="569"/>
      <c r="CA708" s="569"/>
      <c r="CB708" s="569"/>
      <c r="CC708" s="569"/>
      <c r="CD708" s="569"/>
    </row>
    <row r="709" spans="21:82" ht="39" customHeight="1" x14ac:dyDescent="0.25">
      <c r="U709" s="569"/>
      <c r="V709" s="569"/>
      <c r="W709" s="569"/>
      <c r="X709" s="569"/>
      <c r="Y709" s="569"/>
      <c r="Z709" s="569"/>
      <c r="AA709" s="569"/>
      <c r="AB709" s="569"/>
      <c r="AC709" s="569"/>
      <c r="AD709" s="569"/>
      <c r="AE709" s="569"/>
      <c r="AF709" s="569"/>
      <c r="AG709" s="569"/>
      <c r="AH709" s="569"/>
      <c r="AI709" s="569"/>
      <c r="AJ709" s="569"/>
      <c r="AK709" s="569"/>
      <c r="AL709" s="569"/>
      <c r="AM709" s="569"/>
      <c r="AN709" s="569"/>
      <c r="AO709" s="569"/>
      <c r="AP709" s="569"/>
      <c r="AQ709" s="569"/>
      <c r="AR709" s="569"/>
      <c r="AS709" s="569"/>
      <c r="AT709" s="569"/>
      <c r="AU709" s="569"/>
      <c r="AV709" s="569"/>
      <c r="AW709" s="569"/>
      <c r="AX709" s="569"/>
      <c r="AY709" s="569"/>
      <c r="AZ709" s="569"/>
      <c r="BA709" s="569"/>
      <c r="BB709" s="569"/>
      <c r="BC709" s="569"/>
      <c r="BD709" s="569"/>
      <c r="BE709" s="569"/>
      <c r="BF709" s="569"/>
      <c r="BG709" s="569"/>
      <c r="BH709" s="569"/>
      <c r="BI709" s="569"/>
      <c r="BJ709" s="569"/>
      <c r="BK709" s="569"/>
      <c r="BL709" s="569"/>
      <c r="BM709" s="569"/>
      <c r="BN709" s="569"/>
      <c r="BO709" s="569"/>
      <c r="BP709" s="569"/>
      <c r="BQ709" s="569"/>
      <c r="BR709" s="569"/>
      <c r="BS709" s="569"/>
      <c r="BT709" s="569"/>
      <c r="BU709" s="569"/>
      <c r="BV709" s="569"/>
      <c r="BW709" s="569"/>
      <c r="BX709" s="569"/>
      <c r="BY709" s="569"/>
      <c r="BZ709" s="569"/>
      <c r="CA709" s="569"/>
      <c r="CB709" s="569"/>
      <c r="CC709" s="569"/>
      <c r="CD709" s="569"/>
    </row>
    <row r="710" spans="21:82" ht="39" customHeight="1" x14ac:dyDescent="0.25">
      <c r="U710" s="569"/>
      <c r="V710" s="569"/>
      <c r="W710" s="569"/>
      <c r="X710" s="569"/>
      <c r="Y710" s="569"/>
      <c r="Z710" s="569"/>
      <c r="AA710" s="569"/>
      <c r="AB710" s="569"/>
      <c r="AC710" s="569"/>
      <c r="AD710" s="569"/>
      <c r="AE710" s="569"/>
      <c r="AF710" s="569"/>
      <c r="AG710" s="569"/>
      <c r="AH710" s="569"/>
      <c r="AI710" s="569"/>
      <c r="AJ710" s="569"/>
      <c r="AK710" s="569"/>
      <c r="AL710" s="569"/>
      <c r="AM710" s="569"/>
      <c r="AN710" s="569"/>
      <c r="AO710" s="569"/>
      <c r="AP710" s="569"/>
      <c r="AQ710" s="569"/>
      <c r="AR710" s="569"/>
      <c r="AS710" s="569"/>
      <c r="AT710" s="569"/>
      <c r="AU710" s="569"/>
      <c r="AV710" s="569"/>
      <c r="AW710" s="569"/>
      <c r="AX710" s="569"/>
      <c r="AY710" s="569"/>
      <c r="AZ710" s="569"/>
      <c r="BA710" s="569"/>
      <c r="BB710" s="569"/>
      <c r="BC710" s="569"/>
      <c r="BD710" s="569"/>
      <c r="BE710" s="569"/>
      <c r="BF710" s="569"/>
      <c r="BG710" s="569"/>
      <c r="BH710" s="569"/>
      <c r="BI710" s="569"/>
      <c r="BJ710" s="569"/>
      <c r="BK710" s="569"/>
      <c r="BL710" s="569"/>
      <c r="BM710" s="569"/>
      <c r="BN710" s="569"/>
      <c r="BO710" s="569"/>
      <c r="BP710" s="569"/>
      <c r="BQ710" s="569"/>
      <c r="BR710" s="569"/>
      <c r="BS710" s="569"/>
      <c r="BT710" s="569"/>
      <c r="BU710" s="569"/>
      <c r="BV710" s="569"/>
      <c r="BW710" s="569"/>
      <c r="BX710" s="569"/>
      <c r="BY710" s="569"/>
      <c r="BZ710" s="569"/>
      <c r="CA710" s="569"/>
      <c r="CB710" s="569"/>
      <c r="CC710" s="569"/>
      <c r="CD710" s="569"/>
    </row>
    <row r="711" spans="21:82" ht="39" customHeight="1" x14ac:dyDescent="0.25">
      <c r="U711" s="569"/>
      <c r="V711" s="569"/>
      <c r="W711" s="569"/>
      <c r="X711" s="569"/>
      <c r="Y711" s="569"/>
      <c r="Z711" s="569"/>
      <c r="AA711" s="569"/>
      <c r="AB711" s="569"/>
      <c r="AC711" s="569"/>
      <c r="AD711" s="569"/>
      <c r="AE711" s="569"/>
      <c r="AF711" s="569"/>
      <c r="AG711" s="569"/>
      <c r="AH711" s="569"/>
      <c r="AI711" s="569"/>
      <c r="AJ711" s="569"/>
      <c r="AK711" s="569"/>
      <c r="AL711" s="569"/>
      <c r="AM711" s="569"/>
      <c r="AN711" s="569"/>
      <c r="AO711" s="569"/>
      <c r="AP711" s="569"/>
      <c r="AQ711" s="569"/>
      <c r="AR711" s="569"/>
      <c r="AS711" s="569"/>
      <c r="AT711" s="569"/>
      <c r="AU711" s="569"/>
      <c r="AV711" s="569"/>
      <c r="AW711" s="569"/>
      <c r="AX711" s="569"/>
      <c r="AY711" s="569"/>
      <c r="AZ711" s="569"/>
      <c r="BA711" s="569"/>
      <c r="BB711" s="569"/>
      <c r="BC711" s="569"/>
      <c r="BD711" s="569"/>
      <c r="BE711" s="569"/>
      <c r="BF711" s="569"/>
      <c r="BG711" s="569"/>
      <c r="BH711" s="569"/>
      <c r="BI711" s="569"/>
      <c r="BJ711" s="569"/>
      <c r="BK711" s="569"/>
      <c r="BL711" s="569"/>
      <c r="BM711" s="569"/>
      <c r="BN711" s="569"/>
      <c r="BO711" s="569"/>
      <c r="BP711" s="569"/>
      <c r="BQ711" s="569"/>
      <c r="BR711" s="569"/>
      <c r="BS711" s="569"/>
      <c r="BT711" s="569"/>
      <c r="BU711" s="569"/>
      <c r="BV711" s="569"/>
      <c r="BW711" s="569"/>
      <c r="BX711" s="569"/>
      <c r="BY711" s="569"/>
      <c r="BZ711" s="569"/>
      <c r="CA711" s="569"/>
      <c r="CB711" s="569"/>
      <c r="CC711" s="569"/>
      <c r="CD711" s="569"/>
    </row>
    <row r="712" spans="21:82" ht="39" customHeight="1" x14ac:dyDescent="0.25">
      <c r="U712" s="569"/>
      <c r="V712" s="569"/>
      <c r="W712" s="569"/>
      <c r="X712" s="569"/>
      <c r="Y712" s="569"/>
      <c r="Z712" s="569"/>
      <c r="AA712" s="569"/>
      <c r="AB712" s="569"/>
      <c r="AC712" s="569"/>
      <c r="AD712" s="569"/>
      <c r="AE712" s="569"/>
      <c r="AF712" s="569"/>
      <c r="AG712" s="569"/>
      <c r="AH712" s="569"/>
      <c r="AI712" s="569"/>
      <c r="AJ712" s="569"/>
      <c r="AK712" s="569"/>
      <c r="AL712" s="569"/>
      <c r="AM712" s="569"/>
      <c r="AN712" s="569"/>
      <c r="AO712" s="569"/>
      <c r="AP712" s="569"/>
      <c r="AQ712" s="569"/>
      <c r="AR712" s="569"/>
      <c r="AS712" s="569"/>
      <c r="AT712" s="569"/>
      <c r="AU712" s="569"/>
      <c r="AV712" s="569"/>
      <c r="AW712" s="569"/>
      <c r="AX712" s="569"/>
      <c r="AY712" s="569"/>
      <c r="AZ712" s="569"/>
      <c r="BA712" s="569"/>
      <c r="BB712" s="569"/>
      <c r="BC712" s="569"/>
      <c r="BD712" s="569"/>
      <c r="BE712" s="569"/>
      <c r="BF712" s="569"/>
      <c r="BG712" s="569"/>
      <c r="BH712" s="569"/>
      <c r="BI712" s="569"/>
      <c r="BJ712" s="569"/>
      <c r="BK712" s="569"/>
      <c r="BL712" s="569"/>
      <c r="BM712" s="569"/>
      <c r="BN712" s="569"/>
      <c r="BO712" s="569"/>
      <c r="BP712" s="569"/>
      <c r="BQ712" s="569"/>
      <c r="BR712" s="569"/>
      <c r="BS712" s="569"/>
      <c r="BT712" s="569"/>
      <c r="BU712" s="569"/>
      <c r="BV712" s="569"/>
      <c r="BW712" s="569"/>
      <c r="BX712" s="569"/>
      <c r="BY712" s="569"/>
      <c r="BZ712" s="569"/>
      <c r="CA712" s="569"/>
      <c r="CB712" s="569"/>
      <c r="CC712" s="569"/>
      <c r="CD712" s="569"/>
    </row>
    <row r="713" spans="21:82" ht="39" customHeight="1" x14ac:dyDescent="0.25">
      <c r="U713" s="569"/>
      <c r="V713" s="569"/>
      <c r="W713" s="569"/>
      <c r="X713" s="569"/>
      <c r="Y713" s="569"/>
      <c r="Z713" s="569"/>
      <c r="AA713" s="569"/>
      <c r="AB713" s="569"/>
      <c r="AC713" s="569"/>
      <c r="AD713" s="569"/>
      <c r="AE713" s="569"/>
      <c r="AF713" s="569"/>
      <c r="AG713" s="569"/>
      <c r="AH713" s="569"/>
      <c r="AI713" s="569"/>
      <c r="AJ713" s="569"/>
      <c r="AK713" s="569"/>
      <c r="AL713" s="569"/>
      <c r="AM713" s="569"/>
      <c r="AN713" s="569"/>
      <c r="AO713" s="569"/>
      <c r="AP713" s="569"/>
      <c r="AQ713" s="569"/>
      <c r="AR713" s="569"/>
      <c r="AS713" s="569"/>
      <c r="AT713" s="569"/>
      <c r="AU713" s="569"/>
      <c r="AV713" s="569"/>
      <c r="AW713" s="569"/>
      <c r="AX713" s="569"/>
      <c r="AY713" s="569"/>
      <c r="AZ713" s="569"/>
      <c r="BA713" s="569"/>
      <c r="BB713" s="569"/>
      <c r="BC713" s="569"/>
      <c r="BD713" s="569"/>
      <c r="BE713" s="569"/>
      <c r="BF713" s="569"/>
      <c r="BG713" s="569"/>
      <c r="BH713" s="569"/>
      <c r="BI713" s="569"/>
      <c r="BJ713" s="569"/>
      <c r="BK713" s="569"/>
      <c r="BL713" s="569"/>
      <c r="BM713" s="569"/>
      <c r="BN713" s="569"/>
      <c r="BO713" s="569"/>
      <c r="BP713" s="569"/>
      <c r="BQ713" s="569"/>
      <c r="BR713" s="569"/>
      <c r="BS713" s="569"/>
      <c r="BT713" s="569"/>
      <c r="BU713" s="569"/>
      <c r="BV713" s="569"/>
      <c r="BW713" s="569"/>
      <c r="BX713" s="569"/>
      <c r="BY713" s="569"/>
      <c r="BZ713" s="569"/>
      <c r="CA713" s="569"/>
      <c r="CB713" s="569"/>
      <c r="CC713" s="569"/>
      <c r="CD713" s="569"/>
    </row>
    <row r="714" spans="21:82" ht="39" customHeight="1" x14ac:dyDescent="0.25">
      <c r="U714" s="569"/>
      <c r="V714" s="569"/>
      <c r="W714" s="569"/>
      <c r="X714" s="569"/>
      <c r="Y714" s="569"/>
      <c r="Z714" s="569"/>
      <c r="AA714" s="569"/>
      <c r="AB714" s="569"/>
      <c r="AC714" s="569"/>
      <c r="AD714" s="569"/>
      <c r="AE714" s="569"/>
      <c r="AF714" s="569"/>
      <c r="AG714" s="569"/>
      <c r="AH714" s="569"/>
      <c r="AI714" s="569"/>
      <c r="AJ714" s="569"/>
      <c r="AK714" s="569"/>
      <c r="AL714" s="569"/>
      <c r="AM714" s="569"/>
      <c r="AN714" s="569"/>
      <c r="AO714" s="569"/>
      <c r="AP714" s="569"/>
      <c r="AQ714" s="569"/>
      <c r="AR714" s="569"/>
      <c r="AS714" s="569"/>
      <c r="AT714" s="569"/>
      <c r="AU714" s="569"/>
      <c r="AV714" s="569"/>
      <c r="AW714" s="569"/>
      <c r="AX714" s="569"/>
      <c r="AY714" s="569"/>
      <c r="AZ714" s="569"/>
      <c r="BA714" s="569"/>
      <c r="BB714" s="569"/>
      <c r="BC714" s="569"/>
      <c r="BD714" s="569"/>
      <c r="BE714" s="569"/>
      <c r="BF714" s="569"/>
      <c r="BG714" s="569"/>
      <c r="BH714" s="569"/>
      <c r="BI714" s="569"/>
      <c r="BJ714" s="569"/>
      <c r="BK714" s="569"/>
      <c r="BL714" s="569"/>
      <c r="BM714" s="569"/>
      <c r="BN714" s="569"/>
      <c r="BO714" s="569"/>
      <c r="BP714" s="569"/>
      <c r="BQ714" s="569"/>
      <c r="BR714" s="569"/>
      <c r="BS714" s="569"/>
      <c r="BT714" s="569"/>
      <c r="BU714" s="569"/>
      <c r="BV714" s="569"/>
      <c r="BW714" s="569"/>
      <c r="BX714" s="569"/>
      <c r="BY714" s="569"/>
      <c r="BZ714" s="569"/>
      <c r="CA714" s="569"/>
      <c r="CB714" s="569"/>
      <c r="CC714" s="569"/>
      <c r="CD714" s="569"/>
    </row>
    <row r="715" spans="21:82" ht="39" customHeight="1" x14ac:dyDescent="0.25">
      <c r="U715" s="569"/>
      <c r="V715" s="569"/>
      <c r="W715" s="569"/>
      <c r="X715" s="569"/>
      <c r="Y715" s="569"/>
      <c r="Z715" s="569"/>
      <c r="AA715" s="569"/>
      <c r="AB715" s="569"/>
      <c r="AC715" s="569"/>
      <c r="AD715" s="569"/>
      <c r="AE715" s="569"/>
      <c r="AF715" s="569"/>
      <c r="AG715" s="569"/>
      <c r="AH715" s="569"/>
      <c r="AI715" s="569"/>
      <c r="AJ715" s="569"/>
      <c r="AK715" s="569"/>
      <c r="AL715" s="569"/>
      <c r="AM715" s="569"/>
      <c r="AN715" s="569"/>
      <c r="AO715" s="569"/>
      <c r="AP715" s="569"/>
      <c r="AQ715" s="569"/>
      <c r="AR715" s="569"/>
      <c r="AS715" s="569"/>
      <c r="AT715" s="569"/>
      <c r="AU715" s="569"/>
      <c r="AV715" s="569"/>
      <c r="AW715" s="569"/>
      <c r="AX715" s="569"/>
      <c r="AY715" s="569"/>
      <c r="AZ715" s="569"/>
      <c r="BA715" s="569"/>
      <c r="BB715" s="569"/>
      <c r="BC715" s="569"/>
      <c r="BD715" s="569"/>
      <c r="BE715" s="569"/>
      <c r="BF715" s="569"/>
      <c r="BG715" s="569"/>
      <c r="BH715" s="569"/>
      <c r="BI715" s="569"/>
      <c r="BJ715" s="569"/>
      <c r="BK715" s="569"/>
      <c r="BL715" s="569"/>
      <c r="BM715" s="569"/>
      <c r="BN715" s="569"/>
      <c r="BO715" s="569"/>
      <c r="BP715" s="569"/>
      <c r="BQ715" s="569"/>
      <c r="BR715" s="569"/>
      <c r="BS715" s="569"/>
      <c r="BT715" s="569"/>
      <c r="BU715" s="569"/>
      <c r="BV715" s="569"/>
      <c r="BW715" s="569"/>
      <c r="BX715" s="569"/>
      <c r="BY715" s="569"/>
      <c r="BZ715" s="569"/>
      <c r="CA715" s="569"/>
      <c r="CB715" s="569"/>
      <c r="CC715" s="569"/>
      <c r="CD715" s="569"/>
    </row>
    <row r="716" spans="21:82" ht="39" customHeight="1" x14ac:dyDescent="0.25">
      <c r="U716" s="569"/>
      <c r="V716" s="569"/>
      <c r="W716" s="569"/>
      <c r="X716" s="569"/>
      <c r="Y716" s="569"/>
      <c r="Z716" s="569"/>
      <c r="AA716" s="569"/>
      <c r="AB716" s="569"/>
      <c r="AC716" s="569"/>
      <c r="AD716" s="569"/>
      <c r="AE716" s="569"/>
      <c r="AF716" s="569"/>
      <c r="AG716" s="569"/>
      <c r="AH716" s="569"/>
      <c r="AI716" s="569"/>
      <c r="AJ716" s="569"/>
      <c r="AK716" s="569"/>
      <c r="AL716" s="569"/>
      <c r="AM716" s="569"/>
      <c r="AN716" s="569"/>
      <c r="AO716" s="569"/>
      <c r="AP716" s="569"/>
      <c r="AQ716" s="569"/>
      <c r="AR716" s="569"/>
      <c r="AS716" s="569"/>
      <c r="AT716" s="569"/>
      <c r="AU716" s="569"/>
      <c r="AV716" s="569"/>
      <c r="AW716" s="569"/>
      <c r="AX716" s="569"/>
      <c r="AY716" s="569"/>
      <c r="AZ716" s="569"/>
      <c r="BA716" s="569"/>
      <c r="BB716" s="569"/>
      <c r="BC716" s="569"/>
      <c r="BD716" s="569"/>
      <c r="BE716" s="569"/>
      <c r="BF716" s="569"/>
      <c r="BG716" s="569"/>
      <c r="BH716" s="569"/>
      <c r="BI716" s="569"/>
      <c r="BJ716" s="569"/>
      <c r="BK716" s="569"/>
      <c r="BL716" s="569"/>
      <c r="BM716" s="569"/>
      <c r="BN716" s="569"/>
      <c r="BO716" s="569"/>
      <c r="BP716" s="569"/>
      <c r="BQ716" s="569"/>
      <c r="BR716" s="569"/>
      <c r="BS716" s="569"/>
      <c r="BT716" s="569"/>
      <c r="BU716" s="569"/>
      <c r="BV716" s="569"/>
      <c r="BW716" s="569"/>
      <c r="BX716" s="569"/>
      <c r="BY716" s="569"/>
      <c r="BZ716" s="569"/>
      <c r="CA716" s="569"/>
      <c r="CB716" s="569"/>
      <c r="CC716" s="569"/>
      <c r="CD716" s="569"/>
    </row>
    <row r="717" spans="21:82" ht="39" customHeight="1" x14ac:dyDescent="0.25">
      <c r="U717" s="569"/>
      <c r="V717" s="569"/>
      <c r="W717" s="569"/>
      <c r="X717" s="569"/>
      <c r="Y717" s="569"/>
      <c r="Z717" s="569"/>
      <c r="AA717" s="569"/>
      <c r="AB717" s="569"/>
      <c r="AC717" s="569"/>
      <c r="AD717" s="569"/>
      <c r="AE717" s="569"/>
      <c r="AF717" s="569"/>
      <c r="AG717" s="569"/>
      <c r="AH717" s="569"/>
      <c r="AI717" s="569"/>
      <c r="AJ717" s="569"/>
      <c r="AK717" s="569"/>
      <c r="AL717" s="569"/>
      <c r="AM717" s="569"/>
      <c r="AN717" s="569"/>
      <c r="AO717" s="569"/>
      <c r="AP717" s="569"/>
      <c r="AQ717" s="569"/>
      <c r="AR717" s="569"/>
      <c r="AS717" s="569"/>
      <c r="AT717" s="569"/>
      <c r="AU717" s="569"/>
      <c r="AV717" s="569"/>
      <c r="AW717" s="569"/>
      <c r="AX717" s="569"/>
      <c r="AY717" s="569"/>
      <c r="AZ717" s="569"/>
      <c r="BA717" s="569"/>
      <c r="BB717" s="569"/>
      <c r="BC717" s="569"/>
      <c r="BD717" s="569"/>
      <c r="BE717" s="569"/>
      <c r="BF717" s="569"/>
      <c r="BG717" s="569"/>
      <c r="BH717" s="569"/>
      <c r="BI717" s="569"/>
      <c r="BJ717" s="569"/>
      <c r="BK717" s="569"/>
      <c r="BL717" s="569"/>
      <c r="BM717" s="569"/>
      <c r="BN717" s="569"/>
      <c r="BO717" s="569"/>
      <c r="BP717" s="569"/>
      <c r="BQ717" s="569"/>
      <c r="BR717" s="569"/>
      <c r="BS717" s="569"/>
      <c r="BT717" s="569"/>
      <c r="BU717" s="569"/>
      <c r="BV717" s="569"/>
      <c r="BW717" s="569"/>
      <c r="BX717" s="569"/>
      <c r="BY717" s="569"/>
      <c r="BZ717" s="569"/>
      <c r="CA717" s="569"/>
      <c r="CB717" s="569"/>
      <c r="CC717" s="569"/>
      <c r="CD717" s="569"/>
    </row>
    <row r="718" spans="21:82" ht="39" customHeight="1" x14ac:dyDescent="0.25">
      <c r="U718" s="569"/>
      <c r="V718" s="569"/>
      <c r="W718" s="569"/>
      <c r="X718" s="569"/>
      <c r="Y718" s="569"/>
      <c r="Z718" s="569"/>
      <c r="AA718" s="569"/>
      <c r="AB718" s="569"/>
      <c r="AC718" s="569"/>
      <c r="AD718" s="569"/>
      <c r="AE718" s="569"/>
      <c r="AF718" s="569"/>
      <c r="AG718" s="569"/>
      <c r="AH718" s="569"/>
      <c r="AI718" s="569"/>
      <c r="AJ718" s="569"/>
      <c r="AK718" s="569"/>
      <c r="AL718" s="569"/>
      <c r="AM718" s="569"/>
      <c r="AN718" s="569"/>
      <c r="AO718" s="569"/>
      <c r="AP718" s="569"/>
      <c r="AQ718" s="569"/>
      <c r="AR718" s="569"/>
      <c r="AS718" s="569"/>
      <c r="AT718" s="569"/>
      <c r="AU718" s="569"/>
      <c r="AV718" s="569"/>
      <c r="AW718" s="569"/>
      <c r="AX718" s="569"/>
      <c r="AY718" s="569"/>
      <c r="AZ718" s="569"/>
      <c r="BA718" s="569"/>
      <c r="BB718" s="569"/>
      <c r="BC718" s="569"/>
      <c r="BD718" s="569"/>
      <c r="BE718" s="569"/>
      <c r="BF718" s="569"/>
      <c r="BG718" s="569"/>
      <c r="BH718" s="569"/>
      <c r="BI718" s="569"/>
      <c r="BJ718" s="569"/>
      <c r="BK718" s="569"/>
      <c r="BL718" s="569"/>
      <c r="BM718" s="569"/>
      <c r="BN718" s="569"/>
      <c r="BO718" s="569"/>
      <c r="BP718" s="569"/>
      <c r="BQ718" s="569"/>
      <c r="BR718" s="569"/>
      <c r="BS718" s="569"/>
      <c r="BT718" s="569"/>
      <c r="BU718" s="569"/>
      <c r="BV718" s="569"/>
      <c r="BW718" s="569"/>
      <c r="BX718" s="569"/>
      <c r="BY718" s="569"/>
      <c r="BZ718" s="569"/>
      <c r="CA718" s="569"/>
      <c r="CB718" s="569"/>
      <c r="CC718" s="569"/>
      <c r="CD718" s="569"/>
    </row>
    <row r="719" spans="21:82" ht="39" customHeight="1" x14ac:dyDescent="0.25">
      <c r="U719" s="569"/>
      <c r="V719" s="569"/>
      <c r="W719" s="569"/>
      <c r="X719" s="569"/>
      <c r="Y719" s="569"/>
      <c r="Z719" s="569"/>
      <c r="AA719" s="569"/>
      <c r="AB719" s="569"/>
      <c r="AC719" s="569"/>
      <c r="AD719" s="569"/>
      <c r="AE719" s="569"/>
      <c r="AF719" s="569"/>
      <c r="AG719" s="569"/>
      <c r="AH719" s="569"/>
      <c r="AI719" s="569"/>
      <c r="AJ719" s="569"/>
      <c r="AK719" s="569"/>
      <c r="AL719" s="569"/>
      <c r="AM719" s="569"/>
      <c r="AN719" s="569"/>
      <c r="AO719" s="569"/>
      <c r="AP719" s="569"/>
      <c r="AQ719" s="569"/>
      <c r="AR719" s="569"/>
      <c r="AS719" s="569"/>
      <c r="AT719" s="569"/>
      <c r="AU719" s="569"/>
      <c r="AV719" s="569"/>
      <c r="AW719" s="569"/>
      <c r="AX719" s="569"/>
      <c r="AY719" s="569"/>
      <c r="AZ719" s="569"/>
      <c r="BA719" s="569"/>
      <c r="BB719" s="569"/>
      <c r="BC719" s="569"/>
      <c r="BD719" s="569"/>
      <c r="BE719" s="569"/>
      <c r="BF719" s="569"/>
      <c r="BG719" s="569"/>
      <c r="BH719" s="569"/>
      <c r="BI719" s="569"/>
      <c r="BJ719" s="569"/>
      <c r="BK719" s="569"/>
      <c r="BL719" s="569"/>
      <c r="BM719" s="569"/>
      <c r="BN719" s="569"/>
      <c r="BO719" s="569"/>
      <c r="BP719" s="569"/>
      <c r="BQ719" s="569"/>
      <c r="BR719" s="569"/>
      <c r="BS719" s="569"/>
      <c r="BT719" s="569"/>
      <c r="BU719" s="569"/>
      <c r="BV719" s="569"/>
      <c r="BW719" s="569"/>
      <c r="BX719" s="569"/>
      <c r="BY719" s="569"/>
      <c r="BZ719" s="569"/>
      <c r="CA719" s="569"/>
      <c r="CB719" s="569"/>
      <c r="CC719" s="569"/>
      <c r="CD719" s="569"/>
    </row>
    <row r="720" spans="21:82" ht="39" customHeight="1" x14ac:dyDescent="0.25">
      <c r="U720" s="569"/>
      <c r="V720" s="569"/>
      <c r="W720" s="569"/>
      <c r="X720" s="569"/>
      <c r="Y720" s="569"/>
      <c r="Z720" s="569"/>
      <c r="AA720" s="569"/>
      <c r="AB720" s="569"/>
      <c r="AC720" s="569"/>
      <c r="AD720" s="569"/>
      <c r="AE720" s="569"/>
      <c r="AF720" s="569"/>
      <c r="AG720" s="569"/>
      <c r="AH720" s="569"/>
      <c r="AI720" s="569"/>
      <c r="AJ720" s="569"/>
      <c r="AK720" s="569"/>
      <c r="AL720" s="569"/>
      <c r="AM720" s="569"/>
      <c r="AN720" s="569"/>
      <c r="AO720" s="569"/>
      <c r="AP720" s="569"/>
      <c r="AQ720" s="569"/>
      <c r="AR720" s="569"/>
      <c r="AS720" s="569"/>
      <c r="AT720" s="569"/>
      <c r="AU720" s="569"/>
      <c r="AV720" s="569"/>
      <c r="AW720" s="569"/>
      <c r="AX720" s="569"/>
      <c r="AY720" s="569"/>
      <c r="AZ720" s="569"/>
      <c r="BA720" s="569"/>
      <c r="BB720" s="569"/>
      <c r="BC720" s="569"/>
      <c r="BD720" s="569"/>
      <c r="BE720" s="569"/>
      <c r="BF720" s="569"/>
      <c r="BG720" s="569"/>
      <c r="BH720" s="569"/>
      <c r="BI720" s="569"/>
      <c r="BJ720" s="569"/>
      <c r="BK720" s="569"/>
      <c r="BL720" s="569"/>
      <c r="BM720" s="569"/>
      <c r="BN720" s="569"/>
      <c r="BO720" s="569"/>
      <c r="BP720" s="569"/>
      <c r="BQ720" s="569"/>
      <c r="BR720" s="569"/>
      <c r="BS720" s="569"/>
      <c r="BT720" s="569"/>
      <c r="BU720" s="569"/>
      <c r="BV720" s="569"/>
      <c r="BW720" s="569"/>
      <c r="BX720" s="569"/>
      <c r="BY720" s="569"/>
      <c r="BZ720" s="569"/>
      <c r="CA720" s="569"/>
      <c r="CB720" s="569"/>
      <c r="CC720" s="569"/>
      <c r="CD720" s="569"/>
    </row>
    <row r="721" spans="21:82" ht="39" customHeight="1" x14ac:dyDescent="0.25">
      <c r="U721" s="569"/>
      <c r="V721" s="569"/>
      <c r="W721" s="569"/>
      <c r="X721" s="569"/>
      <c r="Y721" s="569"/>
      <c r="Z721" s="569"/>
      <c r="AA721" s="569"/>
      <c r="AB721" s="569"/>
      <c r="AC721" s="569"/>
      <c r="AD721" s="569"/>
      <c r="AE721" s="569"/>
      <c r="AF721" s="569"/>
      <c r="AG721" s="569"/>
      <c r="AH721" s="569"/>
      <c r="AI721" s="569"/>
      <c r="AJ721" s="569"/>
      <c r="AK721" s="569"/>
      <c r="AL721" s="569"/>
      <c r="AM721" s="569"/>
      <c r="AN721" s="569"/>
      <c r="AO721" s="569"/>
      <c r="AP721" s="569"/>
      <c r="AQ721" s="569"/>
      <c r="AR721" s="569"/>
      <c r="AS721" s="569"/>
      <c r="AT721" s="569"/>
      <c r="AU721" s="569"/>
      <c r="AV721" s="569"/>
      <c r="AW721" s="569"/>
      <c r="AX721" s="569"/>
      <c r="AY721" s="569"/>
      <c r="AZ721" s="569"/>
      <c r="BA721" s="569"/>
      <c r="BB721" s="569"/>
      <c r="BC721" s="569"/>
      <c r="BD721" s="569"/>
      <c r="BE721" s="569"/>
      <c r="BF721" s="569"/>
      <c r="BG721" s="569"/>
      <c r="BH721" s="569"/>
      <c r="BI721" s="569"/>
      <c r="BJ721" s="569"/>
      <c r="BK721" s="569"/>
      <c r="BL721" s="569"/>
      <c r="BM721" s="569"/>
      <c r="BN721" s="569"/>
      <c r="BO721" s="569"/>
      <c r="BP721" s="569"/>
      <c r="BQ721" s="569"/>
      <c r="BR721" s="569"/>
      <c r="BS721" s="569"/>
      <c r="BT721" s="569"/>
      <c r="BU721" s="569"/>
      <c r="BV721" s="569"/>
      <c r="BW721" s="569"/>
      <c r="BX721" s="569"/>
      <c r="BY721" s="569"/>
      <c r="BZ721" s="569"/>
      <c r="CA721" s="569"/>
      <c r="CB721" s="569"/>
      <c r="CC721" s="569"/>
      <c r="CD721" s="569"/>
    </row>
    <row r="722" spans="21:82" ht="39" customHeight="1" x14ac:dyDescent="0.25">
      <c r="U722" s="569"/>
      <c r="V722" s="569"/>
      <c r="W722" s="569"/>
      <c r="X722" s="569"/>
      <c r="Y722" s="569"/>
      <c r="Z722" s="569"/>
      <c r="AA722" s="569"/>
      <c r="AB722" s="569"/>
      <c r="AC722" s="569"/>
      <c r="AD722" s="569"/>
      <c r="AE722" s="569"/>
      <c r="AF722" s="569"/>
      <c r="AG722" s="569"/>
      <c r="AH722" s="569"/>
      <c r="AI722" s="569"/>
      <c r="AJ722" s="569"/>
      <c r="AK722" s="569"/>
      <c r="AL722" s="569"/>
      <c r="AM722" s="569"/>
      <c r="AN722" s="569"/>
      <c r="AO722" s="569"/>
      <c r="AP722" s="569"/>
      <c r="AQ722" s="569"/>
      <c r="AR722" s="569"/>
      <c r="AS722" s="569"/>
      <c r="AT722" s="569"/>
      <c r="AU722" s="569"/>
      <c r="AV722" s="569"/>
      <c r="AW722" s="569"/>
      <c r="AX722" s="569"/>
      <c r="AY722" s="569"/>
      <c r="AZ722" s="569"/>
      <c r="BA722" s="569"/>
      <c r="BB722" s="569"/>
      <c r="BC722" s="569"/>
      <c r="BD722" s="569"/>
      <c r="BE722" s="569"/>
      <c r="BF722" s="569"/>
      <c r="BG722" s="569"/>
      <c r="BH722" s="569"/>
      <c r="BI722" s="569"/>
      <c r="BJ722" s="569"/>
      <c r="BK722" s="569"/>
      <c r="BL722" s="569"/>
      <c r="BM722" s="569"/>
      <c r="BN722" s="569"/>
      <c r="BO722" s="569"/>
      <c r="BP722" s="569"/>
      <c r="BQ722" s="569"/>
      <c r="BR722" s="569"/>
      <c r="BS722" s="569"/>
      <c r="BT722" s="569"/>
      <c r="BU722" s="569"/>
      <c r="BV722" s="569"/>
      <c r="BW722" s="569"/>
      <c r="BX722" s="569"/>
      <c r="BY722" s="569"/>
      <c r="BZ722" s="569"/>
      <c r="CA722" s="569"/>
      <c r="CB722" s="569"/>
      <c r="CC722" s="569"/>
      <c r="CD722" s="569"/>
    </row>
    <row r="723" spans="21:82" ht="39" customHeight="1" x14ac:dyDescent="0.25">
      <c r="U723" s="569"/>
      <c r="V723" s="569"/>
      <c r="W723" s="569"/>
      <c r="X723" s="569"/>
      <c r="Y723" s="569"/>
      <c r="Z723" s="569"/>
      <c r="AA723" s="569"/>
      <c r="AB723" s="569"/>
      <c r="AC723" s="569"/>
      <c r="AD723" s="569"/>
      <c r="AE723" s="569"/>
      <c r="AF723" s="569"/>
      <c r="AG723" s="569"/>
      <c r="AH723" s="569"/>
      <c r="AI723" s="569"/>
      <c r="AJ723" s="569"/>
      <c r="AK723" s="569"/>
      <c r="AL723" s="569"/>
      <c r="AM723" s="569"/>
      <c r="AN723" s="569"/>
      <c r="AO723" s="569"/>
      <c r="AP723" s="569"/>
      <c r="AQ723" s="569"/>
      <c r="AR723" s="569"/>
      <c r="AS723" s="569"/>
      <c r="AT723" s="569"/>
      <c r="AU723" s="569"/>
      <c r="AV723" s="569"/>
      <c r="AW723" s="569"/>
      <c r="AX723" s="569"/>
      <c r="AY723" s="569"/>
      <c r="AZ723" s="569"/>
      <c r="BA723" s="569"/>
      <c r="BB723" s="569"/>
      <c r="BC723" s="569"/>
      <c r="BD723" s="569"/>
      <c r="BE723" s="569"/>
      <c r="BF723" s="569"/>
      <c r="BG723" s="569"/>
      <c r="BH723" s="569"/>
      <c r="BI723" s="569"/>
      <c r="BJ723" s="569"/>
      <c r="BK723" s="569"/>
      <c r="BL723" s="569"/>
      <c r="BM723" s="569"/>
      <c r="BN723" s="569"/>
      <c r="BO723" s="569"/>
      <c r="BP723" s="569"/>
      <c r="BQ723" s="569"/>
      <c r="BR723" s="569"/>
      <c r="BS723" s="569"/>
      <c r="BT723" s="569"/>
      <c r="BU723" s="569"/>
      <c r="BV723" s="569"/>
      <c r="BW723" s="569"/>
      <c r="BX723" s="569"/>
      <c r="BY723" s="569"/>
      <c r="BZ723" s="569"/>
      <c r="CA723" s="569"/>
      <c r="CB723" s="569"/>
      <c r="CC723" s="569"/>
      <c r="CD723" s="569"/>
    </row>
    <row r="724" spans="21:82" ht="39" customHeight="1" x14ac:dyDescent="0.25">
      <c r="U724" s="569"/>
      <c r="V724" s="569"/>
      <c r="W724" s="569"/>
      <c r="X724" s="569"/>
      <c r="Y724" s="569"/>
      <c r="Z724" s="569"/>
      <c r="AA724" s="569"/>
      <c r="AB724" s="569"/>
      <c r="AC724" s="569"/>
      <c r="AD724" s="569"/>
      <c r="AE724" s="569"/>
      <c r="AF724" s="569"/>
      <c r="AG724" s="569"/>
      <c r="AH724" s="569"/>
      <c r="AI724" s="569"/>
      <c r="AJ724" s="569"/>
      <c r="AK724" s="569"/>
      <c r="AL724" s="569"/>
      <c r="AM724" s="569"/>
      <c r="AN724" s="569"/>
      <c r="AO724" s="569"/>
      <c r="AP724" s="569"/>
      <c r="AQ724" s="569"/>
      <c r="AR724" s="569"/>
      <c r="AS724" s="569"/>
      <c r="AT724" s="569"/>
      <c r="AU724" s="569"/>
      <c r="AV724" s="569"/>
      <c r="AW724" s="569"/>
      <c r="AX724" s="569"/>
      <c r="AY724" s="569"/>
      <c r="AZ724" s="569"/>
      <c r="BA724" s="569"/>
      <c r="BB724" s="569"/>
      <c r="BC724" s="569"/>
      <c r="BD724" s="569"/>
      <c r="BE724" s="569"/>
      <c r="BF724" s="569"/>
      <c r="BG724" s="569"/>
      <c r="BH724" s="569"/>
      <c r="BI724" s="569"/>
      <c r="BJ724" s="569"/>
      <c r="BK724" s="569"/>
      <c r="BL724" s="569"/>
      <c r="BM724" s="569"/>
      <c r="BN724" s="569"/>
      <c r="BO724" s="569"/>
      <c r="BP724" s="569"/>
      <c r="BQ724" s="569"/>
      <c r="BR724" s="569"/>
      <c r="BS724" s="569"/>
      <c r="BT724" s="569"/>
      <c r="BU724" s="569"/>
      <c r="BV724" s="569"/>
      <c r="BW724" s="569"/>
      <c r="BX724" s="569"/>
      <c r="BY724" s="569"/>
      <c r="BZ724" s="569"/>
      <c r="CA724" s="569"/>
      <c r="CB724" s="569"/>
      <c r="CC724" s="569"/>
      <c r="CD724" s="569"/>
    </row>
    <row r="725" spans="21:82" ht="39" customHeight="1" x14ac:dyDescent="0.25">
      <c r="U725" s="569"/>
      <c r="V725" s="569"/>
      <c r="W725" s="569"/>
      <c r="X725" s="569"/>
      <c r="Y725" s="569"/>
      <c r="Z725" s="569"/>
      <c r="AA725" s="569"/>
      <c r="AB725" s="569"/>
      <c r="AC725" s="569"/>
      <c r="AD725" s="569"/>
      <c r="AE725" s="569"/>
      <c r="AF725" s="569"/>
      <c r="AG725" s="569"/>
      <c r="AH725" s="569"/>
      <c r="AI725" s="569"/>
      <c r="AJ725" s="569"/>
      <c r="AK725" s="569"/>
      <c r="AL725" s="569"/>
      <c r="AM725" s="569"/>
      <c r="AN725" s="569"/>
      <c r="AO725" s="569"/>
      <c r="AP725" s="569"/>
      <c r="AQ725" s="569"/>
      <c r="AR725" s="569"/>
      <c r="AS725" s="569"/>
      <c r="AT725" s="569"/>
      <c r="AU725" s="569"/>
      <c r="AV725" s="569"/>
      <c r="AW725" s="569"/>
      <c r="AX725" s="569"/>
      <c r="AY725" s="569"/>
      <c r="AZ725" s="569"/>
      <c r="BA725" s="569"/>
      <c r="BB725" s="569"/>
      <c r="BC725" s="569"/>
      <c r="BD725" s="569"/>
      <c r="BE725" s="569"/>
      <c r="BF725" s="569"/>
      <c r="BG725" s="569"/>
      <c r="BH725" s="569"/>
      <c r="BI725" s="569"/>
      <c r="BJ725" s="569"/>
      <c r="BK725" s="569"/>
      <c r="BL725" s="569"/>
      <c r="BM725" s="569"/>
      <c r="BN725" s="569"/>
      <c r="BO725" s="569"/>
      <c r="BP725" s="569"/>
      <c r="BQ725" s="569"/>
      <c r="BR725" s="569"/>
      <c r="BS725" s="569"/>
      <c r="BT725" s="569"/>
      <c r="BU725" s="569"/>
      <c r="BV725" s="569"/>
      <c r="BW725" s="569"/>
      <c r="BX725" s="569"/>
      <c r="BY725" s="569"/>
      <c r="BZ725" s="569"/>
      <c r="CA725" s="569"/>
      <c r="CB725" s="569"/>
      <c r="CC725" s="569"/>
      <c r="CD725" s="569"/>
    </row>
    <row r="726" spans="21:82" ht="39" customHeight="1" x14ac:dyDescent="0.25">
      <c r="U726" s="569"/>
      <c r="V726" s="569"/>
      <c r="W726" s="569"/>
      <c r="X726" s="569"/>
      <c r="Y726" s="569"/>
      <c r="Z726" s="569"/>
      <c r="AA726" s="569"/>
      <c r="AB726" s="569"/>
      <c r="AC726" s="569"/>
      <c r="AD726" s="569"/>
      <c r="AE726" s="569"/>
      <c r="AF726" s="569"/>
      <c r="AG726" s="569"/>
      <c r="AH726" s="569"/>
      <c r="AI726" s="569"/>
      <c r="AJ726" s="569"/>
      <c r="AK726" s="569"/>
      <c r="AL726" s="569"/>
      <c r="AM726" s="569"/>
      <c r="AN726" s="569"/>
      <c r="AO726" s="569"/>
      <c r="AP726" s="569"/>
      <c r="AQ726" s="569"/>
      <c r="AR726" s="569"/>
      <c r="AS726" s="569"/>
      <c r="AT726" s="569"/>
      <c r="AU726" s="569"/>
      <c r="AV726" s="569"/>
      <c r="AW726" s="569"/>
      <c r="AX726" s="569"/>
      <c r="AY726" s="569"/>
      <c r="AZ726" s="569"/>
      <c r="BA726" s="569"/>
      <c r="BB726" s="569"/>
      <c r="BC726" s="569"/>
      <c r="BD726" s="569"/>
      <c r="BE726" s="569"/>
      <c r="BF726" s="569"/>
      <c r="BG726" s="569"/>
      <c r="BH726" s="569"/>
      <c r="BI726" s="569"/>
      <c r="BJ726" s="569"/>
      <c r="BK726" s="569"/>
      <c r="BL726" s="569"/>
      <c r="BM726" s="569"/>
      <c r="BN726" s="569"/>
      <c r="BO726" s="569"/>
      <c r="BP726" s="569"/>
      <c r="BQ726" s="569"/>
      <c r="BR726" s="569"/>
      <c r="BS726" s="569"/>
      <c r="BT726" s="569"/>
      <c r="BU726" s="569"/>
      <c r="BV726" s="569"/>
      <c r="BW726" s="569"/>
      <c r="BX726" s="569"/>
      <c r="BY726" s="569"/>
      <c r="BZ726" s="569"/>
      <c r="CA726" s="569"/>
      <c r="CB726" s="569"/>
      <c r="CC726" s="569"/>
      <c r="CD726" s="569"/>
    </row>
    <row r="727" spans="21:82" ht="39" customHeight="1" x14ac:dyDescent="0.25">
      <c r="U727" s="569"/>
      <c r="V727" s="569"/>
      <c r="W727" s="569"/>
      <c r="X727" s="569"/>
      <c r="Y727" s="569"/>
      <c r="Z727" s="569"/>
      <c r="AA727" s="569"/>
      <c r="AB727" s="569"/>
      <c r="AC727" s="569"/>
      <c r="AD727" s="569"/>
      <c r="AE727" s="569"/>
      <c r="AF727" s="569"/>
      <c r="AG727" s="569"/>
      <c r="AH727" s="569"/>
      <c r="AI727" s="569"/>
      <c r="AJ727" s="569"/>
      <c r="AK727" s="569"/>
      <c r="AL727" s="569"/>
      <c r="AM727" s="569"/>
      <c r="AN727" s="569"/>
      <c r="AO727" s="569"/>
      <c r="AP727" s="569"/>
      <c r="AQ727" s="569"/>
      <c r="AR727" s="569"/>
      <c r="AS727" s="569"/>
      <c r="AT727" s="569"/>
      <c r="AU727" s="569"/>
      <c r="AV727" s="569"/>
      <c r="AW727" s="569"/>
      <c r="AX727" s="569"/>
      <c r="AY727" s="569"/>
      <c r="AZ727" s="569"/>
      <c r="BA727" s="569"/>
      <c r="BB727" s="569"/>
      <c r="BC727" s="569"/>
      <c r="BD727" s="569"/>
      <c r="BE727" s="569"/>
      <c r="BF727" s="569"/>
      <c r="BG727" s="569"/>
      <c r="BH727" s="569"/>
      <c r="BI727" s="569"/>
      <c r="BJ727" s="569"/>
      <c r="BK727" s="569"/>
      <c r="BL727" s="569"/>
      <c r="BM727" s="569"/>
      <c r="BN727" s="569"/>
      <c r="BO727" s="569"/>
      <c r="BP727" s="569"/>
      <c r="BQ727" s="569"/>
      <c r="BR727" s="569"/>
      <c r="BS727" s="569"/>
      <c r="BT727" s="569"/>
      <c r="BU727" s="569"/>
      <c r="BV727" s="569"/>
      <c r="BW727" s="569"/>
      <c r="BX727" s="569"/>
      <c r="BY727" s="569"/>
      <c r="BZ727" s="569"/>
      <c r="CA727" s="569"/>
      <c r="CB727" s="569"/>
      <c r="CC727" s="569"/>
      <c r="CD727" s="569"/>
    </row>
    <row r="728" spans="21:82" ht="39" customHeight="1" x14ac:dyDescent="0.25">
      <c r="U728" s="569"/>
      <c r="V728" s="569"/>
      <c r="W728" s="569"/>
      <c r="X728" s="569"/>
      <c r="Y728" s="569"/>
      <c r="Z728" s="569"/>
      <c r="AA728" s="569"/>
      <c r="AB728" s="569"/>
      <c r="AC728" s="569"/>
      <c r="AD728" s="569"/>
      <c r="AE728" s="569"/>
      <c r="AF728" s="569"/>
      <c r="AG728" s="569"/>
      <c r="AH728" s="569"/>
      <c r="AI728" s="569"/>
      <c r="AJ728" s="569"/>
      <c r="AK728" s="569"/>
      <c r="AL728" s="569"/>
      <c r="AM728" s="569"/>
      <c r="AN728" s="569"/>
      <c r="AO728" s="569"/>
      <c r="AP728" s="569"/>
      <c r="AQ728" s="569"/>
      <c r="AR728" s="569"/>
      <c r="AS728" s="569"/>
      <c r="AT728" s="569"/>
      <c r="AU728" s="569"/>
      <c r="AV728" s="569"/>
      <c r="AW728" s="569"/>
      <c r="AX728" s="569"/>
      <c r="AY728" s="569"/>
      <c r="AZ728" s="569"/>
      <c r="BA728" s="569"/>
      <c r="BB728" s="569"/>
      <c r="BC728" s="569"/>
      <c r="BD728" s="569"/>
      <c r="BE728" s="569"/>
      <c r="BF728" s="569"/>
      <c r="BG728" s="569"/>
      <c r="BH728" s="569"/>
      <c r="BI728" s="569"/>
      <c r="BJ728" s="569"/>
      <c r="BK728" s="569"/>
      <c r="BL728" s="569"/>
      <c r="BM728" s="569"/>
      <c r="BN728" s="569"/>
      <c r="BO728" s="569"/>
      <c r="BP728" s="569"/>
      <c r="BQ728" s="569"/>
      <c r="BR728" s="569"/>
      <c r="BS728" s="569"/>
      <c r="BT728" s="569"/>
      <c r="BU728" s="569"/>
      <c r="BV728" s="569"/>
      <c r="BW728" s="569"/>
      <c r="BX728" s="569"/>
      <c r="BY728" s="569"/>
      <c r="BZ728" s="569"/>
      <c r="CA728" s="569"/>
      <c r="CB728" s="569"/>
      <c r="CC728" s="569"/>
      <c r="CD728" s="569"/>
    </row>
    <row r="729" spans="21:82" ht="39" customHeight="1" x14ac:dyDescent="0.25">
      <c r="U729" s="569"/>
      <c r="V729" s="569"/>
      <c r="W729" s="569"/>
      <c r="X729" s="569"/>
      <c r="Y729" s="569"/>
      <c r="Z729" s="569"/>
      <c r="AA729" s="569"/>
      <c r="AB729" s="569"/>
      <c r="AC729" s="569"/>
      <c r="AD729" s="569"/>
      <c r="AE729" s="569"/>
      <c r="AF729" s="569"/>
      <c r="AG729" s="569"/>
      <c r="AH729" s="569"/>
      <c r="AI729" s="569"/>
      <c r="AJ729" s="569"/>
      <c r="AK729" s="569"/>
      <c r="AL729" s="569"/>
      <c r="AM729" s="569"/>
      <c r="AN729" s="569"/>
      <c r="AO729" s="569"/>
      <c r="AP729" s="569"/>
      <c r="AQ729" s="569"/>
      <c r="AR729" s="569"/>
      <c r="AS729" s="569"/>
      <c r="AT729" s="569"/>
      <c r="AU729" s="569"/>
      <c r="AV729" s="569"/>
      <c r="AW729" s="569"/>
      <c r="AX729" s="569"/>
      <c r="AY729" s="569"/>
      <c r="AZ729" s="569"/>
      <c r="BA729" s="569"/>
      <c r="BB729" s="569"/>
      <c r="BC729" s="569"/>
      <c r="BD729" s="569"/>
      <c r="BE729" s="569"/>
      <c r="BF729" s="569"/>
      <c r="BG729" s="569"/>
      <c r="BH729" s="569"/>
      <c r="BI729" s="569"/>
      <c r="BJ729" s="569"/>
      <c r="BK729" s="569"/>
      <c r="BL729" s="569"/>
      <c r="BM729" s="569"/>
      <c r="BN729" s="569"/>
      <c r="BO729" s="569"/>
      <c r="BP729" s="569"/>
      <c r="BQ729" s="569"/>
      <c r="BR729" s="569"/>
      <c r="BS729" s="569"/>
      <c r="BT729" s="569"/>
      <c r="BU729" s="569"/>
      <c r="BV729" s="569"/>
      <c r="BW729" s="569"/>
      <c r="BX729" s="569"/>
      <c r="BY729" s="569"/>
      <c r="BZ729" s="569"/>
      <c r="CA729" s="569"/>
      <c r="CB729" s="569"/>
      <c r="CC729" s="569"/>
      <c r="CD729" s="569"/>
    </row>
    <row r="730" spans="21:82" ht="39" customHeight="1" x14ac:dyDescent="0.25">
      <c r="U730" s="569"/>
      <c r="V730" s="569"/>
      <c r="W730" s="569"/>
      <c r="X730" s="569"/>
      <c r="Y730" s="569"/>
      <c r="Z730" s="569"/>
      <c r="AA730" s="569"/>
      <c r="AB730" s="569"/>
      <c r="AC730" s="569"/>
      <c r="AD730" s="569"/>
      <c r="AE730" s="569"/>
      <c r="AF730" s="569"/>
      <c r="AG730" s="569"/>
      <c r="AH730" s="569"/>
      <c r="AI730" s="569"/>
      <c r="AJ730" s="569"/>
      <c r="AK730" s="569"/>
      <c r="AL730" s="569"/>
      <c r="AM730" s="569"/>
      <c r="AN730" s="569"/>
      <c r="AO730" s="569"/>
      <c r="AP730" s="569"/>
      <c r="AQ730" s="569"/>
      <c r="AR730" s="569"/>
      <c r="AS730" s="569"/>
      <c r="AT730" s="569"/>
      <c r="AU730" s="569"/>
      <c r="AV730" s="569"/>
      <c r="AW730" s="569"/>
      <c r="AX730" s="569"/>
      <c r="AY730" s="569"/>
      <c r="AZ730" s="569"/>
      <c r="BA730" s="569"/>
      <c r="BB730" s="569"/>
      <c r="BC730" s="569"/>
      <c r="BD730" s="569"/>
      <c r="BE730" s="569"/>
      <c r="BF730" s="569"/>
      <c r="BG730" s="569"/>
      <c r="BH730" s="569"/>
      <c r="BI730" s="569"/>
      <c r="BJ730" s="569"/>
      <c r="BK730" s="569"/>
      <c r="BL730" s="569"/>
      <c r="BM730" s="569"/>
      <c r="BN730" s="569"/>
      <c r="BO730" s="569"/>
      <c r="BP730" s="569"/>
      <c r="BQ730" s="569"/>
      <c r="BR730" s="569"/>
      <c r="BS730" s="569"/>
      <c r="BT730" s="569"/>
      <c r="BU730" s="569"/>
      <c r="BV730" s="569"/>
      <c r="BW730" s="569"/>
      <c r="BX730" s="569"/>
      <c r="BY730" s="569"/>
      <c r="BZ730" s="569"/>
      <c r="CA730" s="569"/>
      <c r="CB730" s="569"/>
      <c r="CC730" s="569"/>
      <c r="CD730" s="569"/>
    </row>
    <row r="731" spans="21:82" ht="39" customHeight="1" x14ac:dyDescent="0.25">
      <c r="U731" s="569"/>
      <c r="V731" s="569"/>
      <c r="W731" s="569"/>
      <c r="X731" s="569"/>
      <c r="Y731" s="569"/>
      <c r="Z731" s="569"/>
      <c r="AA731" s="569"/>
      <c r="AB731" s="569"/>
      <c r="AC731" s="569"/>
      <c r="AD731" s="569"/>
      <c r="AE731" s="569"/>
      <c r="AF731" s="569"/>
      <c r="AG731" s="569"/>
      <c r="AH731" s="569"/>
      <c r="AI731" s="569"/>
      <c r="AJ731" s="569"/>
      <c r="AK731" s="569"/>
      <c r="AL731" s="569"/>
      <c r="AM731" s="569"/>
      <c r="AN731" s="569"/>
      <c r="AO731" s="569"/>
      <c r="AP731" s="569"/>
      <c r="AQ731" s="569"/>
      <c r="AR731" s="569"/>
      <c r="AS731" s="569"/>
      <c r="AT731" s="569"/>
      <c r="AU731" s="569"/>
      <c r="AV731" s="569"/>
      <c r="AW731" s="569"/>
      <c r="AX731" s="569"/>
      <c r="AY731" s="569"/>
      <c r="AZ731" s="569"/>
      <c r="BA731" s="569"/>
      <c r="BB731" s="569"/>
      <c r="BC731" s="569"/>
      <c r="BD731" s="569"/>
      <c r="BE731" s="569"/>
      <c r="BF731" s="569"/>
      <c r="BG731" s="569"/>
      <c r="BH731" s="569"/>
      <c r="BI731" s="569"/>
      <c r="BJ731" s="569"/>
      <c r="BK731" s="569"/>
      <c r="BL731" s="569"/>
      <c r="BM731" s="569"/>
      <c r="BN731" s="569"/>
      <c r="BO731" s="569"/>
      <c r="BP731" s="569"/>
      <c r="BQ731" s="569"/>
      <c r="BR731" s="569"/>
      <c r="BS731" s="569"/>
      <c r="BT731" s="569"/>
      <c r="BU731" s="569"/>
      <c r="BV731" s="569"/>
      <c r="BW731" s="569"/>
      <c r="BX731" s="569"/>
      <c r="BY731" s="569"/>
      <c r="BZ731" s="569"/>
      <c r="CA731" s="569"/>
      <c r="CB731" s="569"/>
      <c r="CC731" s="569"/>
      <c r="CD731" s="569"/>
    </row>
    <row r="732" spans="21:82" ht="39" customHeight="1" x14ac:dyDescent="0.25">
      <c r="U732" s="569"/>
      <c r="V732" s="569"/>
      <c r="W732" s="569"/>
      <c r="X732" s="569"/>
      <c r="Y732" s="569"/>
      <c r="Z732" s="569"/>
      <c r="AA732" s="569"/>
      <c r="AB732" s="569"/>
      <c r="AC732" s="569"/>
      <c r="AD732" s="569"/>
      <c r="AE732" s="569"/>
      <c r="AF732" s="569"/>
      <c r="AG732" s="569"/>
      <c r="AH732" s="569"/>
      <c r="AI732" s="569"/>
      <c r="AJ732" s="569"/>
      <c r="AK732" s="569"/>
      <c r="AL732" s="569"/>
      <c r="AM732" s="569"/>
      <c r="AN732" s="569"/>
      <c r="AO732" s="569"/>
      <c r="AP732" s="569"/>
      <c r="AQ732" s="569"/>
      <c r="AR732" s="569"/>
      <c r="AS732" s="569"/>
      <c r="AT732" s="569"/>
      <c r="AU732" s="569"/>
      <c r="AV732" s="569"/>
      <c r="AW732" s="569"/>
      <c r="AX732" s="569"/>
      <c r="AY732" s="569"/>
      <c r="AZ732" s="569"/>
      <c r="BA732" s="569"/>
      <c r="BB732" s="569"/>
      <c r="BC732" s="569"/>
      <c r="BD732" s="569"/>
      <c r="BE732" s="569"/>
      <c r="BF732" s="569"/>
      <c r="BG732" s="569"/>
      <c r="BH732" s="569"/>
      <c r="BI732" s="569"/>
      <c r="BJ732" s="569"/>
      <c r="BK732" s="569"/>
      <c r="BL732" s="569"/>
      <c r="BM732" s="569"/>
      <c r="BN732" s="569"/>
      <c r="BO732" s="569"/>
      <c r="BP732" s="569"/>
      <c r="BQ732" s="569"/>
      <c r="BR732" s="569"/>
      <c r="BS732" s="569"/>
      <c r="BT732" s="569"/>
      <c r="BU732" s="569"/>
      <c r="BV732" s="569"/>
      <c r="BW732" s="569"/>
      <c r="BX732" s="569"/>
      <c r="BY732" s="569"/>
      <c r="BZ732" s="569"/>
      <c r="CA732" s="569"/>
      <c r="CB732" s="569"/>
      <c r="CC732" s="569"/>
      <c r="CD732" s="569"/>
    </row>
    <row r="733" spans="21:82" ht="39" customHeight="1" x14ac:dyDescent="0.25">
      <c r="U733" s="569"/>
      <c r="V733" s="569"/>
      <c r="W733" s="569"/>
      <c r="X733" s="569"/>
      <c r="Y733" s="569"/>
      <c r="Z733" s="569"/>
      <c r="AA733" s="569"/>
      <c r="AB733" s="569"/>
      <c r="AC733" s="569"/>
      <c r="AD733" s="569"/>
      <c r="AE733" s="569"/>
      <c r="AF733" s="569"/>
      <c r="AG733" s="569"/>
      <c r="AH733" s="569"/>
      <c r="AI733" s="569"/>
      <c r="AJ733" s="569"/>
      <c r="AK733" s="569"/>
      <c r="AL733" s="569"/>
      <c r="AM733" s="569"/>
      <c r="AN733" s="569"/>
      <c r="AO733" s="569"/>
      <c r="AP733" s="569"/>
      <c r="AQ733" s="569"/>
      <c r="AR733" s="569"/>
      <c r="AS733" s="569"/>
      <c r="AT733" s="569"/>
      <c r="AU733" s="569"/>
      <c r="AV733" s="569"/>
      <c r="AW733" s="569"/>
      <c r="AX733" s="569"/>
      <c r="AY733" s="569"/>
      <c r="AZ733" s="569"/>
      <c r="BA733" s="569"/>
      <c r="BB733" s="569"/>
      <c r="BC733" s="569"/>
      <c r="BD733" s="569"/>
      <c r="BE733" s="569"/>
      <c r="BF733" s="569"/>
      <c r="BG733" s="569"/>
      <c r="BH733" s="569"/>
      <c r="BI733" s="569"/>
      <c r="BJ733" s="569"/>
      <c r="BK733" s="569"/>
      <c r="BL733" s="569"/>
      <c r="BM733" s="569"/>
      <c r="BN733" s="569"/>
      <c r="BO733" s="569"/>
      <c r="BP733" s="569"/>
      <c r="BQ733" s="569"/>
      <c r="BR733" s="569"/>
      <c r="BS733" s="569"/>
      <c r="BT733" s="569"/>
      <c r="BU733" s="569"/>
      <c r="BV733" s="569"/>
      <c r="BW733" s="569"/>
      <c r="BX733" s="569"/>
      <c r="BY733" s="569"/>
      <c r="BZ733" s="569"/>
      <c r="CA733" s="569"/>
      <c r="CB733" s="569"/>
      <c r="CC733" s="569"/>
      <c r="CD733" s="569"/>
    </row>
    <row r="734" spans="21:82" ht="39" customHeight="1" x14ac:dyDescent="0.25">
      <c r="U734" s="569"/>
      <c r="V734" s="569"/>
      <c r="W734" s="569"/>
      <c r="X734" s="569"/>
      <c r="Y734" s="569"/>
      <c r="Z734" s="569"/>
      <c r="AA734" s="569"/>
      <c r="AB734" s="569"/>
      <c r="AC734" s="569"/>
      <c r="AD734" s="569"/>
      <c r="AE734" s="569"/>
      <c r="AF734" s="569"/>
      <c r="AG734" s="569"/>
      <c r="AH734" s="569"/>
      <c r="AI734" s="569"/>
      <c r="AJ734" s="569"/>
      <c r="AK734" s="569"/>
      <c r="AL734" s="569"/>
      <c r="AM734" s="569"/>
      <c r="AN734" s="569"/>
      <c r="AO734" s="569"/>
      <c r="AP734" s="569"/>
      <c r="AQ734" s="569"/>
      <c r="AR734" s="569"/>
      <c r="AS734" s="569"/>
      <c r="AT734" s="569"/>
      <c r="AU734" s="569"/>
      <c r="AV734" s="569"/>
      <c r="AW734" s="569"/>
      <c r="AX734" s="569"/>
      <c r="AY734" s="569"/>
      <c r="AZ734" s="569"/>
      <c r="BA734" s="569"/>
      <c r="BB734" s="569"/>
      <c r="BC734" s="569"/>
      <c r="BD734" s="569"/>
      <c r="BE734" s="569"/>
      <c r="BF734" s="569"/>
      <c r="BG734" s="569"/>
      <c r="BH734" s="569"/>
      <c r="BI734" s="569"/>
      <c r="BJ734" s="569"/>
      <c r="BK734" s="569"/>
      <c r="BL734" s="569"/>
      <c r="BM734" s="569"/>
      <c r="BN734" s="569"/>
      <c r="BO734" s="569"/>
      <c r="BP734" s="569"/>
      <c r="BQ734" s="569"/>
      <c r="BR734" s="569"/>
      <c r="BS734" s="569"/>
      <c r="BT734" s="569"/>
      <c r="BU734" s="569"/>
      <c r="BV734" s="569"/>
      <c r="BW734" s="569"/>
      <c r="BX734" s="569"/>
      <c r="BY734" s="569"/>
      <c r="BZ734" s="569"/>
      <c r="CA734" s="569"/>
      <c r="CB734" s="569"/>
      <c r="CC734" s="569"/>
      <c r="CD734" s="569"/>
    </row>
    <row r="735" spans="21:82" ht="39" customHeight="1" x14ac:dyDescent="0.25">
      <c r="U735" s="569"/>
      <c r="V735" s="569"/>
      <c r="W735" s="569"/>
      <c r="X735" s="569"/>
      <c r="Y735" s="569"/>
      <c r="Z735" s="569"/>
      <c r="AA735" s="569"/>
      <c r="AB735" s="569"/>
      <c r="AC735" s="569"/>
      <c r="AD735" s="569"/>
      <c r="AE735" s="569"/>
      <c r="AF735" s="569"/>
      <c r="AG735" s="569"/>
      <c r="AH735" s="569"/>
      <c r="AI735" s="569"/>
      <c r="AJ735" s="569"/>
      <c r="AK735" s="569"/>
      <c r="AL735" s="569"/>
      <c r="AM735" s="569"/>
      <c r="AN735" s="569"/>
      <c r="AO735" s="569"/>
      <c r="AP735" s="569"/>
      <c r="AQ735" s="569"/>
      <c r="AR735" s="569"/>
      <c r="AS735" s="569"/>
      <c r="AT735" s="569"/>
      <c r="AU735" s="569"/>
      <c r="AV735" s="569"/>
      <c r="AW735" s="569"/>
      <c r="AX735" s="569"/>
      <c r="AY735" s="569"/>
      <c r="AZ735" s="569"/>
      <c r="BA735" s="569"/>
      <c r="BB735" s="569"/>
      <c r="BC735" s="569"/>
      <c r="BD735" s="569"/>
      <c r="BE735" s="569"/>
      <c r="BF735" s="569"/>
      <c r="BG735" s="569"/>
      <c r="BH735" s="569"/>
      <c r="BI735" s="569"/>
      <c r="BJ735" s="569"/>
      <c r="BK735" s="569"/>
      <c r="BL735" s="569"/>
      <c r="BM735" s="569"/>
      <c r="BN735" s="569"/>
      <c r="BO735" s="569"/>
      <c r="BP735" s="569"/>
      <c r="BQ735" s="569"/>
      <c r="BR735" s="569"/>
      <c r="BS735" s="569"/>
      <c r="BT735" s="569"/>
      <c r="BU735" s="569"/>
      <c r="BV735" s="569"/>
      <c r="BW735" s="569"/>
      <c r="BX735" s="569"/>
      <c r="BY735" s="569"/>
      <c r="BZ735" s="569"/>
      <c r="CA735" s="569"/>
      <c r="CB735" s="569"/>
      <c r="CC735" s="569"/>
      <c r="CD735" s="569"/>
    </row>
    <row r="736" spans="21:82" ht="39" customHeight="1" x14ac:dyDescent="0.25">
      <c r="U736" s="569"/>
      <c r="V736" s="569"/>
      <c r="W736" s="569"/>
      <c r="X736" s="569"/>
      <c r="Y736" s="569"/>
      <c r="Z736" s="569"/>
      <c r="AA736" s="569"/>
      <c r="AB736" s="569"/>
      <c r="AC736" s="569"/>
      <c r="AD736" s="569"/>
      <c r="AE736" s="569"/>
      <c r="AF736" s="569"/>
      <c r="AG736" s="569"/>
      <c r="AH736" s="569"/>
      <c r="AI736" s="569"/>
      <c r="AJ736" s="569"/>
      <c r="AK736" s="569"/>
      <c r="AL736" s="569"/>
      <c r="AM736" s="569"/>
      <c r="AN736" s="569"/>
      <c r="AO736" s="569"/>
      <c r="AP736" s="569"/>
      <c r="AQ736" s="569"/>
      <c r="AR736" s="569"/>
      <c r="AS736" s="569"/>
      <c r="AT736" s="569"/>
      <c r="AU736" s="569"/>
      <c r="AV736" s="569"/>
      <c r="AW736" s="569"/>
      <c r="AX736" s="569"/>
      <c r="AY736" s="569"/>
      <c r="AZ736" s="569"/>
      <c r="BA736" s="569"/>
      <c r="BB736" s="569"/>
      <c r="BC736" s="569"/>
      <c r="BD736" s="569"/>
      <c r="BE736" s="569"/>
      <c r="BF736" s="569"/>
      <c r="BG736" s="569"/>
      <c r="BH736" s="569"/>
      <c r="BI736" s="569"/>
      <c r="BJ736" s="569"/>
      <c r="BK736" s="569"/>
      <c r="BL736" s="569"/>
      <c r="BM736" s="569"/>
      <c r="BN736" s="569"/>
      <c r="BO736" s="569"/>
      <c r="BP736" s="569"/>
      <c r="BQ736" s="569"/>
      <c r="BR736" s="569"/>
      <c r="BS736" s="569"/>
      <c r="BT736" s="569"/>
      <c r="BU736" s="569"/>
      <c r="BV736" s="569"/>
      <c r="BW736" s="569"/>
      <c r="BX736" s="569"/>
      <c r="BY736" s="569"/>
      <c r="BZ736" s="569"/>
      <c r="CA736" s="569"/>
      <c r="CB736" s="569"/>
      <c r="CC736" s="569"/>
      <c r="CD736" s="569"/>
    </row>
    <row r="737" spans="21:82" ht="39" customHeight="1" x14ac:dyDescent="0.25">
      <c r="U737" s="569"/>
      <c r="V737" s="569"/>
      <c r="W737" s="569"/>
      <c r="X737" s="569"/>
      <c r="Y737" s="569"/>
      <c r="Z737" s="569"/>
      <c r="AA737" s="569"/>
      <c r="AB737" s="569"/>
      <c r="AC737" s="569"/>
      <c r="AD737" s="569"/>
      <c r="AE737" s="569"/>
      <c r="AF737" s="569"/>
      <c r="AG737" s="569"/>
      <c r="AH737" s="569"/>
      <c r="AI737" s="569"/>
      <c r="AJ737" s="569"/>
      <c r="AK737" s="569"/>
      <c r="AL737" s="569"/>
      <c r="AM737" s="569"/>
      <c r="AN737" s="569"/>
      <c r="AO737" s="569"/>
      <c r="AP737" s="569"/>
      <c r="AQ737" s="569"/>
      <c r="AR737" s="569"/>
      <c r="AS737" s="569"/>
      <c r="AT737" s="569"/>
      <c r="AU737" s="569"/>
      <c r="AV737" s="569"/>
      <c r="AW737" s="569"/>
      <c r="AX737" s="569"/>
      <c r="AY737" s="569"/>
      <c r="AZ737" s="569"/>
      <c r="BA737" s="569"/>
      <c r="BB737" s="569"/>
      <c r="BC737" s="569"/>
      <c r="BD737" s="569"/>
      <c r="BE737" s="569"/>
      <c r="BF737" s="569"/>
      <c r="BG737" s="569"/>
      <c r="BH737" s="569"/>
      <c r="BI737" s="569"/>
      <c r="BJ737" s="569"/>
      <c r="BK737" s="569"/>
      <c r="BL737" s="569"/>
      <c r="BM737" s="569"/>
      <c r="BN737" s="569"/>
      <c r="BO737" s="569"/>
      <c r="BP737" s="569"/>
      <c r="BQ737" s="569"/>
      <c r="BR737" s="569"/>
      <c r="BS737" s="569"/>
      <c r="BT737" s="569"/>
      <c r="BU737" s="569"/>
      <c r="BV737" s="569"/>
      <c r="BW737" s="569"/>
      <c r="BX737" s="569"/>
      <c r="BY737" s="569"/>
      <c r="BZ737" s="569"/>
      <c r="CA737" s="569"/>
      <c r="CB737" s="569"/>
      <c r="CC737" s="569"/>
      <c r="CD737" s="569"/>
    </row>
    <row r="738" spans="21:82" ht="39" customHeight="1" x14ac:dyDescent="0.25">
      <c r="U738" s="569"/>
      <c r="V738" s="569"/>
      <c r="W738" s="569"/>
      <c r="X738" s="569"/>
      <c r="Y738" s="569"/>
      <c r="Z738" s="569"/>
      <c r="AA738" s="569"/>
      <c r="AB738" s="569"/>
      <c r="AC738" s="569"/>
      <c r="AD738" s="569"/>
      <c r="AE738" s="569"/>
      <c r="AF738" s="569"/>
      <c r="AG738" s="569"/>
      <c r="AH738" s="569"/>
      <c r="AI738" s="569"/>
      <c r="AJ738" s="569"/>
      <c r="AK738" s="569"/>
      <c r="AL738" s="569"/>
      <c r="AM738" s="569"/>
      <c r="AN738" s="569"/>
      <c r="AO738" s="569"/>
      <c r="AP738" s="569"/>
      <c r="AQ738" s="569"/>
      <c r="AR738" s="569"/>
      <c r="AS738" s="569"/>
      <c r="AT738" s="569"/>
      <c r="AU738" s="569"/>
      <c r="AV738" s="569"/>
      <c r="AW738" s="569"/>
      <c r="AX738" s="569"/>
      <c r="AY738" s="569"/>
      <c r="AZ738" s="569"/>
      <c r="BA738" s="569"/>
      <c r="BB738" s="569"/>
      <c r="BC738" s="569"/>
      <c r="BD738" s="569"/>
      <c r="BE738" s="569"/>
      <c r="BF738" s="569"/>
      <c r="BG738" s="569"/>
      <c r="BH738" s="569"/>
      <c r="BI738" s="569"/>
      <c r="BJ738" s="569"/>
      <c r="BK738" s="569"/>
      <c r="BL738" s="569"/>
      <c r="BM738" s="569"/>
      <c r="BN738" s="569"/>
      <c r="BO738" s="569"/>
      <c r="BP738" s="569"/>
      <c r="BQ738" s="569"/>
      <c r="BR738" s="569"/>
      <c r="BS738" s="569"/>
      <c r="BT738" s="569"/>
      <c r="BU738" s="569"/>
      <c r="BV738" s="569"/>
      <c r="BW738" s="569"/>
      <c r="BX738" s="569"/>
      <c r="BY738" s="569"/>
      <c r="BZ738" s="569"/>
      <c r="CA738" s="569"/>
      <c r="CB738" s="569"/>
      <c r="CC738" s="569"/>
      <c r="CD738" s="569"/>
    </row>
    <row r="739" spans="21:82" ht="39" customHeight="1" x14ac:dyDescent="0.25">
      <c r="U739" s="569"/>
      <c r="V739" s="569"/>
      <c r="W739" s="569"/>
      <c r="X739" s="569"/>
      <c r="Y739" s="569"/>
      <c r="Z739" s="569"/>
      <c r="AA739" s="569"/>
      <c r="AB739" s="569"/>
      <c r="AC739" s="569"/>
      <c r="AD739" s="569"/>
      <c r="AE739" s="569"/>
      <c r="AF739" s="569"/>
      <c r="AG739" s="569"/>
      <c r="AH739" s="569"/>
      <c r="AI739" s="569"/>
      <c r="AJ739" s="569"/>
      <c r="AK739" s="569"/>
      <c r="AL739" s="569"/>
      <c r="AM739" s="569"/>
      <c r="AN739" s="569"/>
      <c r="AO739" s="569"/>
      <c r="AP739" s="569"/>
      <c r="AQ739" s="569"/>
      <c r="AR739" s="569"/>
      <c r="AS739" s="569"/>
      <c r="AT739" s="569"/>
      <c r="AU739" s="569"/>
      <c r="AV739" s="569"/>
      <c r="AW739" s="569"/>
      <c r="AX739" s="569"/>
      <c r="AY739" s="569"/>
      <c r="AZ739" s="569"/>
      <c r="BA739" s="569"/>
      <c r="BB739" s="569"/>
      <c r="BC739" s="569"/>
      <c r="BD739" s="569"/>
      <c r="BE739" s="569"/>
      <c r="BF739" s="569"/>
      <c r="BG739" s="569"/>
      <c r="BH739" s="569"/>
      <c r="BI739" s="569"/>
      <c r="BJ739" s="569"/>
      <c r="BK739" s="569"/>
      <c r="BL739" s="569"/>
      <c r="BM739" s="569"/>
      <c r="BN739" s="569"/>
      <c r="BO739" s="569"/>
      <c r="BP739" s="569"/>
      <c r="BQ739" s="569"/>
      <c r="BR739" s="569"/>
      <c r="BS739" s="569"/>
      <c r="BT739" s="569"/>
      <c r="BU739" s="569"/>
      <c r="BV739" s="569"/>
      <c r="BW739" s="569"/>
      <c r="BX739" s="569"/>
      <c r="BY739" s="569"/>
      <c r="BZ739" s="569"/>
      <c r="CA739" s="569"/>
      <c r="CB739" s="569"/>
      <c r="CC739" s="569"/>
      <c r="CD739" s="569"/>
    </row>
    <row r="740" spans="21:82" ht="39" customHeight="1" x14ac:dyDescent="0.25">
      <c r="U740" s="569"/>
      <c r="V740" s="569"/>
      <c r="W740" s="569"/>
      <c r="X740" s="569"/>
      <c r="Y740" s="569"/>
      <c r="Z740" s="569"/>
      <c r="AA740" s="569"/>
      <c r="AB740" s="569"/>
      <c r="AC740" s="569"/>
      <c r="AD740" s="569"/>
      <c r="AE740" s="569"/>
      <c r="AF740" s="569"/>
      <c r="AG740" s="569"/>
      <c r="AH740" s="569"/>
      <c r="AI740" s="569"/>
      <c r="AJ740" s="569"/>
      <c r="AK740" s="569"/>
      <c r="AL740" s="569"/>
      <c r="AM740" s="569"/>
      <c r="AN740" s="569"/>
      <c r="AO740" s="569"/>
      <c r="AP740" s="569"/>
      <c r="AQ740" s="569"/>
      <c r="AR740" s="569"/>
      <c r="AS740" s="569"/>
      <c r="AT740" s="569"/>
      <c r="AU740" s="569"/>
      <c r="AV740" s="569"/>
      <c r="AW740" s="569"/>
      <c r="AX740" s="569"/>
      <c r="AY740" s="569"/>
      <c r="AZ740" s="569"/>
      <c r="BA740" s="569"/>
      <c r="BB740" s="569"/>
      <c r="BC740" s="569"/>
      <c r="BD740" s="569"/>
      <c r="BE740" s="569"/>
      <c r="BF740" s="569"/>
      <c r="BG740" s="569"/>
      <c r="BH740" s="569"/>
      <c r="BI740" s="569"/>
      <c r="BJ740" s="569"/>
      <c r="BK740" s="569"/>
      <c r="BL740" s="569"/>
      <c r="BM740" s="569"/>
      <c r="BN740" s="569"/>
      <c r="BO740" s="569"/>
      <c r="BP740" s="569"/>
      <c r="BQ740" s="569"/>
      <c r="BR740" s="569"/>
      <c r="BS740" s="569"/>
      <c r="BT740" s="569"/>
      <c r="BU740" s="569"/>
      <c r="BV740" s="569"/>
      <c r="BW740" s="569"/>
      <c r="BX740" s="569"/>
      <c r="BY740" s="569"/>
      <c r="BZ740" s="569"/>
      <c r="CA740" s="569"/>
      <c r="CB740" s="569"/>
      <c r="CC740" s="569"/>
      <c r="CD740" s="569"/>
    </row>
    <row r="741" spans="21:82" ht="39" customHeight="1" x14ac:dyDescent="0.25">
      <c r="U741" s="569"/>
      <c r="V741" s="569"/>
      <c r="W741" s="569"/>
      <c r="X741" s="569"/>
      <c r="Y741" s="569"/>
      <c r="Z741" s="569"/>
      <c r="AA741" s="569"/>
      <c r="AB741" s="569"/>
      <c r="AC741" s="569"/>
      <c r="AD741" s="569"/>
      <c r="AE741" s="569"/>
      <c r="AF741" s="569"/>
      <c r="AG741" s="569"/>
      <c r="AH741" s="569"/>
      <c r="AI741" s="569"/>
      <c r="AJ741" s="569"/>
      <c r="AK741" s="569"/>
      <c r="AL741" s="569"/>
      <c r="AM741" s="569"/>
      <c r="AN741" s="569"/>
      <c r="AO741" s="569"/>
      <c r="AP741" s="569"/>
      <c r="AQ741" s="569"/>
      <c r="AR741" s="569"/>
      <c r="AS741" s="569"/>
      <c r="AT741" s="569"/>
      <c r="AU741" s="569"/>
      <c r="AV741" s="569"/>
      <c r="AW741" s="569"/>
      <c r="AX741" s="569"/>
      <c r="AY741" s="569"/>
      <c r="AZ741" s="569"/>
      <c r="BA741" s="569"/>
      <c r="BB741" s="569"/>
      <c r="BC741" s="569"/>
      <c r="BD741" s="569"/>
      <c r="BE741" s="569"/>
      <c r="BF741" s="569"/>
      <c r="BG741" s="569"/>
      <c r="BH741" s="569"/>
      <c r="BI741" s="569"/>
      <c r="BJ741" s="569"/>
      <c r="BK741" s="569"/>
      <c r="BL741" s="569"/>
      <c r="BM741" s="569"/>
      <c r="BN741" s="569"/>
      <c r="BO741" s="569"/>
      <c r="BP741" s="569"/>
      <c r="BQ741" s="569"/>
      <c r="BR741" s="569"/>
      <c r="BS741" s="569"/>
      <c r="BT741" s="569"/>
      <c r="BU741" s="569"/>
      <c r="BV741" s="569"/>
      <c r="BW741" s="569"/>
      <c r="BX741" s="569"/>
      <c r="BY741" s="569"/>
      <c r="BZ741" s="569"/>
      <c r="CA741" s="569"/>
      <c r="CB741" s="569"/>
      <c r="CC741" s="569"/>
      <c r="CD741" s="569"/>
    </row>
    <row r="742" spans="21:82" ht="39" customHeight="1" x14ac:dyDescent="0.25">
      <c r="U742" s="569"/>
      <c r="V742" s="569"/>
      <c r="W742" s="569"/>
      <c r="X742" s="569"/>
      <c r="Y742" s="569"/>
      <c r="Z742" s="569"/>
      <c r="AA742" s="569"/>
      <c r="AB742" s="569"/>
      <c r="AC742" s="569"/>
      <c r="AD742" s="569"/>
      <c r="AE742" s="569"/>
      <c r="AF742" s="569"/>
      <c r="AG742" s="569"/>
      <c r="AH742" s="569"/>
      <c r="AI742" s="569"/>
      <c r="AJ742" s="569"/>
      <c r="AK742" s="569"/>
      <c r="AL742" s="569"/>
      <c r="AM742" s="569"/>
      <c r="AN742" s="569"/>
      <c r="AO742" s="569"/>
      <c r="AP742" s="569"/>
      <c r="AQ742" s="569"/>
      <c r="AR742" s="569"/>
      <c r="AS742" s="569"/>
      <c r="AT742" s="569"/>
      <c r="AU742" s="569"/>
      <c r="AV742" s="569"/>
      <c r="AW742" s="569"/>
      <c r="AX742" s="569"/>
      <c r="AY742" s="569"/>
      <c r="AZ742" s="569"/>
      <c r="BA742" s="569"/>
      <c r="BB742" s="569"/>
      <c r="BC742" s="569"/>
      <c r="BD742" s="569"/>
      <c r="BE742" s="569"/>
      <c r="BF742" s="569"/>
      <c r="BG742" s="569"/>
      <c r="BH742" s="569"/>
      <c r="BI742" s="569"/>
      <c r="BJ742" s="569"/>
      <c r="BK742" s="569"/>
      <c r="BL742" s="569"/>
      <c r="BM742" s="569"/>
      <c r="BN742" s="569"/>
      <c r="BO742" s="569"/>
      <c r="BP742" s="569"/>
      <c r="BQ742" s="569"/>
      <c r="BR742" s="569"/>
      <c r="BS742" s="569"/>
      <c r="BT742" s="569"/>
      <c r="BU742" s="569"/>
      <c r="BV742" s="569"/>
      <c r="BW742" s="569"/>
      <c r="BX742" s="569"/>
      <c r="BY742" s="569"/>
      <c r="BZ742" s="569"/>
      <c r="CA742" s="569"/>
      <c r="CB742" s="569"/>
      <c r="CC742" s="569"/>
      <c r="CD742" s="569"/>
    </row>
    <row r="743" spans="21:82" ht="39" customHeight="1" x14ac:dyDescent="0.25">
      <c r="U743" s="569"/>
      <c r="V743" s="569"/>
      <c r="W743" s="569"/>
      <c r="X743" s="569"/>
      <c r="Y743" s="569"/>
      <c r="Z743" s="569"/>
      <c r="AA743" s="569"/>
      <c r="AB743" s="569"/>
      <c r="AC743" s="569"/>
      <c r="AD743" s="569"/>
      <c r="AE743" s="569"/>
      <c r="AF743" s="569"/>
      <c r="AG743" s="569"/>
      <c r="AH743" s="569"/>
      <c r="AI743" s="569"/>
      <c r="AJ743" s="569"/>
      <c r="AK743" s="569"/>
      <c r="AL743" s="569"/>
      <c r="AM743" s="569"/>
      <c r="AN743" s="569"/>
      <c r="AO743" s="569"/>
      <c r="AP743" s="569"/>
      <c r="AQ743" s="569"/>
      <c r="AR743" s="569"/>
      <c r="AS743" s="569"/>
      <c r="AT743" s="569"/>
      <c r="AU743" s="569"/>
      <c r="AV743" s="569"/>
      <c r="AW743" s="569"/>
      <c r="AX743" s="569"/>
      <c r="AY743" s="569"/>
      <c r="AZ743" s="569"/>
      <c r="BA743" s="569"/>
      <c r="BB743" s="569"/>
      <c r="BC743" s="569"/>
      <c r="BD743" s="569"/>
      <c r="BE743" s="569"/>
      <c r="BF743" s="569"/>
      <c r="BG743" s="569"/>
      <c r="BH743" s="569"/>
      <c r="BI743" s="569"/>
      <c r="BJ743" s="569"/>
      <c r="BK743" s="569"/>
      <c r="BL743" s="569"/>
      <c r="BM743" s="569"/>
      <c r="BN743" s="569"/>
      <c r="BO743" s="569"/>
      <c r="BP743" s="569"/>
      <c r="BQ743" s="569"/>
      <c r="BR743" s="569"/>
      <c r="BS743" s="569"/>
      <c r="BT743" s="569"/>
      <c r="BU743" s="569"/>
      <c r="BV743" s="569"/>
      <c r="BW743" s="569"/>
      <c r="BX743" s="569"/>
      <c r="BY743" s="569"/>
      <c r="BZ743" s="569"/>
      <c r="CA743" s="569"/>
      <c r="CB743" s="569"/>
      <c r="CC743" s="569"/>
      <c r="CD743" s="569"/>
    </row>
    <row r="744" spans="21:82" ht="39" customHeight="1" x14ac:dyDescent="0.25">
      <c r="U744" s="569"/>
      <c r="V744" s="569"/>
      <c r="W744" s="569"/>
      <c r="X744" s="569"/>
      <c r="Y744" s="569"/>
      <c r="Z744" s="569"/>
      <c r="AA744" s="569"/>
      <c r="AB744" s="569"/>
      <c r="AC744" s="569"/>
      <c r="AD744" s="569"/>
      <c r="AE744" s="569"/>
      <c r="AF744" s="569"/>
      <c r="AG744" s="569"/>
      <c r="AH744" s="569"/>
      <c r="AI744" s="569"/>
      <c r="AJ744" s="569"/>
      <c r="AK744" s="569"/>
      <c r="AL744" s="569"/>
      <c r="AM744" s="569"/>
      <c r="AN744" s="569"/>
      <c r="AO744" s="569"/>
      <c r="AP744" s="569"/>
      <c r="AQ744" s="569"/>
      <c r="AR744" s="569"/>
      <c r="AS744" s="569"/>
      <c r="AT744" s="569"/>
      <c r="AU744" s="569"/>
      <c r="AV744" s="569"/>
      <c r="AW744" s="569"/>
      <c r="AX744" s="569"/>
      <c r="AY744" s="569"/>
      <c r="AZ744" s="569"/>
      <c r="BA744" s="569"/>
      <c r="BB744" s="569"/>
      <c r="BC744" s="569"/>
      <c r="BD744" s="569"/>
      <c r="BE744" s="569"/>
      <c r="BF744" s="569"/>
      <c r="BG744" s="569"/>
      <c r="BH744" s="569"/>
      <c r="BI744" s="569"/>
      <c r="BJ744" s="569"/>
      <c r="BK744" s="569"/>
      <c r="BL744" s="569"/>
      <c r="BM744" s="569"/>
      <c r="BN744" s="569"/>
      <c r="BO744" s="569"/>
      <c r="BP744" s="569"/>
      <c r="BQ744" s="569"/>
      <c r="BR744" s="569"/>
      <c r="BS744" s="569"/>
      <c r="BT744" s="569"/>
      <c r="BU744" s="569"/>
      <c r="BV744" s="569"/>
      <c r="BW744" s="569"/>
      <c r="BX744" s="569"/>
      <c r="BY744" s="569"/>
      <c r="BZ744" s="569"/>
      <c r="CA744" s="569"/>
      <c r="CB744" s="569"/>
      <c r="CC744" s="569"/>
      <c r="CD744" s="569"/>
    </row>
    <row r="745" spans="21:82" ht="39" customHeight="1" x14ac:dyDescent="0.25">
      <c r="U745" s="569"/>
      <c r="V745" s="569"/>
      <c r="W745" s="569"/>
      <c r="X745" s="569"/>
      <c r="Y745" s="569"/>
      <c r="Z745" s="569"/>
      <c r="AA745" s="569"/>
      <c r="AB745" s="569"/>
      <c r="AC745" s="569"/>
      <c r="AD745" s="569"/>
      <c r="AE745" s="569"/>
      <c r="AF745" s="569"/>
      <c r="AG745" s="569"/>
      <c r="AH745" s="569"/>
      <c r="AI745" s="569"/>
      <c r="AJ745" s="569"/>
      <c r="AK745" s="569"/>
      <c r="AL745" s="569"/>
      <c r="AM745" s="569"/>
      <c r="AN745" s="569"/>
      <c r="AO745" s="569"/>
      <c r="AP745" s="569"/>
      <c r="AQ745" s="569"/>
      <c r="AR745" s="569"/>
      <c r="AS745" s="569"/>
      <c r="AT745" s="569"/>
      <c r="AU745" s="569"/>
      <c r="AV745" s="569"/>
      <c r="AW745" s="569"/>
      <c r="AX745" s="569"/>
      <c r="AY745" s="569"/>
      <c r="AZ745" s="569"/>
      <c r="BA745" s="569"/>
      <c r="BB745" s="569"/>
      <c r="BC745" s="569"/>
      <c r="BD745" s="569"/>
      <c r="BE745" s="569"/>
      <c r="BF745" s="569"/>
      <c r="BG745" s="569"/>
      <c r="BH745" s="569"/>
      <c r="BI745" s="569"/>
      <c r="BJ745" s="569"/>
      <c r="BK745" s="569"/>
      <c r="BL745" s="569"/>
      <c r="BM745" s="569"/>
      <c r="BN745" s="569"/>
      <c r="BO745" s="569"/>
      <c r="BP745" s="569"/>
      <c r="BQ745" s="569"/>
      <c r="BR745" s="569"/>
      <c r="BS745" s="569"/>
      <c r="BT745" s="569"/>
      <c r="BU745" s="569"/>
      <c r="BV745" s="569"/>
      <c r="BW745" s="569"/>
      <c r="BX745" s="569"/>
      <c r="BY745" s="569"/>
      <c r="BZ745" s="569"/>
      <c r="CA745" s="569"/>
      <c r="CB745" s="569"/>
      <c r="CC745" s="569"/>
      <c r="CD745" s="569"/>
    </row>
    <row r="746" spans="21:82" ht="39" customHeight="1" x14ac:dyDescent="0.25">
      <c r="U746" s="569"/>
      <c r="V746" s="569"/>
      <c r="W746" s="569"/>
      <c r="X746" s="569"/>
      <c r="Y746" s="569"/>
      <c r="Z746" s="569"/>
      <c r="AA746" s="569"/>
      <c r="AB746" s="569"/>
      <c r="AC746" s="569"/>
      <c r="AD746" s="569"/>
      <c r="AE746" s="569"/>
      <c r="AF746" s="569"/>
      <c r="AG746" s="569"/>
      <c r="AH746" s="569"/>
      <c r="AI746" s="569"/>
      <c r="AJ746" s="569"/>
      <c r="AK746" s="569"/>
      <c r="AL746" s="569"/>
      <c r="AM746" s="569"/>
      <c r="AN746" s="569"/>
      <c r="AO746" s="569"/>
      <c r="AP746" s="569"/>
      <c r="AQ746" s="569"/>
      <c r="AR746" s="569"/>
      <c r="AS746" s="569"/>
      <c r="AT746" s="569"/>
      <c r="AU746" s="569"/>
      <c r="AV746" s="569"/>
      <c r="AW746" s="569"/>
      <c r="AX746" s="569"/>
      <c r="AY746" s="569"/>
      <c r="AZ746" s="569"/>
      <c r="BA746" s="569"/>
      <c r="BB746" s="569"/>
      <c r="BC746" s="569"/>
      <c r="BD746" s="569"/>
      <c r="BE746" s="569"/>
      <c r="BF746" s="569"/>
      <c r="BG746" s="569"/>
      <c r="BH746" s="569"/>
      <c r="BI746" s="569"/>
      <c r="BJ746" s="569"/>
      <c r="BK746" s="569"/>
      <c r="BL746" s="569"/>
      <c r="BM746" s="569"/>
      <c r="BN746" s="569"/>
      <c r="BO746" s="569"/>
      <c r="BP746" s="569"/>
      <c r="BQ746" s="569"/>
      <c r="BR746" s="569"/>
      <c r="BS746" s="569"/>
      <c r="BT746" s="569"/>
      <c r="BU746" s="569"/>
      <c r="BV746" s="569"/>
      <c r="BW746" s="569"/>
      <c r="BX746" s="569"/>
      <c r="BY746" s="569"/>
      <c r="BZ746" s="569"/>
      <c r="CA746" s="569"/>
      <c r="CB746" s="569"/>
      <c r="CC746" s="569"/>
      <c r="CD746" s="569"/>
    </row>
    <row r="747" spans="21:82" ht="39" customHeight="1" x14ac:dyDescent="0.25">
      <c r="U747" s="569"/>
      <c r="V747" s="569"/>
      <c r="W747" s="569"/>
      <c r="X747" s="569"/>
      <c r="Y747" s="569"/>
      <c r="Z747" s="569"/>
      <c r="AA747" s="569"/>
      <c r="AB747" s="569"/>
      <c r="AC747" s="569"/>
      <c r="AD747" s="569"/>
      <c r="AE747" s="569"/>
      <c r="AF747" s="569"/>
      <c r="AG747" s="569"/>
      <c r="AH747" s="569"/>
      <c r="AI747" s="569"/>
      <c r="AJ747" s="569"/>
      <c r="AK747" s="569"/>
      <c r="AL747" s="569"/>
      <c r="AM747" s="569"/>
      <c r="AN747" s="569"/>
      <c r="AO747" s="569"/>
      <c r="AP747" s="569"/>
      <c r="AQ747" s="569"/>
      <c r="AR747" s="569"/>
      <c r="AS747" s="569"/>
      <c r="AT747" s="569"/>
      <c r="AU747" s="569"/>
      <c r="AV747" s="569"/>
      <c r="AW747" s="569"/>
      <c r="AX747" s="569"/>
      <c r="AY747" s="569"/>
      <c r="AZ747" s="569"/>
      <c r="BA747" s="569"/>
      <c r="BB747" s="569"/>
      <c r="BC747" s="569"/>
      <c r="BD747" s="569"/>
      <c r="BE747" s="569"/>
      <c r="BF747" s="569"/>
      <c r="BG747" s="569"/>
      <c r="BH747" s="569"/>
      <c r="BI747" s="569"/>
      <c r="BJ747" s="569"/>
      <c r="BK747" s="569"/>
      <c r="BL747" s="569"/>
      <c r="BM747" s="569"/>
      <c r="BN747" s="569"/>
      <c r="BO747" s="569"/>
      <c r="BP747" s="569"/>
      <c r="BQ747" s="569"/>
      <c r="BR747" s="569"/>
      <c r="BS747" s="569"/>
      <c r="BT747" s="569"/>
      <c r="BU747" s="569"/>
      <c r="BV747" s="569"/>
      <c r="BW747" s="569"/>
      <c r="BX747" s="569"/>
      <c r="BY747" s="569"/>
      <c r="BZ747" s="569"/>
      <c r="CA747" s="569"/>
      <c r="CB747" s="569"/>
      <c r="CC747" s="569"/>
      <c r="CD747" s="569"/>
    </row>
    <row r="748" spans="21:82" ht="39" customHeight="1" x14ac:dyDescent="0.25">
      <c r="U748" s="569"/>
      <c r="V748" s="569"/>
      <c r="W748" s="569"/>
      <c r="X748" s="569"/>
      <c r="Y748" s="569"/>
      <c r="Z748" s="569"/>
      <c r="AA748" s="569"/>
      <c r="AB748" s="569"/>
      <c r="AC748" s="569"/>
      <c r="AD748" s="569"/>
      <c r="AE748" s="569"/>
      <c r="AF748" s="569"/>
      <c r="AG748" s="569"/>
      <c r="AH748" s="569"/>
      <c r="AI748" s="569"/>
      <c r="AJ748" s="569"/>
      <c r="AK748" s="569"/>
      <c r="AL748" s="569"/>
      <c r="AM748" s="569"/>
      <c r="AN748" s="569"/>
      <c r="AO748" s="569"/>
      <c r="AP748" s="569"/>
      <c r="AQ748" s="569"/>
      <c r="AR748" s="569"/>
      <c r="AS748" s="569"/>
      <c r="AT748" s="569"/>
      <c r="AU748" s="569"/>
      <c r="AV748" s="569"/>
      <c r="AW748" s="569"/>
      <c r="AX748" s="569"/>
      <c r="AY748" s="569"/>
      <c r="AZ748" s="569"/>
      <c r="BA748" s="569"/>
      <c r="BB748" s="569"/>
      <c r="BC748" s="569"/>
      <c r="BD748" s="569"/>
      <c r="BE748" s="569"/>
      <c r="BF748" s="569"/>
      <c r="BG748" s="569"/>
      <c r="BH748" s="569"/>
      <c r="BI748" s="569"/>
      <c r="BJ748" s="569"/>
      <c r="BK748" s="569"/>
      <c r="BL748" s="569"/>
      <c r="BM748" s="569"/>
      <c r="BN748" s="569"/>
      <c r="BO748" s="569"/>
      <c r="BP748" s="569"/>
      <c r="BQ748" s="569"/>
      <c r="BR748" s="569"/>
      <c r="BS748" s="569"/>
      <c r="BT748" s="569"/>
      <c r="BU748" s="569"/>
      <c r="BV748" s="569"/>
      <c r="BW748" s="569"/>
      <c r="BX748" s="569"/>
      <c r="BY748" s="569"/>
      <c r="BZ748" s="569"/>
      <c r="CA748" s="569"/>
      <c r="CB748" s="569"/>
      <c r="CC748" s="569"/>
      <c r="CD748" s="569"/>
    </row>
    <row r="749" spans="21:82" ht="39" customHeight="1" x14ac:dyDescent="0.25">
      <c r="U749" s="569"/>
      <c r="V749" s="569"/>
      <c r="W749" s="569"/>
      <c r="X749" s="569"/>
      <c r="Y749" s="569"/>
      <c r="Z749" s="569"/>
      <c r="AA749" s="569"/>
      <c r="AB749" s="569"/>
      <c r="AC749" s="569"/>
      <c r="AD749" s="569"/>
      <c r="AE749" s="569"/>
      <c r="AF749" s="569"/>
      <c r="AG749" s="569"/>
      <c r="AH749" s="569"/>
      <c r="AI749" s="569"/>
      <c r="AJ749" s="569"/>
      <c r="AK749" s="569"/>
      <c r="AL749" s="569"/>
      <c r="AM749" s="569"/>
      <c r="AN749" s="569"/>
      <c r="AO749" s="569"/>
      <c r="AP749" s="569"/>
      <c r="AQ749" s="569"/>
      <c r="AR749" s="569"/>
      <c r="AS749" s="569"/>
      <c r="AT749" s="569"/>
      <c r="AU749" s="569"/>
      <c r="AV749" s="569"/>
      <c r="AW749" s="569"/>
      <c r="AX749" s="569"/>
      <c r="AY749" s="569"/>
      <c r="AZ749" s="569"/>
      <c r="BA749" s="569"/>
      <c r="BB749" s="569"/>
      <c r="BC749" s="569"/>
      <c r="BD749" s="569"/>
      <c r="BE749" s="569"/>
      <c r="BF749" s="569"/>
      <c r="BG749" s="569"/>
      <c r="BH749" s="569"/>
      <c r="BI749" s="569"/>
      <c r="BJ749" s="569"/>
      <c r="BK749" s="569"/>
      <c r="BL749" s="569"/>
      <c r="BM749" s="569"/>
      <c r="BN749" s="569"/>
      <c r="BO749" s="569"/>
      <c r="BP749" s="569"/>
      <c r="BQ749" s="569"/>
      <c r="BR749" s="569"/>
      <c r="BS749" s="569"/>
      <c r="BT749" s="569"/>
      <c r="BU749" s="569"/>
      <c r="BV749" s="569"/>
      <c r="BW749" s="569"/>
      <c r="BX749" s="569"/>
      <c r="BY749" s="569"/>
      <c r="BZ749" s="569"/>
      <c r="CA749" s="569"/>
      <c r="CB749" s="569"/>
      <c r="CC749" s="569"/>
      <c r="CD749" s="569"/>
    </row>
    <row r="750" spans="21:82" ht="39" customHeight="1" x14ac:dyDescent="0.25">
      <c r="U750" s="569"/>
      <c r="V750" s="569"/>
      <c r="W750" s="569"/>
      <c r="X750" s="569"/>
      <c r="Y750" s="569"/>
      <c r="Z750" s="569"/>
      <c r="AA750" s="569"/>
      <c r="AB750" s="569"/>
      <c r="AC750" s="569"/>
      <c r="AD750" s="569"/>
      <c r="AE750" s="569"/>
      <c r="AF750" s="569"/>
      <c r="AG750" s="569"/>
      <c r="AH750" s="569"/>
      <c r="AI750" s="569"/>
      <c r="AJ750" s="569"/>
      <c r="AK750" s="569"/>
      <c r="AL750" s="569"/>
      <c r="AM750" s="569"/>
      <c r="AN750" s="569"/>
      <c r="AO750" s="569"/>
      <c r="AP750" s="569"/>
      <c r="AQ750" s="569"/>
      <c r="AR750" s="569"/>
      <c r="AS750" s="569"/>
      <c r="AT750" s="569"/>
      <c r="AU750" s="569"/>
      <c r="AV750" s="569"/>
      <c r="AW750" s="569"/>
      <c r="AX750" s="569"/>
      <c r="AY750" s="569"/>
      <c r="AZ750" s="569"/>
      <c r="BA750" s="569"/>
      <c r="BB750" s="569"/>
      <c r="BC750" s="569"/>
      <c r="BD750" s="569"/>
      <c r="BE750" s="569"/>
      <c r="BF750" s="569"/>
      <c r="BG750" s="569"/>
      <c r="BH750" s="569"/>
      <c r="BI750" s="569"/>
      <c r="BJ750" s="569"/>
      <c r="BK750" s="569"/>
      <c r="BL750" s="569"/>
      <c r="BM750" s="569"/>
      <c r="BN750" s="569"/>
      <c r="BO750" s="569"/>
      <c r="BP750" s="569"/>
      <c r="BQ750" s="569"/>
      <c r="BR750" s="569"/>
      <c r="BS750" s="569"/>
      <c r="BT750" s="569"/>
      <c r="BU750" s="569"/>
      <c r="BV750" s="569"/>
      <c r="BW750" s="569"/>
      <c r="BX750" s="569"/>
      <c r="BY750" s="569"/>
      <c r="BZ750" s="569"/>
      <c r="CA750" s="569"/>
      <c r="CB750" s="569"/>
      <c r="CC750" s="569"/>
      <c r="CD750" s="569"/>
    </row>
    <row r="751" spans="21:82" ht="39" customHeight="1" x14ac:dyDescent="0.25">
      <c r="U751" s="569"/>
      <c r="V751" s="569"/>
      <c r="W751" s="569"/>
      <c r="X751" s="569"/>
      <c r="Y751" s="569"/>
      <c r="Z751" s="569"/>
      <c r="AA751" s="569"/>
      <c r="AB751" s="569"/>
      <c r="AC751" s="569"/>
      <c r="AD751" s="569"/>
      <c r="AE751" s="569"/>
      <c r="AF751" s="569"/>
      <c r="AG751" s="569"/>
      <c r="AH751" s="569"/>
      <c r="AI751" s="569"/>
      <c r="AJ751" s="569"/>
      <c r="AK751" s="569"/>
      <c r="AL751" s="569"/>
      <c r="AM751" s="569"/>
      <c r="AN751" s="569"/>
      <c r="AO751" s="569"/>
      <c r="AP751" s="569"/>
      <c r="AQ751" s="569"/>
      <c r="AR751" s="569"/>
      <c r="AS751" s="569"/>
      <c r="AT751" s="569"/>
      <c r="AU751" s="569"/>
      <c r="AV751" s="569"/>
      <c r="AW751" s="569"/>
      <c r="AX751" s="569"/>
      <c r="AY751" s="569"/>
      <c r="AZ751" s="569"/>
      <c r="BA751" s="569"/>
      <c r="BB751" s="569"/>
      <c r="BC751" s="569"/>
      <c r="BD751" s="569"/>
      <c r="BE751" s="569"/>
      <c r="BF751" s="569"/>
      <c r="BG751" s="569"/>
      <c r="BH751" s="569"/>
      <c r="BI751" s="569"/>
      <c r="BJ751" s="569"/>
      <c r="BK751" s="569"/>
      <c r="BL751" s="569"/>
      <c r="BM751" s="569"/>
      <c r="BN751" s="569"/>
      <c r="BO751" s="569"/>
      <c r="BP751" s="569"/>
      <c r="BQ751" s="569"/>
      <c r="BR751" s="569"/>
      <c r="BS751" s="569"/>
      <c r="BT751" s="569"/>
      <c r="BU751" s="569"/>
      <c r="BV751" s="569"/>
      <c r="BW751" s="569"/>
      <c r="BX751" s="569"/>
      <c r="BY751" s="569"/>
      <c r="BZ751" s="569"/>
      <c r="CA751" s="569"/>
      <c r="CB751" s="569"/>
      <c r="CC751" s="569"/>
      <c r="CD751" s="569"/>
    </row>
    <row r="752" spans="21:82" ht="39" customHeight="1" x14ac:dyDescent="0.25">
      <c r="U752" s="569"/>
      <c r="V752" s="569"/>
      <c r="W752" s="569"/>
      <c r="X752" s="569"/>
      <c r="Y752" s="569"/>
      <c r="Z752" s="569"/>
      <c r="AA752" s="569"/>
      <c r="AB752" s="569"/>
      <c r="AC752" s="569"/>
      <c r="AD752" s="569"/>
      <c r="AE752" s="569"/>
      <c r="AF752" s="569"/>
      <c r="AG752" s="569"/>
      <c r="AH752" s="569"/>
      <c r="AI752" s="569"/>
      <c r="AJ752" s="569"/>
      <c r="AK752" s="569"/>
      <c r="AL752" s="569"/>
      <c r="AM752" s="569"/>
      <c r="AN752" s="569"/>
      <c r="AO752" s="569"/>
      <c r="AP752" s="569"/>
      <c r="AQ752" s="569"/>
      <c r="AR752" s="569"/>
      <c r="AS752" s="569"/>
      <c r="AT752" s="569"/>
      <c r="AU752" s="569"/>
      <c r="AV752" s="569"/>
      <c r="AW752" s="569"/>
      <c r="AX752" s="569"/>
      <c r="AY752" s="569"/>
      <c r="AZ752" s="569"/>
      <c r="BA752" s="569"/>
      <c r="BB752" s="569"/>
      <c r="BC752" s="569"/>
      <c r="BD752" s="569"/>
      <c r="BE752" s="569"/>
      <c r="BF752" s="569"/>
      <c r="BG752" s="569"/>
      <c r="BH752" s="569"/>
      <c r="BI752" s="569"/>
      <c r="BJ752" s="569"/>
      <c r="BK752" s="569"/>
      <c r="BL752" s="569"/>
      <c r="BM752" s="569"/>
      <c r="BN752" s="569"/>
      <c r="BO752" s="569"/>
      <c r="BP752" s="569"/>
      <c r="BQ752" s="569"/>
      <c r="BR752" s="569"/>
      <c r="BS752" s="569"/>
      <c r="BT752" s="569"/>
      <c r="BU752" s="569"/>
      <c r="BV752" s="569"/>
      <c r="BW752" s="569"/>
      <c r="BX752" s="569"/>
      <c r="BY752" s="569"/>
      <c r="BZ752" s="569"/>
      <c r="CA752" s="569"/>
      <c r="CB752" s="569"/>
      <c r="CC752" s="569"/>
      <c r="CD752" s="569"/>
    </row>
    <row r="753" spans="21:82" ht="39" customHeight="1" x14ac:dyDescent="0.25">
      <c r="U753" s="569"/>
      <c r="V753" s="569"/>
      <c r="W753" s="569"/>
      <c r="X753" s="569"/>
      <c r="Y753" s="569"/>
      <c r="Z753" s="569"/>
      <c r="AA753" s="569"/>
      <c r="AB753" s="569"/>
      <c r="AC753" s="569"/>
      <c r="AD753" s="569"/>
      <c r="AE753" s="569"/>
      <c r="AF753" s="569"/>
      <c r="AG753" s="569"/>
      <c r="AH753" s="569"/>
      <c r="AI753" s="569"/>
      <c r="AJ753" s="569"/>
      <c r="AK753" s="569"/>
      <c r="AL753" s="569"/>
      <c r="AM753" s="569"/>
      <c r="AN753" s="569"/>
      <c r="AO753" s="569"/>
      <c r="AP753" s="569"/>
      <c r="AQ753" s="569"/>
      <c r="AR753" s="569"/>
      <c r="AS753" s="569"/>
      <c r="AT753" s="569"/>
      <c r="AU753" s="569"/>
      <c r="AV753" s="569"/>
      <c r="AW753" s="569"/>
      <c r="AX753" s="569"/>
      <c r="AY753" s="569"/>
      <c r="AZ753" s="569"/>
      <c r="BA753" s="569"/>
      <c r="BB753" s="569"/>
      <c r="BC753" s="569"/>
      <c r="BD753" s="569"/>
      <c r="BE753" s="569"/>
      <c r="BF753" s="569"/>
      <c r="BG753" s="569"/>
      <c r="BH753" s="569"/>
      <c r="BI753" s="569"/>
      <c r="BJ753" s="569"/>
      <c r="BK753" s="569"/>
      <c r="BL753" s="569"/>
      <c r="BM753" s="569"/>
      <c r="BN753" s="569"/>
      <c r="BO753" s="569"/>
      <c r="BP753" s="569"/>
      <c r="BQ753" s="569"/>
      <c r="BR753" s="569"/>
      <c r="BS753" s="569"/>
      <c r="BT753" s="569"/>
      <c r="BU753" s="569"/>
      <c r="BV753" s="569"/>
      <c r="BW753" s="569"/>
      <c r="BX753" s="569"/>
      <c r="BY753" s="569"/>
      <c r="BZ753" s="569"/>
      <c r="CA753" s="569"/>
      <c r="CB753" s="569"/>
      <c r="CC753" s="569"/>
      <c r="CD753" s="569"/>
    </row>
    <row r="754" spans="21:82" ht="39" customHeight="1" x14ac:dyDescent="0.25">
      <c r="U754" s="569"/>
      <c r="V754" s="569"/>
      <c r="W754" s="569"/>
      <c r="X754" s="569"/>
      <c r="Y754" s="569"/>
      <c r="Z754" s="569"/>
      <c r="AA754" s="569"/>
      <c r="AB754" s="569"/>
      <c r="AC754" s="569"/>
      <c r="AD754" s="569"/>
      <c r="AE754" s="569"/>
      <c r="AF754" s="569"/>
      <c r="AG754" s="569"/>
      <c r="AH754" s="569"/>
      <c r="AI754" s="569"/>
      <c r="AJ754" s="569"/>
      <c r="AK754" s="569"/>
      <c r="AL754" s="569"/>
      <c r="AM754" s="569"/>
      <c r="AN754" s="569"/>
      <c r="AO754" s="569"/>
      <c r="AP754" s="569"/>
      <c r="AQ754" s="569"/>
      <c r="AR754" s="569"/>
      <c r="AS754" s="569"/>
      <c r="AT754" s="569"/>
      <c r="AU754" s="569"/>
      <c r="AV754" s="569"/>
      <c r="AW754" s="569"/>
      <c r="AX754" s="569"/>
      <c r="AY754" s="569"/>
      <c r="AZ754" s="569"/>
      <c r="BA754" s="569"/>
      <c r="BB754" s="569"/>
      <c r="BC754" s="569"/>
      <c r="BD754" s="569"/>
      <c r="BE754" s="569"/>
      <c r="BF754" s="569"/>
      <c r="BG754" s="569"/>
      <c r="BH754" s="569"/>
      <c r="BI754" s="569"/>
      <c r="BJ754" s="569"/>
      <c r="BK754" s="569"/>
      <c r="BL754" s="569"/>
      <c r="BM754" s="569"/>
      <c r="BN754" s="569"/>
      <c r="BO754" s="569"/>
      <c r="BP754" s="569"/>
      <c r="BQ754" s="569"/>
      <c r="BR754" s="569"/>
      <c r="BS754" s="569"/>
      <c r="BT754" s="569"/>
      <c r="BU754" s="569"/>
      <c r="BV754" s="569"/>
      <c r="BW754" s="569"/>
      <c r="BX754" s="569"/>
      <c r="BY754" s="569"/>
      <c r="BZ754" s="569"/>
      <c r="CA754" s="569"/>
      <c r="CB754" s="569"/>
      <c r="CC754" s="569"/>
      <c r="CD754" s="569"/>
    </row>
    <row r="755" spans="21:82" ht="39" customHeight="1" x14ac:dyDescent="0.25">
      <c r="U755" s="569"/>
      <c r="V755" s="569"/>
      <c r="W755" s="569"/>
      <c r="X755" s="569"/>
      <c r="Y755" s="569"/>
      <c r="Z755" s="569"/>
      <c r="AA755" s="569"/>
      <c r="AB755" s="569"/>
      <c r="AC755" s="569"/>
      <c r="AD755" s="569"/>
      <c r="AE755" s="569"/>
      <c r="AF755" s="569"/>
      <c r="AG755" s="569"/>
      <c r="AH755" s="569"/>
      <c r="AI755" s="569"/>
      <c r="AJ755" s="569"/>
      <c r="AK755" s="569"/>
      <c r="AL755" s="569"/>
      <c r="AM755" s="569"/>
      <c r="AN755" s="569"/>
      <c r="AO755" s="569"/>
      <c r="AP755" s="569"/>
      <c r="AQ755" s="569"/>
      <c r="AR755" s="569"/>
      <c r="AS755" s="569"/>
      <c r="AT755" s="569"/>
      <c r="AU755" s="569"/>
      <c r="AV755" s="569"/>
      <c r="AW755" s="569"/>
      <c r="AX755" s="569"/>
      <c r="AY755" s="569"/>
      <c r="AZ755" s="569"/>
      <c r="BA755" s="569"/>
      <c r="BB755" s="569"/>
      <c r="BC755" s="569"/>
      <c r="BD755" s="569"/>
      <c r="BE755" s="569"/>
      <c r="BF755" s="569"/>
      <c r="BG755" s="569"/>
      <c r="BH755" s="569"/>
      <c r="BI755" s="569"/>
      <c r="BJ755" s="569"/>
      <c r="BK755" s="569"/>
      <c r="BL755" s="569"/>
      <c r="BM755" s="569"/>
      <c r="BN755" s="569"/>
      <c r="BO755" s="569"/>
      <c r="BP755" s="569"/>
      <c r="BQ755" s="569"/>
      <c r="BR755" s="569"/>
      <c r="BS755" s="569"/>
      <c r="BT755" s="569"/>
      <c r="BU755" s="569"/>
      <c r="BV755" s="569"/>
      <c r="BW755" s="569"/>
      <c r="BX755" s="569"/>
      <c r="BY755" s="569"/>
      <c r="BZ755" s="569"/>
      <c r="CA755" s="569"/>
      <c r="CB755" s="569"/>
      <c r="CC755" s="569"/>
      <c r="CD755" s="569"/>
    </row>
    <row r="756" spans="21:82" ht="39" customHeight="1" x14ac:dyDescent="0.25">
      <c r="U756" s="569"/>
      <c r="V756" s="569"/>
      <c r="W756" s="569"/>
      <c r="X756" s="569"/>
      <c r="Y756" s="569"/>
      <c r="Z756" s="569"/>
      <c r="AA756" s="569"/>
      <c r="AB756" s="569"/>
      <c r="AC756" s="569"/>
      <c r="AD756" s="569"/>
      <c r="AE756" s="569"/>
      <c r="AF756" s="569"/>
      <c r="AG756" s="569"/>
      <c r="AH756" s="569"/>
      <c r="AI756" s="569"/>
      <c r="AJ756" s="569"/>
      <c r="AK756" s="569"/>
      <c r="AL756" s="569"/>
      <c r="AM756" s="569"/>
      <c r="AN756" s="569"/>
      <c r="AO756" s="569"/>
      <c r="AP756" s="569"/>
      <c r="AQ756" s="569"/>
      <c r="AR756" s="569"/>
      <c r="AS756" s="569"/>
      <c r="AT756" s="569"/>
      <c r="AU756" s="569"/>
      <c r="AV756" s="569"/>
      <c r="AW756" s="569"/>
      <c r="AX756" s="569"/>
      <c r="AY756" s="569"/>
      <c r="AZ756" s="569"/>
      <c r="BA756" s="569"/>
      <c r="BB756" s="569"/>
      <c r="BC756" s="569"/>
      <c r="BD756" s="569"/>
      <c r="BE756" s="569"/>
      <c r="BF756" s="569"/>
      <c r="BG756" s="569"/>
      <c r="BH756" s="569"/>
      <c r="BI756" s="569"/>
      <c r="BJ756" s="569"/>
      <c r="BK756" s="569"/>
      <c r="BL756" s="569"/>
      <c r="BM756" s="569"/>
      <c r="BN756" s="569"/>
      <c r="BO756" s="569"/>
      <c r="BP756" s="569"/>
      <c r="BQ756" s="569"/>
      <c r="BR756" s="569"/>
      <c r="BS756" s="569"/>
      <c r="BT756" s="569"/>
      <c r="BU756" s="569"/>
      <c r="BV756" s="569"/>
      <c r="BW756" s="569"/>
      <c r="BX756" s="569"/>
      <c r="BY756" s="569"/>
      <c r="BZ756" s="569"/>
      <c r="CA756" s="569"/>
      <c r="CB756" s="569"/>
      <c r="CC756" s="569"/>
      <c r="CD756" s="569"/>
    </row>
    <row r="757" spans="21:82" ht="39" customHeight="1" x14ac:dyDescent="0.25">
      <c r="U757" s="569"/>
      <c r="V757" s="569"/>
      <c r="W757" s="569"/>
      <c r="X757" s="569"/>
      <c r="Y757" s="569"/>
      <c r="Z757" s="569"/>
      <c r="AA757" s="569"/>
      <c r="AB757" s="569"/>
      <c r="AC757" s="569"/>
      <c r="AD757" s="569"/>
      <c r="AE757" s="569"/>
      <c r="AF757" s="569"/>
      <c r="AG757" s="569"/>
      <c r="AH757" s="569"/>
      <c r="AI757" s="569"/>
      <c r="AJ757" s="569"/>
      <c r="AK757" s="569"/>
      <c r="AL757" s="569"/>
      <c r="AM757" s="569"/>
      <c r="AN757" s="569"/>
      <c r="AO757" s="569"/>
      <c r="AP757" s="569"/>
      <c r="AQ757" s="569"/>
      <c r="AR757" s="569"/>
      <c r="AS757" s="569"/>
      <c r="AT757" s="569"/>
      <c r="AU757" s="569"/>
      <c r="AV757" s="569"/>
      <c r="AW757" s="569"/>
      <c r="AX757" s="569"/>
      <c r="AY757" s="569"/>
      <c r="AZ757" s="569"/>
      <c r="BA757" s="569"/>
      <c r="BB757" s="569"/>
      <c r="BC757" s="569"/>
      <c r="BD757" s="569"/>
      <c r="BE757" s="569"/>
      <c r="BF757" s="569"/>
      <c r="BG757" s="569"/>
      <c r="BH757" s="569"/>
      <c r="BI757" s="569"/>
      <c r="BJ757" s="569"/>
      <c r="BK757" s="569"/>
      <c r="BL757" s="569"/>
      <c r="BM757" s="569"/>
      <c r="BN757" s="569"/>
      <c r="BO757" s="569"/>
      <c r="BP757" s="569"/>
      <c r="BQ757" s="569"/>
      <c r="BR757" s="569"/>
      <c r="BS757" s="569"/>
      <c r="BT757" s="569"/>
      <c r="BU757" s="569"/>
      <c r="BV757" s="569"/>
      <c r="BW757" s="569"/>
      <c r="BX757" s="569"/>
      <c r="BY757" s="569"/>
      <c r="BZ757" s="569"/>
      <c r="CA757" s="569"/>
      <c r="CB757" s="569"/>
      <c r="CC757" s="569"/>
      <c r="CD757" s="569"/>
    </row>
    <row r="758" spans="21:82" ht="39" customHeight="1" x14ac:dyDescent="0.25">
      <c r="U758" s="569"/>
      <c r="V758" s="569"/>
      <c r="W758" s="569"/>
      <c r="X758" s="569"/>
      <c r="Y758" s="569"/>
      <c r="Z758" s="569"/>
      <c r="AA758" s="569"/>
      <c r="AB758" s="569"/>
      <c r="AC758" s="569"/>
      <c r="AD758" s="569"/>
      <c r="AE758" s="569"/>
      <c r="AF758" s="569"/>
      <c r="AG758" s="569"/>
      <c r="AH758" s="569"/>
      <c r="AI758" s="569"/>
      <c r="AJ758" s="569"/>
      <c r="AK758" s="569"/>
      <c r="AL758" s="569"/>
      <c r="AM758" s="569"/>
      <c r="AN758" s="569"/>
      <c r="AO758" s="569"/>
      <c r="AP758" s="569"/>
      <c r="AQ758" s="569"/>
      <c r="AR758" s="569"/>
      <c r="AS758" s="569"/>
      <c r="AT758" s="569"/>
      <c r="AU758" s="569"/>
      <c r="AV758" s="569"/>
      <c r="AW758" s="569"/>
      <c r="AX758" s="569"/>
      <c r="AY758" s="569"/>
      <c r="AZ758" s="569"/>
      <c r="BA758" s="569"/>
      <c r="BB758" s="569"/>
      <c r="BC758" s="569"/>
      <c r="BD758" s="569"/>
      <c r="BE758" s="569"/>
      <c r="BF758" s="569"/>
      <c r="BG758" s="569"/>
      <c r="BH758" s="569"/>
      <c r="BI758" s="569"/>
      <c r="BJ758" s="569"/>
      <c r="BK758" s="569"/>
      <c r="BL758" s="569"/>
      <c r="BM758" s="569"/>
      <c r="BN758" s="569"/>
      <c r="BO758" s="569"/>
      <c r="BP758" s="569"/>
      <c r="BQ758" s="569"/>
      <c r="BR758" s="569"/>
      <c r="BS758" s="569"/>
      <c r="BT758" s="569"/>
      <c r="BU758" s="569"/>
      <c r="BV758" s="569"/>
      <c r="BW758" s="569"/>
      <c r="BX758" s="569"/>
      <c r="BY758" s="569"/>
      <c r="BZ758" s="569"/>
      <c r="CA758" s="569"/>
      <c r="CB758" s="569"/>
      <c r="CC758" s="569"/>
      <c r="CD758" s="569"/>
    </row>
    <row r="759" spans="21:82" ht="39" customHeight="1" x14ac:dyDescent="0.25">
      <c r="U759" s="569"/>
      <c r="V759" s="569"/>
      <c r="W759" s="569"/>
      <c r="X759" s="569"/>
      <c r="Y759" s="569"/>
      <c r="Z759" s="569"/>
      <c r="AA759" s="569"/>
      <c r="AB759" s="569"/>
      <c r="AC759" s="569"/>
      <c r="AD759" s="569"/>
      <c r="AE759" s="569"/>
      <c r="AF759" s="569"/>
      <c r="AG759" s="569"/>
      <c r="AH759" s="569"/>
      <c r="AI759" s="569"/>
      <c r="AJ759" s="569"/>
      <c r="AK759" s="569"/>
      <c r="AL759" s="569"/>
      <c r="AM759" s="569"/>
      <c r="AN759" s="569"/>
      <c r="AO759" s="569"/>
      <c r="AP759" s="569"/>
      <c r="AQ759" s="569"/>
      <c r="AR759" s="569"/>
      <c r="AS759" s="569"/>
      <c r="AT759" s="569"/>
      <c r="AU759" s="569"/>
      <c r="AV759" s="569"/>
      <c r="AW759" s="569"/>
      <c r="AX759" s="569"/>
      <c r="AY759" s="569"/>
      <c r="AZ759" s="569"/>
      <c r="BA759" s="569"/>
      <c r="BB759" s="569"/>
      <c r="BC759" s="569"/>
      <c r="BD759" s="569"/>
      <c r="BE759" s="569"/>
      <c r="BF759" s="569"/>
      <c r="BG759" s="569"/>
      <c r="BH759" s="569"/>
      <c r="BI759" s="569"/>
      <c r="BJ759" s="569"/>
      <c r="BK759" s="569"/>
      <c r="BL759" s="569"/>
      <c r="BM759" s="569"/>
      <c r="BN759" s="569"/>
      <c r="BO759" s="569"/>
      <c r="BP759" s="569"/>
      <c r="BQ759" s="569"/>
      <c r="BR759" s="569"/>
      <c r="BS759" s="569"/>
      <c r="BT759" s="569"/>
      <c r="BU759" s="569"/>
      <c r="BV759" s="569"/>
      <c r="BW759" s="569"/>
      <c r="BX759" s="569"/>
      <c r="BY759" s="569"/>
      <c r="BZ759" s="569"/>
      <c r="CA759" s="569"/>
      <c r="CB759" s="569"/>
      <c r="CC759" s="569"/>
      <c r="CD759" s="569"/>
    </row>
    <row r="760" spans="21:82" ht="39" customHeight="1" x14ac:dyDescent="0.25">
      <c r="U760" s="569"/>
      <c r="V760" s="569"/>
      <c r="W760" s="569"/>
      <c r="X760" s="569"/>
      <c r="Y760" s="569"/>
      <c r="Z760" s="569"/>
      <c r="AA760" s="569"/>
      <c r="AB760" s="569"/>
      <c r="AC760" s="569"/>
      <c r="AD760" s="569"/>
      <c r="AE760" s="569"/>
      <c r="AF760" s="569"/>
      <c r="AG760" s="569"/>
      <c r="AH760" s="569"/>
      <c r="AI760" s="569"/>
      <c r="AJ760" s="569"/>
      <c r="AK760" s="569"/>
      <c r="AL760" s="569"/>
      <c r="AM760" s="569"/>
      <c r="AN760" s="569"/>
      <c r="AO760" s="569"/>
      <c r="AP760" s="569"/>
      <c r="AQ760" s="569"/>
      <c r="AR760" s="569"/>
      <c r="AS760" s="569"/>
      <c r="AT760" s="569"/>
      <c r="AU760" s="569"/>
      <c r="AV760" s="569"/>
      <c r="AW760" s="569"/>
      <c r="AX760" s="569"/>
      <c r="AY760" s="569"/>
      <c r="AZ760" s="569"/>
      <c r="BA760" s="569"/>
      <c r="BB760" s="569"/>
      <c r="BC760" s="569"/>
      <c r="BD760" s="569"/>
      <c r="BE760" s="569"/>
      <c r="BF760" s="569"/>
      <c r="BG760" s="569"/>
      <c r="BH760" s="569"/>
      <c r="BI760" s="569"/>
      <c r="BJ760" s="569"/>
      <c r="BK760" s="569"/>
      <c r="BL760" s="569"/>
      <c r="BM760" s="569"/>
      <c r="BN760" s="569"/>
      <c r="BO760" s="569"/>
      <c r="BP760" s="569"/>
      <c r="BQ760" s="569"/>
      <c r="BR760" s="569"/>
      <c r="BS760" s="569"/>
      <c r="BT760" s="569"/>
      <c r="BU760" s="569"/>
      <c r="BV760" s="569"/>
      <c r="BW760" s="569"/>
      <c r="BX760" s="569"/>
      <c r="BY760" s="569"/>
      <c r="BZ760" s="569"/>
      <c r="CA760" s="569"/>
      <c r="CB760" s="569"/>
      <c r="CC760" s="569"/>
      <c r="CD760" s="569"/>
    </row>
    <row r="761" spans="21:82" ht="39" customHeight="1" x14ac:dyDescent="0.25">
      <c r="U761" s="569"/>
      <c r="V761" s="569"/>
      <c r="W761" s="569"/>
      <c r="X761" s="569"/>
      <c r="Y761" s="569"/>
      <c r="Z761" s="569"/>
      <c r="AA761" s="569"/>
      <c r="AB761" s="569"/>
      <c r="AC761" s="569"/>
      <c r="AD761" s="569"/>
      <c r="AE761" s="569"/>
      <c r="AF761" s="569"/>
      <c r="AG761" s="569"/>
      <c r="AH761" s="569"/>
      <c r="AI761" s="569"/>
      <c r="AJ761" s="569"/>
      <c r="AK761" s="569"/>
      <c r="AL761" s="569"/>
      <c r="AM761" s="569"/>
      <c r="AN761" s="569"/>
      <c r="AO761" s="569"/>
      <c r="AP761" s="569"/>
      <c r="AQ761" s="569"/>
      <c r="AR761" s="569"/>
      <c r="AS761" s="569"/>
      <c r="AT761" s="569"/>
      <c r="AU761" s="569"/>
      <c r="AV761" s="569"/>
      <c r="AW761" s="569"/>
      <c r="AX761" s="569"/>
      <c r="AY761" s="569"/>
      <c r="AZ761" s="569"/>
      <c r="BA761" s="569"/>
      <c r="BB761" s="569"/>
      <c r="BC761" s="569"/>
      <c r="BD761" s="569"/>
      <c r="BE761" s="569"/>
      <c r="BF761" s="569"/>
      <c r="BG761" s="569"/>
      <c r="BH761" s="569"/>
      <c r="BI761" s="569"/>
      <c r="BJ761" s="569"/>
      <c r="BK761" s="569"/>
      <c r="BL761" s="569"/>
      <c r="BM761" s="569"/>
      <c r="BN761" s="569"/>
      <c r="BO761" s="569"/>
      <c r="BP761" s="569"/>
      <c r="BQ761" s="569"/>
      <c r="BR761" s="569"/>
      <c r="BS761" s="569"/>
      <c r="BT761" s="569"/>
      <c r="BU761" s="569"/>
      <c r="BV761" s="569"/>
      <c r="BW761" s="569"/>
      <c r="BX761" s="569"/>
      <c r="BY761" s="569"/>
      <c r="BZ761" s="569"/>
      <c r="CA761" s="569"/>
      <c r="CB761" s="569"/>
      <c r="CC761" s="569"/>
      <c r="CD761" s="569"/>
    </row>
    <row r="762" spans="21:82" ht="39" customHeight="1" x14ac:dyDescent="0.25">
      <c r="U762" s="569"/>
      <c r="V762" s="569"/>
      <c r="W762" s="569"/>
      <c r="X762" s="569"/>
      <c r="Y762" s="569"/>
      <c r="Z762" s="569"/>
      <c r="AA762" s="569"/>
      <c r="AB762" s="569"/>
      <c r="AC762" s="569"/>
      <c r="AD762" s="569"/>
      <c r="AE762" s="569"/>
      <c r="AF762" s="569"/>
      <c r="AG762" s="569"/>
      <c r="AH762" s="569"/>
      <c r="AI762" s="569"/>
      <c r="AJ762" s="569"/>
      <c r="AK762" s="569"/>
      <c r="AL762" s="569"/>
      <c r="AM762" s="569"/>
      <c r="AN762" s="569"/>
      <c r="AO762" s="569"/>
      <c r="AP762" s="569"/>
      <c r="AQ762" s="569"/>
      <c r="AR762" s="569"/>
      <c r="AS762" s="569"/>
      <c r="AT762" s="569"/>
      <c r="AU762" s="569"/>
      <c r="AV762" s="569"/>
      <c r="AW762" s="569"/>
      <c r="AX762" s="569"/>
      <c r="AY762" s="569"/>
      <c r="AZ762" s="569"/>
      <c r="BA762" s="569"/>
      <c r="BB762" s="569"/>
      <c r="BC762" s="569"/>
      <c r="BD762" s="569"/>
      <c r="BE762" s="569"/>
      <c r="BF762" s="569"/>
      <c r="BG762" s="569"/>
      <c r="BH762" s="569"/>
      <c r="BI762" s="569"/>
      <c r="BJ762" s="569"/>
      <c r="BK762" s="569"/>
      <c r="BL762" s="569"/>
      <c r="BM762" s="569"/>
      <c r="BN762" s="569"/>
      <c r="BO762" s="569"/>
      <c r="BP762" s="569"/>
      <c r="BQ762" s="569"/>
      <c r="BR762" s="569"/>
      <c r="BS762" s="569"/>
      <c r="BT762" s="569"/>
      <c r="BU762" s="569"/>
      <c r="BV762" s="569"/>
      <c r="BW762" s="569"/>
      <c r="BX762" s="569"/>
      <c r="BY762" s="569"/>
      <c r="BZ762" s="569"/>
      <c r="CA762" s="569"/>
      <c r="CB762" s="569"/>
      <c r="CC762" s="569"/>
      <c r="CD762" s="569"/>
    </row>
    <row r="763" spans="21:82" ht="39" customHeight="1" x14ac:dyDescent="0.25">
      <c r="U763" s="569"/>
      <c r="V763" s="569"/>
      <c r="W763" s="569"/>
      <c r="X763" s="569"/>
      <c r="Y763" s="569"/>
      <c r="Z763" s="569"/>
      <c r="AA763" s="569"/>
      <c r="AB763" s="569"/>
      <c r="AC763" s="569"/>
      <c r="AD763" s="569"/>
      <c r="AE763" s="569"/>
      <c r="AF763" s="569"/>
      <c r="AG763" s="569"/>
      <c r="AH763" s="569"/>
      <c r="AI763" s="569"/>
      <c r="AJ763" s="569"/>
      <c r="AK763" s="569"/>
      <c r="AL763" s="569"/>
      <c r="AM763" s="569"/>
      <c r="AN763" s="569"/>
      <c r="AO763" s="569"/>
      <c r="AP763" s="569"/>
      <c r="AQ763" s="569"/>
      <c r="AR763" s="569"/>
      <c r="AS763" s="569"/>
      <c r="AT763" s="569"/>
      <c r="AU763" s="569"/>
      <c r="AV763" s="569"/>
      <c r="AW763" s="569"/>
      <c r="AX763" s="569"/>
      <c r="AY763" s="569"/>
      <c r="AZ763" s="569"/>
      <c r="BA763" s="569"/>
      <c r="BB763" s="569"/>
      <c r="BC763" s="569"/>
      <c r="BD763" s="569"/>
      <c r="BE763" s="569"/>
      <c r="BF763" s="569"/>
      <c r="BG763" s="569"/>
      <c r="BH763" s="569"/>
      <c r="BI763" s="569"/>
      <c r="BJ763" s="569"/>
      <c r="BK763" s="569"/>
      <c r="BL763" s="569"/>
      <c r="BM763" s="569"/>
      <c r="BN763" s="569"/>
      <c r="BO763" s="569"/>
      <c r="BP763" s="569"/>
      <c r="BQ763" s="569"/>
      <c r="BR763" s="569"/>
      <c r="BS763" s="569"/>
      <c r="BT763" s="569"/>
      <c r="BU763" s="569"/>
      <c r="BV763" s="569"/>
      <c r="BW763" s="569"/>
      <c r="BX763" s="569"/>
      <c r="BY763" s="569"/>
      <c r="BZ763" s="569"/>
      <c r="CA763" s="569"/>
      <c r="CB763" s="569"/>
      <c r="CC763" s="569"/>
      <c r="CD763" s="569"/>
    </row>
    <row r="764" spans="21:82" ht="39" customHeight="1" x14ac:dyDescent="0.25">
      <c r="U764" s="569"/>
      <c r="V764" s="569"/>
      <c r="W764" s="569"/>
      <c r="X764" s="569"/>
      <c r="Y764" s="569"/>
      <c r="Z764" s="569"/>
      <c r="AA764" s="569"/>
      <c r="AB764" s="569"/>
      <c r="AC764" s="569"/>
      <c r="AD764" s="569"/>
      <c r="AE764" s="569"/>
      <c r="AF764" s="569"/>
      <c r="AG764" s="569"/>
      <c r="AH764" s="569"/>
      <c r="AI764" s="569"/>
      <c r="AJ764" s="569"/>
      <c r="AK764" s="569"/>
      <c r="AL764" s="569"/>
      <c r="AM764" s="569"/>
      <c r="AN764" s="569"/>
      <c r="AO764" s="569"/>
      <c r="AP764" s="569"/>
      <c r="AQ764" s="569"/>
      <c r="AR764" s="569"/>
      <c r="AS764" s="569"/>
      <c r="AT764" s="569"/>
      <c r="AU764" s="569"/>
      <c r="AV764" s="569"/>
      <c r="AW764" s="569"/>
      <c r="AX764" s="569"/>
      <c r="AY764" s="569"/>
      <c r="AZ764" s="569"/>
      <c r="BA764" s="569"/>
      <c r="BB764" s="569"/>
      <c r="BC764" s="569"/>
      <c r="BD764" s="569"/>
      <c r="BE764" s="569"/>
      <c r="BF764" s="569"/>
      <c r="BG764" s="569"/>
      <c r="BH764" s="569"/>
      <c r="BI764" s="569"/>
      <c r="BJ764" s="569"/>
      <c r="BK764" s="569"/>
      <c r="BL764" s="569"/>
      <c r="BM764" s="569"/>
      <c r="BN764" s="569"/>
      <c r="BO764" s="569"/>
      <c r="BP764" s="569"/>
      <c r="BQ764" s="569"/>
      <c r="BR764" s="569"/>
      <c r="BS764" s="569"/>
      <c r="BT764" s="569"/>
      <c r="BU764" s="569"/>
      <c r="BV764" s="569"/>
      <c r="BW764" s="569"/>
      <c r="BX764" s="569"/>
      <c r="BY764" s="569"/>
      <c r="BZ764" s="569"/>
      <c r="CA764" s="569"/>
      <c r="CB764" s="569"/>
      <c r="CC764" s="569"/>
      <c r="CD764" s="569"/>
    </row>
    <row r="765" spans="21:82" ht="39" customHeight="1" x14ac:dyDescent="0.25">
      <c r="U765" s="569"/>
      <c r="V765" s="569"/>
      <c r="W765" s="569"/>
      <c r="X765" s="569"/>
      <c r="Y765" s="569"/>
      <c r="Z765" s="569"/>
      <c r="AA765" s="569"/>
      <c r="AB765" s="569"/>
      <c r="AC765" s="569"/>
      <c r="AD765" s="569"/>
      <c r="AE765" s="569"/>
      <c r="AF765" s="569"/>
      <c r="AG765" s="569"/>
      <c r="AH765" s="569"/>
      <c r="AI765" s="569"/>
      <c r="AJ765" s="569"/>
      <c r="AK765" s="569"/>
      <c r="AL765" s="569"/>
      <c r="AM765" s="569"/>
      <c r="AN765" s="569"/>
      <c r="AO765" s="569"/>
      <c r="AP765" s="569"/>
      <c r="AQ765" s="569"/>
      <c r="AR765" s="569"/>
      <c r="AS765" s="569"/>
      <c r="AT765" s="569"/>
      <c r="AU765" s="569"/>
      <c r="AV765" s="569"/>
      <c r="AW765" s="569"/>
      <c r="AX765" s="569"/>
      <c r="AY765" s="569"/>
      <c r="AZ765" s="569"/>
      <c r="BA765" s="569"/>
      <c r="BB765" s="569"/>
      <c r="BC765" s="569"/>
      <c r="BD765" s="569"/>
      <c r="BE765" s="569"/>
      <c r="BF765" s="569"/>
      <c r="BG765" s="569"/>
      <c r="BH765" s="569"/>
      <c r="BI765" s="569"/>
      <c r="BJ765" s="569"/>
      <c r="BK765" s="569"/>
      <c r="BL765" s="569"/>
      <c r="BM765" s="569"/>
      <c r="BN765" s="569"/>
      <c r="BO765" s="569"/>
      <c r="BP765" s="569"/>
      <c r="BQ765" s="569"/>
      <c r="BR765" s="569"/>
      <c r="BS765" s="569"/>
      <c r="BT765" s="569"/>
      <c r="BU765" s="569"/>
      <c r="BV765" s="569"/>
      <c r="BW765" s="569"/>
      <c r="BX765" s="569"/>
      <c r="BY765" s="569"/>
      <c r="BZ765" s="569"/>
      <c r="CA765" s="569"/>
      <c r="CB765" s="569"/>
      <c r="CC765" s="569"/>
      <c r="CD765" s="569"/>
    </row>
    <row r="766" spans="21:82" ht="39" customHeight="1" x14ac:dyDescent="0.25">
      <c r="U766" s="569"/>
      <c r="V766" s="569"/>
      <c r="W766" s="569"/>
      <c r="X766" s="569"/>
      <c r="Y766" s="569"/>
      <c r="Z766" s="569"/>
      <c r="AA766" s="569"/>
      <c r="AB766" s="569"/>
      <c r="AC766" s="569"/>
      <c r="AD766" s="569"/>
      <c r="AE766" s="569"/>
      <c r="AF766" s="569"/>
      <c r="AG766" s="569"/>
      <c r="AH766" s="569"/>
      <c r="AI766" s="569"/>
      <c r="AJ766" s="569"/>
      <c r="AK766" s="569"/>
      <c r="AL766" s="569"/>
      <c r="AM766" s="569"/>
      <c r="AN766" s="569"/>
      <c r="AO766" s="569"/>
      <c r="AP766" s="569"/>
      <c r="AQ766" s="569"/>
      <c r="AR766" s="569"/>
      <c r="AS766" s="569"/>
      <c r="AT766" s="569"/>
      <c r="AU766" s="569"/>
      <c r="AV766" s="569"/>
      <c r="AW766" s="569"/>
      <c r="AX766" s="569"/>
      <c r="AY766" s="569"/>
      <c r="AZ766" s="569"/>
      <c r="BA766" s="569"/>
      <c r="BB766" s="569"/>
      <c r="BC766" s="569"/>
      <c r="BD766" s="569"/>
      <c r="BE766" s="569"/>
      <c r="BF766" s="569"/>
      <c r="BG766" s="569"/>
      <c r="BH766" s="569"/>
      <c r="BI766" s="569"/>
      <c r="BJ766" s="569"/>
      <c r="BK766" s="569"/>
      <c r="BL766" s="569"/>
      <c r="BM766" s="569"/>
      <c r="BN766" s="569"/>
      <c r="BO766" s="569"/>
      <c r="BP766" s="569"/>
      <c r="BQ766" s="569"/>
      <c r="BR766" s="569"/>
      <c r="BS766" s="569"/>
      <c r="BT766" s="569"/>
      <c r="BU766" s="569"/>
      <c r="BV766" s="569"/>
      <c r="BW766" s="569"/>
      <c r="BX766" s="569"/>
      <c r="BY766" s="569"/>
      <c r="BZ766" s="569"/>
      <c r="CA766" s="569"/>
      <c r="CB766" s="569"/>
      <c r="CC766" s="569"/>
      <c r="CD766" s="569"/>
    </row>
    <row r="767" spans="21:82" ht="39" customHeight="1" x14ac:dyDescent="0.25">
      <c r="U767" s="569"/>
      <c r="V767" s="569"/>
      <c r="W767" s="569"/>
      <c r="X767" s="569"/>
      <c r="Y767" s="569"/>
      <c r="Z767" s="569"/>
      <c r="AA767" s="569"/>
      <c r="AB767" s="569"/>
      <c r="AC767" s="569"/>
      <c r="AD767" s="569"/>
      <c r="AE767" s="569"/>
      <c r="AF767" s="569"/>
      <c r="AG767" s="569"/>
      <c r="AH767" s="569"/>
      <c r="AI767" s="569"/>
      <c r="AJ767" s="569"/>
      <c r="AK767" s="569"/>
      <c r="AL767" s="569"/>
      <c r="AM767" s="569"/>
      <c r="AN767" s="569"/>
      <c r="AO767" s="569"/>
      <c r="AP767" s="569"/>
      <c r="AQ767" s="569"/>
      <c r="AR767" s="569"/>
      <c r="AS767" s="569"/>
      <c r="AT767" s="569"/>
      <c r="AU767" s="569"/>
      <c r="AV767" s="569"/>
      <c r="AW767" s="569"/>
      <c r="AX767" s="569"/>
      <c r="AY767" s="569"/>
      <c r="AZ767" s="569"/>
      <c r="BA767" s="569"/>
      <c r="BB767" s="569"/>
      <c r="BC767" s="569"/>
      <c r="BD767" s="569"/>
      <c r="BE767" s="569"/>
      <c r="BF767" s="569"/>
      <c r="BG767" s="569"/>
      <c r="BH767" s="569"/>
      <c r="BI767" s="569"/>
      <c r="BJ767" s="569"/>
      <c r="BK767" s="569"/>
      <c r="BL767" s="569"/>
      <c r="BM767" s="569"/>
      <c r="BN767" s="569"/>
      <c r="BO767" s="569"/>
      <c r="BP767" s="569"/>
      <c r="BQ767" s="569"/>
      <c r="BR767" s="569"/>
      <c r="BS767" s="569"/>
      <c r="BT767" s="569"/>
      <c r="BU767" s="569"/>
      <c r="BV767" s="569"/>
      <c r="BW767" s="569"/>
      <c r="BX767" s="569"/>
      <c r="BY767" s="569"/>
      <c r="BZ767" s="569"/>
      <c r="CA767" s="569"/>
      <c r="CB767" s="569"/>
      <c r="CC767" s="569"/>
      <c r="CD767" s="569"/>
    </row>
    <row r="768" spans="21:82" ht="39" customHeight="1" x14ac:dyDescent="0.25">
      <c r="U768" s="569"/>
      <c r="V768" s="569"/>
      <c r="W768" s="569"/>
      <c r="X768" s="569"/>
      <c r="Y768" s="569"/>
      <c r="Z768" s="569"/>
      <c r="AA768" s="569"/>
      <c r="AB768" s="569"/>
      <c r="AC768" s="569"/>
      <c r="AD768" s="569"/>
      <c r="AE768" s="569"/>
      <c r="AF768" s="569"/>
      <c r="AG768" s="569"/>
      <c r="AH768" s="569"/>
      <c r="AI768" s="569"/>
      <c r="AJ768" s="569"/>
      <c r="AK768" s="569"/>
      <c r="AL768" s="569"/>
      <c r="AM768" s="569"/>
      <c r="AN768" s="569"/>
      <c r="AO768" s="569"/>
      <c r="AP768" s="569"/>
      <c r="AQ768" s="569"/>
      <c r="AR768" s="569"/>
      <c r="AS768" s="569"/>
      <c r="AT768" s="569"/>
      <c r="AU768" s="569"/>
      <c r="AV768" s="569"/>
      <c r="AW768" s="569"/>
      <c r="AX768" s="569"/>
      <c r="AY768" s="569"/>
      <c r="AZ768" s="569"/>
      <c r="BA768" s="569"/>
      <c r="BB768" s="569"/>
      <c r="BC768" s="569"/>
      <c r="BD768" s="569"/>
      <c r="BE768" s="569"/>
      <c r="BF768" s="569"/>
      <c r="BG768" s="569"/>
      <c r="BH768" s="569"/>
      <c r="BI768" s="569"/>
      <c r="BJ768" s="569"/>
      <c r="BK768" s="569"/>
      <c r="BL768" s="569"/>
      <c r="BM768" s="569"/>
      <c r="BN768" s="569"/>
      <c r="BO768" s="569"/>
      <c r="BP768" s="569"/>
      <c r="BQ768" s="569"/>
      <c r="BR768" s="569"/>
      <c r="BS768" s="569"/>
      <c r="BT768" s="569"/>
      <c r="BU768" s="569"/>
      <c r="BV768" s="569"/>
      <c r="BW768" s="569"/>
      <c r="BX768" s="569"/>
      <c r="BY768" s="569"/>
      <c r="BZ768" s="569"/>
      <c r="CA768" s="569"/>
      <c r="CB768" s="569"/>
      <c r="CC768" s="569"/>
      <c r="CD768" s="569"/>
    </row>
    <row r="769" spans="21:82" ht="39" customHeight="1" x14ac:dyDescent="0.25">
      <c r="U769" s="569"/>
      <c r="V769" s="569"/>
      <c r="W769" s="569"/>
      <c r="X769" s="569"/>
      <c r="Y769" s="569"/>
      <c r="Z769" s="569"/>
      <c r="AA769" s="569"/>
      <c r="AB769" s="569"/>
      <c r="AC769" s="569"/>
      <c r="AD769" s="569"/>
      <c r="AE769" s="569"/>
      <c r="AF769" s="569"/>
      <c r="AG769" s="569"/>
      <c r="AH769" s="569"/>
      <c r="AI769" s="569"/>
      <c r="AJ769" s="569"/>
      <c r="AK769" s="569"/>
      <c r="AL769" s="569"/>
      <c r="AM769" s="569"/>
      <c r="AN769" s="569"/>
      <c r="AO769" s="569"/>
      <c r="AP769" s="569"/>
      <c r="AQ769" s="569"/>
      <c r="AR769" s="569"/>
      <c r="AS769" s="569"/>
      <c r="AT769" s="569"/>
      <c r="AU769" s="569"/>
      <c r="AV769" s="569"/>
      <c r="AW769" s="569"/>
      <c r="AX769" s="569"/>
      <c r="AY769" s="569"/>
      <c r="AZ769" s="569"/>
      <c r="BA769" s="569"/>
      <c r="BB769" s="569"/>
      <c r="BC769" s="569"/>
      <c r="BD769" s="569"/>
      <c r="BE769" s="569"/>
      <c r="BF769" s="569"/>
      <c r="BG769" s="569"/>
      <c r="BH769" s="569"/>
      <c r="BI769" s="569"/>
      <c r="BJ769" s="569"/>
      <c r="BK769" s="569"/>
      <c r="BL769" s="569"/>
      <c r="BM769" s="569"/>
      <c r="BN769" s="569"/>
      <c r="BO769" s="569"/>
      <c r="BP769" s="569"/>
      <c r="BQ769" s="569"/>
      <c r="BR769" s="569"/>
      <c r="BS769" s="569"/>
      <c r="BT769" s="569"/>
      <c r="BU769" s="569"/>
      <c r="BV769" s="569"/>
      <c r="BW769" s="569"/>
      <c r="BX769" s="569"/>
      <c r="BY769" s="569"/>
      <c r="BZ769" s="569"/>
      <c r="CA769" s="569"/>
      <c r="CB769" s="569"/>
      <c r="CC769" s="569"/>
      <c r="CD769" s="569"/>
    </row>
    <row r="770" spans="21:82" ht="39" customHeight="1" x14ac:dyDescent="0.25">
      <c r="U770" s="569"/>
      <c r="V770" s="569"/>
      <c r="W770" s="569"/>
      <c r="X770" s="569"/>
      <c r="Y770" s="569"/>
      <c r="Z770" s="569"/>
      <c r="AA770" s="569"/>
      <c r="AB770" s="569"/>
      <c r="AC770" s="569"/>
      <c r="AD770" s="569"/>
      <c r="AE770" s="569"/>
      <c r="AF770" s="569"/>
      <c r="AG770" s="569"/>
      <c r="AH770" s="569"/>
      <c r="AI770" s="569"/>
      <c r="AJ770" s="569"/>
      <c r="AK770" s="569"/>
      <c r="AL770" s="569"/>
      <c r="AM770" s="569"/>
      <c r="AN770" s="569"/>
      <c r="AO770" s="569"/>
      <c r="AP770" s="569"/>
      <c r="AQ770" s="569"/>
      <c r="AR770" s="569"/>
      <c r="AS770" s="569"/>
      <c r="AT770" s="569"/>
      <c r="AU770" s="569"/>
      <c r="AV770" s="569"/>
      <c r="AW770" s="569"/>
      <c r="AX770" s="569"/>
      <c r="AY770" s="569"/>
      <c r="AZ770" s="569"/>
      <c r="BA770" s="569"/>
      <c r="BB770" s="569"/>
      <c r="BC770" s="569"/>
      <c r="BD770" s="569"/>
      <c r="BE770" s="569"/>
      <c r="BF770" s="569"/>
      <c r="BG770" s="569"/>
      <c r="BH770" s="569"/>
      <c r="BI770" s="569"/>
      <c r="BJ770" s="569"/>
      <c r="BK770" s="569"/>
      <c r="BL770" s="569"/>
      <c r="BM770" s="569"/>
      <c r="BN770" s="569"/>
      <c r="BO770" s="569"/>
      <c r="BP770" s="569"/>
      <c r="BQ770" s="569"/>
      <c r="BR770" s="569"/>
      <c r="BS770" s="569"/>
      <c r="BT770" s="569"/>
      <c r="BU770" s="569"/>
      <c r="BV770" s="569"/>
      <c r="BW770" s="569"/>
      <c r="BX770" s="569"/>
      <c r="BY770" s="569"/>
      <c r="BZ770" s="569"/>
      <c r="CA770" s="569"/>
      <c r="CB770" s="569"/>
      <c r="CC770" s="569"/>
      <c r="CD770" s="569"/>
    </row>
    <row r="771" spans="21:82" ht="39" customHeight="1" x14ac:dyDescent="0.25">
      <c r="U771" s="569"/>
      <c r="V771" s="569"/>
      <c r="W771" s="569"/>
      <c r="X771" s="569"/>
      <c r="Y771" s="569"/>
      <c r="Z771" s="569"/>
      <c r="AA771" s="569"/>
      <c r="AB771" s="569"/>
      <c r="AC771" s="569"/>
      <c r="AD771" s="569"/>
      <c r="AE771" s="569"/>
      <c r="AF771" s="569"/>
      <c r="AG771" s="569"/>
      <c r="AH771" s="569"/>
      <c r="AI771" s="569"/>
      <c r="AJ771" s="569"/>
      <c r="AK771" s="569"/>
      <c r="AL771" s="569"/>
      <c r="AM771" s="569"/>
      <c r="AN771" s="569"/>
      <c r="AO771" s="569"/>
      <c r="AP771" s="569"/>
      <c r="AQ771" s="569"/>
      <c r="AR771" s="569"/>
      <c r="AS771" s="569"/>
      <c r="AT771" s="569"/>
      <c r="AU771" s="569"/>
      <c r="AV771" s="569"/>
      <c r="AW771" s="569"/>
      <c r="AX771" s="569"/>
      <c r="AY771" s="569"/>
      <c r="AZ771" s="569"/>
      <c r="BA771" s="569"/>
      <c r="BB771" s="569"/>
      <c r="BC771" s="569"/>
      <c r="BD771" s="569"/>
      <c r="BE771" s="569"/>
      <c r="BF771" s="569"/>
      <c r="BG771" s="569"/>
      <c r="BH771" s="569"/>
      <c r="BI771" s="569"/>
      <c r="BJ771" s="569"/>
      <c r="BK771" s="569"/>
      <c r="BL771" s="569"/>
      <c r="BM771" s="569"/>
      <c r="BN771" s="569"/>
      <c r="BO771" s="569"/>
      <c r="BP771" s="569"/>
      <c r="BQ771" s="569"/>
      <c r="BR771" s="569"/>
      <c r="BS771" s="569"/>
      <c r="BT771" s="569"/>
      <c r="BU771" s="569"/>
      <c r="BV771" s="569"/>
      <c r="BW771" s="569"/>
      <c r="BX771" s="569"/>
      <c r="BY771" s="569"/>
      <c r="BZ771" s="569"/>
      <c r="CA771" s="569"/>
      <c r="CB771" s="569"/>
      <c r="CC771" s="569"/>
      <c r="CD771" s="569"/>
    </row>
    <row r="772" spans="21:82" ht="39" customHeight="1" x14ac:dyDescent="0.25">
      <c r="U772" s="569"/>
      <c r="V772" s="569"/>
      <c r="W772" s="569"/>
      <c r="X772" s="569"/>
      <c r="Y772" s="569"/>
      <c r="Z772" s="569"/>
      <c r="AA772" s="569"/>
      <c r="AB772" s="569"/>
      <c r="AC772" s="569"/>
      <c r="AD772" s="569"/>
      <c r="AE772" s="569"/>
      <c r="AF772" s="569"/>
      <c r="AG772" s="569"/>
      <c r="AH772" s="569"/>
      <c r="AI772" s="569"/>
      <c r="AJ772" s="569"/>
      <c r="AK772" s="569"/>
      <c r="AL772" s="569"/>
      <c r="AM772" s="569"/>
      <c r="AN772" s="569"/>
      <c r="AO772" s="569"/>
      <c r="AP772" s="569"/>
      <c r="AQ772" s="569"/>
      <c r="AR772" s="569"/>
      <c r="AS772" s="569"/>
      <c r="AT772" s="569"/>
      <c r="AU772" s="569"/>
      <c r="AV772" s="569"/>
      <c r="AW772" s="569"/>
      <c r="AX772" s="569"/>
      <c r="AY772" s="569"/>
      <c r="AZ772" s="569"/>
      <c r="BA772" s="569"/>
      <c r="BB772" s="569"/>
      <c r="BC772" s="569"/>
      <c r="BD772" s="569"/>
      <c r="BE772" s="569"/>
      <c r="BF772" s="569"/>
      <c r="BG772" s="569"/>
      <c r="BH772" s="569"/>
      <c r="BI772" s="569"/>
      <c r="BJ772" s="569"/>
      <c r="BK772" s="569"/>
      <c r="BL772" s="569"/>
      <c r="BM772" s="569"/>
      <c r="BN772" s="569"/>
      <c r="BO772" s="569"/>
      <c r="BP772" s="569"/>
      <c r="BQ772" s="569"/>
      <c r="BR772" s="569"/>
      <c r="BS772" s="569"/>
      <c r="BT772" s="569"/>
      <c r="BU772" s="569"/>
      <c r="BV772" s="569"/>
      <c r="BW772" s="569"/>
      <c r="BX772" s="569"/>
      <c r="BY772" s="569"/>
      <c r="BZ772" s="569"/>
      <c r="CA772" s="569"/>
      <c r="CB772" s="569"/>
      <c r="CC772" s="569"/>
      <c r="CD772" s="569"/>
    </row>
    <row r="773" spans="21:82" ht="39" customHeight="1" x14ac:dyDescent="0.25">
      <c r="U773" s="569"/>
      <c r="V773" s="569"/>
      <c r="W773" s="569"/>
      <c r="X773" s="569"/>
      <c r="Y773" s="569"/>
      <c r="Z773" s="569"/>
      <c r="AA773" s="569"/>
      <c r="AB773" s="569"/>
      <c r="AC773" s="569"/>
      <c r="AD773" s="569"/>
      <c r="AE773" s="569"/>
      <c r="AF773" s="569"/>
      <c r="AG773" s="569"/>
      <c r="AH773" s="569"/>
      <c r="AI773" s="569"/>
      <c r="AJ773" s="569"/>
      <c r="AK773" s="569"/>
      <c r="AL773" s="569"/>
      <c r="AM773" s="569"/>
      <c r="AN773" s="569"/>
      <c r="AO773" s="569"/>
      <c r="AP773" s="569"/>
      <c r="AQ773" s="569"/>
      <c r="AR773" s="569"/>
      <c r="AS773" s="569"/>
      <c r="AT773" s="569"/>
      <c r="AU773" s="569"/>
      <c r="AV773" s="569"/>
      <c r="AW773" s="569"/>
      <c r="AX773" s="569"/>
      <c r="AY773" s="569"/>
      <c r="AZ773" s="569"/>
      <c r="BA773" s="569"/>
      <c r="BB773" s="569"/>
      <c r="BC773" s="569"/>
      <c r="BD773" s="569"/>
      <c r="BE773" s="569"/>
      <c r="BF773" s="569"/>
      <c r="BG773" s="569"/>
      <c r="BH773" s="569"/>
      <c r="BI773" s="569"/>
      <c r="BJ773" s="569"/>
      <c r="BK773" s="569"/>
      <c r="BL773" s="569"/>
      <c r="BM773" s="569"/>
      <c r="BN773" s="569"/>
      <c r="BO773" s="569"/>
      <c r="BP773" s="569"/>
      <c r="BQ773" s="569"/>
      <c r="BR773" s="569"/>
      <c r="BS773" s="569"/>
      <c r="BT773" s="569"/>
      <c r="BU773" s="569"/>
      <c r="BV773" s="569"/>
      <c r="BW773" s="569"/>
      <c r="BX773" s="569"/>
      <c r="BY773" s="569"/>
      <c r="BZ773" s="569"/>
      <c r="CA773" s="569"/>
      <c r="CB773" s="569"/>
      <c r="CC773" s="569"/>
      <c r="CD773" s="569"/>
    </row>
    <row r="774" spans="21:82" ht="39" customHeight="1" x14ac:dyDescent="0.25">
      <c r="U774" s="569"/>
      <c r="V774" s="569"/>
      <c r="W774" s="569"/>
      <c r="X774" s="569"/>
      <c r="Y774" s="569"/>
      <c r="Z774" s="569"/>
      <c r="AA774" s="569"/>
      <c r="AB774" s="569"/>
      <c r="AC774" s="569"/>
      <c r="AD774" s="569"/>
      <c r="AE774" s="569"/>
      <c r="AF774" s="569"/>
      <c r="AG774" s="569"/>
      <c r="AH774" s="569"/>
      <c r="AI774" s="569"/>
      <c r="AJ774" s="569"/>
      <c r="AK774" s="569"/>
      <c r="AL774" s="569"/>
      <c r="AM774" s="569"/>
      <c r="AN774" s="569"/>
      <c r="AO774" s="569"/>
      <c r="AP774" s="569"/>
      <c r="AQ774" s="569"/>
      <c r="AR774" s="569"/>
      <c r="AS774" s="569"/>
      <c r="AT774" s="569"/>
      <c r="AU774" s="569"/>
      <c r="AV774" s="569"/>
      <c r="AW774" s="569"/>
      <c r="AX774" s="569"/>
      <c r="AY774" s="569"/>
      <c r="AZ774" s="569"/>
      <c r="BA774" s="569"/>
      <c r="BB774" s="569"/>
      <c r="BC774" s="569"/>
      <c r="BD774" s="569"/>
      <c r="BE774" s="569"/>
      <c r="BF774" s="569"/>
      <c r="BG774" s="569"/>
      <c r="BH774" s="569"/>
      <c r="BI774" s="569"/>
      <c r="BJ774" s="569"/>
      <c r="BK774" s="569"/>
      <c r="BL774" s="569"/>
      <c r="BM774" s="569"/>
      <c r="BN774" s="569"/>
      <c r="BO774" s="569"/>
      <c r="BP774" s="569"/>
      <c r="BQ774" s="569"/>
      <c r="BR774" s="569"/>
      <c r="BS774" s="569"/>
      <c r="BT774" s="569"/>
      <c r="BU774" s="569"/>
      <c r="BV774" s="569"/>
      <c r="BW774" s="569"/>
      <c r="BX774" s="569"/>
      <c r="BY774" s="569"/>
      <c r="BZ774" s="569"/>
      <c r="CA774" s="569"/>
      <c r="CB774" s="569"/>
      <c r="CC774" s="569"/>
      <c r="CD774" s="569"/>
    </row>
    <row r="775" spans="21:82" ht="39" customHeight="1" x14ac:dyDescent="0.25">
      <c r="U775" s="569"/>
      <c r="V775" s="569"/>
      <c r="W775" s="569"/>
      <c r="X775" s="569"/>
      <c r="Y775" s="569"/>
      <c r="Z775" s="569"/>
      <c r="AA775" s="569"/>
      <c r="AB775" s="569"/>
      <c r="AC775" s="569"/>
      <c r="AD775" s="569"/>
      <c r="AE775" s="569"/>
      <c r="AF775" s="569"/>
      <c r="AG775" s="569"/>
      <c r="AH775" s="569"/>
      <c r="AI775" s="569"/>
      <c r="AJ775" s="569"/>
      <c r="AK775" s="569"/>
      <c r="AL775" s="569"/>
      <c r="AM775" s="569"/>
      <c r="AN775" s="569"/>
      <c r="AO775" s="569"/>
      <c r="AP775" s="569"/>
      <c r="AQ775" s="569"/>
      <c r="AR775" s="569"/>
      <c r="AS775" s="569"/>
      <c r="AT775" s="569"/>
      <c r="AU775" s="569"/>
      <c r="AV775" s="569"/>
      <c r="AW775" s="569"/>
      <c r="AX775" s="569"/>
      <c r="AY775" s="569"/>
      <c r="AZ775" s="569"/>
      <c r="BA775" s="569"/>
      <c r="BB775" s="569"/>
      <c r="BC775" s="569"/>
      <c r="BD775" s="569"/>
      <c r="BE775" s="569"/>
      <c r="BF775" s="569"/>
      <c r="BG775" s="569"/>
      <c r="BH775" s="569"/>
      <c r="BI775" s="569"/>
      <c r="BJ775" s="569"/>
      <c r="BK775" s="569"/>
      <c r="BL775" s="569"/>
      <c r="BM775" s="569"/>
      <c r="BN775" s="569"/>
      <c r="BO775" s="569"/>
      <c r="BP775" s="569"/>
      <c r="BQ775" s="569"/>
      <c r="BR775" s="569"/>
      <c r="BS775" s="569"/>
      <c r="BT775" s="569"/>
      <c r="BU775" s="569"/>
      <c r="BV775" s="569"/>
      <c r="BW775" s="569"/>
      <c r="BX775" s="569"/>
      <c r="BY775" s="569"/>
      <c r="BZ775" s="569"/>
      <c r="CA775" s="569"/>
      <c r="CB775" s="569"/>
      <c r="CC775" s="569"/>
      <c r="CD775" s="569"/>
    </row>
    <row r="776" spans="21:82" ht="39" customHeight="1" x14ac:dyDescent="0.25">
      <c r="U776" s="569"/>
      <c r="V776" s="569"/>
      <c r="W776" s="569"/>
      <c r="X776" s="569"/>
      <c r="Y776" s="569"/>
      <c r="Z776" s="569"/>
      <c r="AA776" s="569"/>
      <c r="AB776" s="569"/>
      <c r="AC776" s="569"/>
      <c r="AD776" s="569"/>
      <c r="AE776" s="569"/>
      <c r="AF776" s="569"/>
      <c r="AG776" s="569"/>
      <c r="AH776" s="569"/>
      <c r="AI776" s="569"/>
      <c r="AJ776" s="569"/>
      <c r="AK776" s="569"/>
      <c r="AL776" s="569"/>
      <c r="AM776" s="569"/>
      <c r="AN776" s="569"/>
      <c r="AO776" s="569"/>
      <c r="AP776" s="569"/>
      <c r="AQ776" s="569"/>
      <c r="AR776" s="569"/>
      <c r="AS776" s="569"/>
      <c r="AT776" s="569"/>
      <c r="AU776" s="569"/>
      <c r="AV776" s="569"/>
      <c r="AW776" s="569"/>
      <c r="AX776" s="569"/>
      <c r="AY776" s="569"/>
      <c r="AZ776" s="569"/>
      <c r="BA776" s="569"/>
      <c r="BB776" s="569"/>
      <c r="BC776" s="569"/>
      <c r="BD776" s="569"/>
      <c r="BE776" s="569"/>
      <c r="BF776" s="569"/>
      <c r="BG776" s="569"/>
      <c r="BH776" s="569"/>
      <c r="BI776" s="569"/>
      <c r="BJ776" s="569"/>
      <c r="BK776" s="569"/>
      <c r="BL776" s="569"/>
      <c r="BM776" s="569"/>
      <c r="BN776" s="569"/>
      <c r="BO776" s="569"/>
      <c r="BP776" s="569"/>
      <c r="BQ776" s="569"/>
      <c r="BR776" s="569"/>
      <c r="BS776" s="569"/>
      <c r="BT776" s="569"/>
      <c r="BU776" s="569"/>
      <c r="BV776" s="569"/>
      <c r="BW776" s="569"/>
      <c r="BX776" s="569"/>
      <c r="BY776" s="569"/>
      <c r="BZ776" s="569"/>
      <c r="CA776" s="569"/>
      <c r="CB776" s="569"/>
      <c r="CC776" s="569"/>
      <c r="CD776" s="569"/>
    </row>
    <row r="777" spans="21:82" ht="39" customHeight="1" x14ac:dyDescent="0.25">
      <c r="U777" s="569"/>
      <c r="V777" s="569"/>
      <c r="W777" s="569"/>
      <c r="X777" s="569"/>
      <c r="Y777" s="569"/>
      <c r="Z777" s="569"/>
      <c r="AA777" s="569"/>
      <c r="AB777" s="569"/>
      <c r="AC777" s="569"/>
      <c r="AD777" s="569"/>
      <c r="AE777" s="569"/>
      <c r="AF777" s="569"/>
      <c r="AG777" s="569"/>
      <c r="AH777" s="569"/>
      <c r="AI777" s="569"/>
      <c r="AJ777" s="569"/>
      <c r="AK777" s="569"/>
      <c r="AL777" s="569"/>
      <c r="AM777" s="569"/>
      <c r="AN777" s="569"/>
      <c r="AO777" s="569"/>
      <c r="AP777" s="569"/>
      <c r="AQ777" s="569"/>
      <c r="AR777" s="569"/>
      <c r="AS777" s="569"/>
      <c r="AT777" s="569"/>
      <c r="AU777" s="569"/>
      <c r="AV777" s="569"/>
      <c r="AW777" s="569"/>
      <c r="AX777" s="569"/>
      <c r="AY777" s="569"/>
      <c r="AZ777" s="569"/>
      <c r="BA777" s="569"/>
      <c r="BB777" s="569"/>
      <c r="BC777" s="569"/>
      <c r="BD777" s="569"/>
      <c r="BE777" s="569"/>
      <c r="BF777" s="569"/>
      <c r="BG777" s="569"/>
      <c r="BH777" s="569"/>
      <c r="BI777" s="569"/>
      <c r="BJ777" s="569"/>
      <c r="BK777" s="569"/>
      <c r="BL777" s="569"/>
      <c r="BM777" s="569"/>
      <c r="BN777" s="569"/>
      <c r="BO777" s="569"/>
      <c r="BP777" s="569"/>
      <c r="BQ777" s="569"/>
      <c r="BR777" s="569"/>
      <c r="BS777" s="569"/>
      <c r="BT777" s="569"/>
      <c r="BU777" s="569"/>
      <c r="BV777" s="569"/>
      <c r="BW777" s="569"/>
      <c r="BX777" s="569"/>
      <c r="BY777" s="569"/>
      <c r="BZ777" s="569"/>
      <c r="CA777" s="569"/>
      <c r="CB777" s="569"/>
      <c r="CC777" s="569"/>
      <c r="CD777" s="569"/>
    </row>
    <row r="778" spans="21:82" ht="39" customHeight="1" x14ac:dyDescent="0.25">
      <c r="U778" s="569"/>
      <c r="V778" s="569"/>
      <c r="W778" s="569"/>
      <c r="X778" s="569"/>
      <c r="Y778" s="569"/>
      <c r="Z778" s="569"/>
      <c r="AA778" s="569"/>
      <c r="AB778" s="569"/>
      <c r="AC778" s="569"/>
      <c r="AD778" s="569"/>
      <c r="AE778" s="569"/>
      <c r="AF778" s="569"/>
      <c r="AG778" s="569"/>
      <c r="AH778" s="569"/>
      <c r="AI778" s="569"/>
      <c r="AJ778" s="569"/>
      <c r="AK778" s="569"/>
      <c r="AL778" s="569"/>
      <c r="AM778" s="569"/>
      <c r="AN778" s="569"/>
      <c r="AO778" s="569"/>
      <c r="AP778" s="569"/>
      <c r="AQ778" s="569"/>
      <c r="AR778" s="569"/>
      <c r="AS778" s="569"/>
      <c r="AT778" s="569"/>
      <c r="AU778" s="569"/>
      <c r="AV778" s="569"/>
      <c r="AW778" s="569"/>
      <c r="AX778" s="569"/>
      <c r="AY778" s="569"/>
      <c r="AZ778" s="569"/>
      <c r="BA778" s="569"/>
      <c r="BB778" s="569"/>
      <c r="BC778" s="569"/>
      <c r="BD778" s="569"/>
      <c r="BE778" s="569"/>
      <c r="BF778" s="569"/>
      <c r="BG778" s="569"/>
      <c r="BH778" s="569"/>
      <c r="BI778" s="569"/>
      <c r="BJ778" s="569"/>
      <c r="BK778" s="569"/>
      <c r="BL778" s="569"/>
      <c r="BM778" s="569"/>
      <c r="BN778" s="569"/>
      <c r="BO778" s="569"/>
      <c r="BP778" s="569"/>
      <c r="BQ778" s="569"/>
      <c r="BR778" s="569"/>
      <c r="BS778" s="569"/>
      <c r="BT778" s="569"/>
      <c r="BU778" s="569"/>
      <c r="BV778" s="569"/>
      <c r="BW778" s="569"/>
      <c r="BX778" s="569"/>
      <c r="BY778" s="569"/>
      <c r="BZ778" s="569"/>
      <c r="CA778" s="569"/>
      <c r="CB778" s="569"/>
      <c r="CC778" s="569"/>
      <c r="CD778" s="569"/>
    </row>
    <row r="779" spans="21:82" ht="39" customHeight="1" x14ac:dyDescent="0.25">
      <c r="U779" s="569"/>
      <c r="V779" s="569"/>
      <c r="W779" s="569"/>
      <c r="X779" s="569"/>
      <c r="Y779" s="569"/>
      <c r="Z779" s="569"/>
      <c r="AA779" s="569"/>
      <c r="AB779" s="569"/>
      <c r="AC779" s="569"/>
      <c r="AD779" s="569"/>
      <c r="AE779" s="569"/>
      <c r="AF779" s="569"/>
      <c r="AG779" s="569"/>
      <c r="AH779" s="569"/>
      <c r="AI779" s="569"/>
      <c r="AJ779" s="569"/>
      <c r="AK779" s="569"/>
      <c r="AL779" s="569"/>
      <c r="AM779" s="569"/>
      <c r="AN779" s="569"/>
      <c r="AO779" s="569"/>
      <c r="AP779" s="569"/>
      <c r="AQ779" s="569"/>
      <c r="AR779" s="569"/>
      <c r="AS779" s="569"/>
      <c r="AT779" s="569"/>
      <c r="AU779" s="569"/>
      <c r="AV779" s="569"/>
      <c r="AW779" s="569"/>
      <c r="AX779" s="569"/>
      <c r="AY779" s="569"/>
      <c r="AZ779" s="569"/>
      <c r="BA779" s="569"/>
      <c r="BB779" s="569"/>
      <c r="BC779" s="569"/>
      <c r="BD779" s="569"/>
      <c r="BE779" s="569"/>
      <c r="BF779" s="569"/>
      <c r="BG779" s="569"/>
      <c r="BH779" s="569"/>
      <c r="BI779" s="569"/>
      <c r="BJ779" s="569"/>
      <c r="BK779" s="569"/>
      <c r="BL779" s="569"/>
      <c r="BM779" s="569"/>
      <c r="BN779" s="569"/>
      <c r="BO779" s="569"/>
      <c r="BP779" s="569"/>
      <c r="BQ779" s="569"/>
      <c r="BR779" s="569"/>
      <c r="BS779" s="569"/>
      <c r="BT779" s="569"/>
      <c r="BU779" s="569"/>
      <c r="BV779" s="569"/>
      <c r="BW779" s="569"/>
      <c r="BX779" s="569"/>
      <c r="BY779" s="569"/>
      <c r="BZ779" s="569"/>
      <c r="CA779" s="569"/>
      <c r="CB779" s="569"/>
      <c r="CC779" s="569"/>
      <c r="CD779" s="569"/>
    </row>
    <row r="780" spans="21:82" ht="39" customHeight="1" x14ac:dyDescent="0.25">
      <c r="U780" s="569"/>
      <c r="V780" s="569"/>
      <c r="W780" s="569"/>
      <c r="X780" s="569"/>
      <c r="Y780" s="569"/>
      <c r="Z780" s="569"/>
      <c r="AA780" s="569"/>
      <c r="AB780" s="569"/>
      <c r="AC780" s="569"/>
      <c r="AD780" s="569"/>
      <c r="AE780" s="569"/>
      <c r="AF780" s="569"/>
      <c r="AG780" s="569"/>
      <c r="AH780" s="569"/>
      <c r="AI780" s="569"/>
      <c r="AJ780" s="569"/>
      <c r="AK780" s="569"/>
      <c r="AL780" s="569"/>
      <c r="AM780" s="569"/>
      <c r="AN780" s="569"/>
      <c r="AO780" s="569"/>
      <c r="AP780" s="569"/>
      <c r="AQ780" s="569"/>
      <c r="AR780" s="569"/>
      <c r="AS780" s="569"/>
      <c r="AT780" s="569"/>
      <c r="AU780" s="569"/>
      <c r="AV780" s="569"/>
      <c r="AW780" s="569"/>
      <c r="AX780" s="569"/>
      <c r="AY780" s="569"/>
      <c r="AZ780" s="569"/>
      <c r="BA780" s="569"/>
      <c r="BB780" s="569"/>
      <c r="BC780" s="569"/>
      <c r="BD780" s="569"/>
      <c r="BE780" s="569"/>
      <c r="BF780" s="569"/>
      <c r="BG780" s="569"/>
      <c r="BH780" s="569"/>
      <c r="BI780" s="569"/>
      <c r="BJ780" s="569"/>
      <c r="BK780" s="569"/>
      <c r="BL780" s="569"/>
      <c r="BM780" s="569"/>
      <c r="BN780" s="569"/>
      <c r="BO780" s="569"/>
      <c r="BP780" s="569"/>
      <c r="BQ780" s="569"/>
      <c r="BR780" s="569"/>
      <c r="BS780" s="569"/>
      <c r="BT780" s="569"/>
      <c r="BU780" s="569"/>
      <c r="BV780" s="569"/>
      <c r="BW780" s="569"/>
      <c r="BX780" s="569"/>
      <c r="BY780" s="569"/>
      <c r="BZ780" s="569"/>
      <c r="CA780" s="569"/>
      <c r="CB780" s="569"/>
      <c r="CC780" s="569"/>
      <c r="CD780" s="569"/>
    </row>
    <row r="781" spans="21:82" ht="39" customHeight="1" x14ac:dyDescent="0.25">
      <c r="U781" s="569"/>
      <c r="V781" s="569"/>
      <c r="W781" s="569"/>
      <c r="X781" s="569"/>
      <c r="Y781" s="569"/>
      <c r="Z781" s="569"/>
      <c r="AA781" s="569"/>
      <c r="AB781" s="569"/>
      <c r="AC781" s="569"/>
      <c r="AD781" s="569"/>
      <c r="AE781" s="569"/>
      <c r="AF781" s="569"/>
      <c r="AG781" s="569"/>
      <c r="AH781" s="569"/>
      <c r="AI781" s="569"/>
      <c r="AJ781" s="569"/>
      <c r="AK781" s="569"/>
      <c r="AL781" s="569"/>
      <c r="AM781" s="569"/>
      <c r="AN781" s="569"/>
      <c r="AO781" s="569"/>
      <c r="AP781" s="569"/>
      <c r="AQ781" s="569"/>
      <c r="AR781" s="569"/>
      <c r="AS781" s="569"/>
      <c r="AT781" s="569"/>
      <c r="AU781" s="569"/>
      <c r="AV781" s="569"/>
      <c r="AW781" s="569"/>
      <c r="AX781" s="569"/>
      <c r="AY781" s="569"/>
      <c r="AZ781" s="569"/>
      <c r="BA781" s="569"/>
      <c r="BB781" s="569"/>
      <c r="BC781" s="569"/>
      <c r="BD781" s="569"/>
      <c r="BE781" s="569"/>
      <c r="BF781" s="569"/>
      <c r="BG781" s="569"/>
      <c r="BH781" s="569"/>
      <c r="BI781" s="569"/>
      <c r="BJ781" s="569"/>
      <c r="BK781" s="569"/>
      <c r="BL781" s="569"/>
      <c r="BM781" s="569"/>
      <c r="BN781" s="569"/>
      <c r="BO781" s="569"/>
      <c r="BP781" s="569"/>
      <c r="BQ781" s="569"/>
      <c r="BR781" s="569"/>
      <c r="BS781" s="569"/>
      <c r="BT781" s="569"/>
      <c r="BU781" s="569"/>
      <c r="BV781" s="569"/>
      <c r="BW781" s="569"/>
      <c r="BX781" s="569"/>
      <c r="BY781" s="569"/>
      <c r="BZ781" s="569"/>
      <c r="CA781" s="569"/>
      <c r="CB781" s="569"/>
      <c r="CC781" s="569"/>
      <c r="CD781" s="569"/>
    </row>
    <row r="782" spans="21:82" ht="39" customHeight="1" x14ac:dyDescent="0.25">
      <c r="U782" s="569"/>
      <c r="V782" s="569"/>
      <c r="W782" s="569"/>
      <c r="X782" s="569"/>
      <c r="Y782" s="569"/>
      <c r="Z782" s="569"/>
      <c r="AA782" s="569"/>
      <c r="AB782" s="569"/>
      <c r="AC782" s="569"/>
      <c r="AD782" s="569"/>
      <c r="AE782" s="569"/>
      <c r="AF782" s="569"/>
      <c r="AG782" s="569"/>
      <c r="AH782" s="569"/>
      <c r="AI782" s="569"/>
      <c r="AJ782" s="569"/>
      <c r="AK782" s="569"/>
      <c r="AL782" s="569"/>
      <c r="AM782" s="569"/>
      <c r="AN782" s="569"/>
      <c r="AO782" s="569"/>
      <c r="AP782" s="569"/>
      <c r="AQ782" s="569"/>
      <c r="AR782" s="569"/>
      <c r="AS782" s="569"/>
      <c r="AT782" s="569"/>
      <c r="AU782" s="569"/>
      <c r="AV782" s="569"/>
      <c r="AW782" s="569"/>
      <c r="AX782" s="569"/>
      <c r="AY782" s="569"/>
      <c r="AZ782" s="569"/>
      <c r="BA782" s="569"/>
      <c r="BB782" s="569"/>
      <c r="BC782" s="569"/>
      <c r="BD782" s="569"/>
      <c r="BE782" s="569"/>
      <c r="BF782" s="569"/>
      <c r="BG782" s="569"/>
      <c r="BH782" s="569"/>
      <c r="BI782" s="569"/>
      <c r="BJ782" s="569"/>
      <c r="BK782" s="569"/>
      <c r="BL782" s="569"/>
      <c r="BM782" s="569"/>
      <c r="BN782" s="569"/>
      <c r="BO782" s="569"/>
      <c r="BP782" s="569"/>
      <c r="BQ782" s="569"/>
      <c r="BR782" s="569"/>
      <c r="BS782" s="569"/>
      <c r="BT782" s="569"/>
      <c r="BU782" s="569"/>
      <c r="BV782" s="569"/>
      <c r="BW782" s="569"/>
      <c r="BX782" s="569"/>
      <c r="BY782" s="569"/>
      <c r="BZ782" s="569"/>
      <c r="CA782" s="569"/>
      <c r="CB782" s="569"/>
      <c r="CC782" s="569"/>
      <c r="CD782" s="569"/>
    </row>
    <row r="783" spans="21:82" ht="39" customHeight="1" x14ac:dyDescent="0.25">
      <c r="U783" s="569"/>
      <c r="V783" s="569"/>
      <c r="W783" s="569"/>
      <c r="X783" s="569"/>
      <c r="Y783" s="569"/>
      <c r="Z783" s="569"/>
      <c r="AA783" s="569"/>
      <c r="AB783" s="569"/>
      <c r="AC783" s="569"/>
      <c r="AD783" s="569"/>
      <c r="AE783" s="569"/>
      <c r="AF783" s="569"/>
      <c r="AG783" s="569"/>
      <c r="AH783" s="569"/>
      <c r="AI783" s="569"/>
      <c r="AJ783" s="569"/>
      <c r="AK783" s="569"/>
      <c r="AL783" s="569"/>
      <c r="AM783" s="569"/>
      <c r="AN783" s="569"/>
      <c r="AO783" s="569"/>
      <c r="AP783" s="569"/>
      <c r="AQ783" s="569"/>
      <c r="AR783" s="569"/>
      <c r="AS783" s="569"/>
      <c r="AT783" s="569"/>
      <c r="AU783" s="569"/>
      <c r="AV783" s="569"/>
      <c r="AW783" s="569"/>
      <c r="AX783" s="569"/>
      <c r="AY783" s="569"/>
      <c r="AZ783" s="569"/>
      <c r="BA783" s="569"/>
      <c r="BB783" s="569"/>
      <c r="BC783" s="569"/>
      <c r="BD783" s="569"/>
      <c r="BE783" s="569"/>
      <c r="BF783" s="569"/>
      <c r="BG783" s="569"/>
      <c r="BH783" s="569"/>
      <c r="BI783" s="569"/>
      <c r="BJ783" s="569"/>
      <c r="BK783" s="569"/>
      <c r="BL783" s="569"/>
      <c r="BM783" s="569"/>
      <c r="BN783" s="569"/>
      <c r="BO783" s="569"/>
      <c r="BP783" s="569"/>
      <c r="BQ783" s="569"/>
      <c r="BR783" s="569"/>
      <c r="BS783" s="569"/>
      <c r="BT783" s="569"/>
      <c r="BU783" s="569"/>
      <c r="BV783" s="569"/>
      <c r="BW783" s="569"/>
      <c r="BX783" s="569"/>
      <c r="BY783" s="569"/>
      <c r="BZ783" s="569"/>
      <c r="CA783" s="569"/>
      <c r="CB783" s="569"/>
      <c r="CC783" s="569"/>
      <c r="CD783" s="569"/>
    </row>
    <row r="784" spans="21:82" ht="39" customHeight="1" x14ac:dyDescent="0.25">
      <c r="U784" s="569"/>
      <c r="V784" s="569"/>
      <c r="W784" s="569"/>
      <c r="X784" s="569"/>
      <c r="Y784" s="569"/>
      <c r="Z784" s="569"/>
      <c r="AA784" s="569"/>
      <c r="AB784" s="569"/>
      <c r="AC784" s="569"/>
      <c r="AD784" s="569"/>
      <c r="AE784" s="569"/>
      <c r="AF784" s="569"/>
      <c r="AG784" s="569"/>
      <c r="AH784" s="569"/>
      <c r="AI784" s="569"/>
      <c r="AJ784" s="569"/>
      <c r="AK784" s="569"/>
      <c r="AL784" s="569"/>
      <c r="AM784" s="569"/>
      <c r="AN784" s="569"/>
      <c r="AO784" s="569"/>
      <c r="AP784" s="569"/>
      <c r="AQ784" s="569"/>
      <c r="AR784" s="569"/>
      <c r="AS784" s="569"/>
      <c r="AT784" s="569"/>
      <c r="AU784" s="569"/>
      <c r="AV784" s="569"/>
      <c r="AW784" s="569"/>
      <c r="AX784" s="569"/>
      <c r="AY784" s="569"/>
      <c r="AZ784" s="569"/>
      <c r="BA784" s="569"/>
      <c r="BB784" s="569"/>
      <c r="BC784" s="569"/>
      <c r="BD784" s="569"/>
      <c r="BE784" s="569"/>
      <c r="BF784" s="569"/>
      <c r="BG784" s="569"/>
      <c r="BH784" s="569"/>
      <c r="BI784" s="569"/>
      <c r="BJ784" s="569"/>
      <c r="BK784" s="569"/>
      <c r="BL784" s="569"/>
      <c r="BM784" s="569"/>
      <c r="BN784" s="569"/>
      <c r="BO784" s="569"/>
      <c r="BP784" s="569"/>
      <c r="BQ784" s="569"/>
      <c r="BR784" s="569"/>
      <c r="BS784" s="569"/>
      <c r="BT784" s="569"/>
      <c r="BU784" s="569"/>
      <c r="BV784" s="569"/>
      <c r="BW784" s="569"/>
      <c r="BX784" s="569"/>
      <c r="BY784" s="569"/>
      <c r="BZ784" s="569"/>
      <c r="CA784" s="569"/>
      <c r="CB784" s="569"/>
      <c r="CC784" s="569"/>
      <c r="CD784" s="569"/>
    </row>
    <row r="785" spans="21:82" ht="39" customHeight="1" x14ac:dyDescent="0.25">
      <c r="U785" s="569"/>
      <c r="V785" s="569"/>
      <c r="W785" s="569"/>
      <c r="X785" s="569"/>
      <c r="Y785" s="569"/>
      <c r="Z785" s="569"/>
      <c r="AA785" s="569"/>
      <c r="AB785" s="569"/>
      <c r="AC785" s="569"/>
      <c r="AD785" s="569"/>
      <c r="AE785" s="569"/>
      <c r="AF785" s="569"/>
      <c r="AG785" s="569"/>
      <c r="AH785" s="569"/>
      <c r="AI785" s="569"/>
      <c r="AJ785" s="569"/>
      <c r="AK785" s="569"/>
      <c r="AL785" s="569"/>
      <c r="AM785" s="569"/>
      <c r="AN785" s="569"/>
      <c r="AO785" s="569"/>
      <c r="AP785" s="569"/>
      <c r="AQ785" s="569"/>
      <c r="AR785" s="569"/>
      <c r="AS785" s="569"/>
      <c r="AT785" s="569"/>
      <c r="AU785" s="569"/>
      <c r="AV785" s="569"/>
      <c r="AW785" s="569"/>
      <c r="AX785" s="569"/>
      <c r="AY785" s="569"/>
      <c r="AZ785" s="569"/>
      <c r="BA785" s="569"/>
      <c r="BB785" s="569"/>
      <c r="BC785" s="569"/>
      <c r="BD785" s="569"/>
      <c r="BE785" s="569"/>
      <c r="BF785" s="569"/>
      <c r="BG785" s="569"/>
      <c r="BH785" s="569"/>
      <c r="BI785" s="569"/>
      <c r="BJ785" s="569"/>
      <c r="BK785" s="569"/>
      <c r="BL785" s="569"/>
      <c r="BM785" s="569"/>
      <c r="BN785" s="569"/>
      <c r="BO785" s="569"/>
      <c r="BP785" s="569"/>
      <c r="BQ785" s="569"/>
      <c r="BR785" s="569"/>
      <c r="BS785" s="569"/>
      <c r="BT785" s="569"/>
      <c r="BU785" s="569"/>
      <c r="BV785" s="569"/>
      <c r="BW785" s="569"/>
      <c r="BX785" s="569"/>
      <c r="BY785" s="569"/>
      <c r="BZ785" s="569"/>
      <c r="CA785" s="569"/>
      <c r="CB785" s="569"/>
      <c r="CC785" s="569"/>
      <c r="CD785" s="569"/>
    </row>
    <row r="786" spans="21:82" ht="39" customHeight="1" x14ac:dyDescent="0.25">
      <c r="U786" s="569"/>
      <c r="V786" s="569"/>
      <c r="W786" s="569"/>
      <c r="X786" s="569"/>
      <c r="Y786" s="569"/>
      <c r="Z786" s="569"/>
      <c r="AA786" s="569"/>
      <c r="AB786" s="569"/>
      <c r="AC786" s="569"/>
      <c r="AD786" s="569"/>
      <c r="AE786" s="569"/>
      <c r="AF786" s="569"/>
      <c r="AG786" s="569"/>
      <c r="AH786" s="569"/>
      <c r="AI786" s="569"/>
      <c r="AJ786" s="569"/>
      <c r="AK786" s="569"/>
      <c r="AL786" s="569"/>
      <c r="AM786" s="569"/>
      <c r="AN786" s="569"/>
      <c r="AO786" s="569"/>
      <c r="AP786" s="569"/>
      <c r="AQ786" s="569"/>
      <c r="AR786" s="569"/>
      <c r="AS786" s="569"/>
      <c r="AT786" s="569"/>
      <c r="AU786" s="569"/>
      <c r="AV786" s="569"/>
      <c r="AW786" s="569"/>
      <c r="AX786" s="569"/>
      <c r="AY786" s="569"/>
      <c r="AZ786" s="569"/>
      <c r="BA786" s="569"/>
      <c r="BB786" s="569"/>
      <c r="BC786" s="569"/>
      <c r="BD786" s="569"/>
      <c r="BE786" s="569"/>
      <c r="BF786" s="569"/>
      <c r="BG786" s="569"/>
      <c r="BH786" s="569"/>
      <c r="BI786" s="569"/>
      <c r="BJ786" s="569"/>
      <c r="BK786" s="569"/>
      <c r="BL786" s="569"/>
      <c r="BM786" s="569"/>
      <c r="BN786" s="569"/>
      <c r="BO786" s="569"/>
      <c r="BP786" s="569"/>
      <c r="BQ786" s="569"/>
      <c r="BR786" s="569"/>
      <c r="BS786" s="569"/>
      <c r="BT786" s="569"/>
      <c r="BU786" s="569"/>
      <c r="BV786" s="569"/>
      <c r="BW786" s="569"/>
      <c r="BX786" s="569"/>
      <c r="BY786" s="569"/>
      <c r="BZ786" s="569"/>
      <c r="CA786" s="569"/>
      <c r="CB786" s="569"/>
      <c r="CC786" s="569"/>
      <c r="CD786" s="569"/>
    </row>
    <row r="787" spans="21:82" ht="39" customHeight="1" x14ac:dyDescent="0.25">
      <c r="U787" s="569"/>
      <c r="V787" s="569"/>
      <c r="W787" s="569"/>
      <c r="X787" s="569"/>
      <c r="Y787" s="569"/>
      <c r="Z787" s="569"/>
      <c r="AA787" s="569"/>
      <c r="AB787" s="569"/>
      <c r="AC787" s="569"/>
      <c r="AD787" s="569"/>
      <c r="AE787" s="569"/>
      <c r="AF787" s="569"/>
      <c r="AG787" s="569"/>
      <c r="AH787" s="569"/>
      <c r="AI787" s="569"/>
      <c r="AJ787" s="569"/>
      <c r="AK787" s="569"/>
      <c r="AL787" s="569"/>
      <c r="AM787" s="569"/>
      <c r="AN787" s="569"/>
      <c r="AO787" s="569"/>
      <c r="AP787" s="569"/>
      <c r="AQ787" s="569"/>
      <c r="AR787" s="569"/>
      <c r="AS787" s="569"/>
      <c r="AT787" s="569"/>
      <c r="AU787" s="569"/>
      <c r="AV787" s="569"/>
      <c r="AW787" s="569"/>
      <c r="AX787" s="569"/>
      <c r="AY787" s="569"/>
      <c r="AZ787" s="569"/>
      <c r="BA787" s="569"/>
      <c r="BB787" s="569"/>
      <c r="BC787" s="569"/>
      <c r="BD787" s="569"/>
      <c r="BE787" s="569"/>
      <c r="BF787" s="569"/>
      <c r="BG787" s="569"/>
      <c r="BH787" s="569"/>
      <c r="BI787" s="569"/>
      <c r="BJ787" s="569"/>
      <c r="BK787" s="569"/>
      <c r="BL787" s="569"/>
      <c r="BM787" s="569"/>
      <c r="BN787" s="569"/>
      <c r="BO787" s="569"/>
      <c r="BP787" s="569"/>
      <c r="BQ787" s="569"/>
      <c r="BR787" s="569"/>
      <c r="BS787" s="569"/>
      <c r="BT787" s="569"/>
      <c r="BU787" s="569"/>
      <c r="BV787" s="569"/>
      <c r="BW787" s="569"/>
      <c r="BX787" s="569"/>
      <c r="BY787" s="569"/>
      <c r="BZ787" s="569"/>
      <c r="CA787" s="569"/>
      <c r="CB787" s="569"/>
      <c r="CC787" s="569"/>
      <c r="CD787" s="569"/>
    </row>
    <row r="788" spans="21:82" ht="39" customHeight="1" x14ac:dyDescent="0.25">
      <c r="U788" s="569"/>
      <c r="V788" s="569"/>
      <c r="W788" s="569"/>
      <c r="X788" s="569"/>
      <c r="Y788" s="569"/>
      <c r="Z788" s="569"/>
      <c r="AA788" s="569"/>
      <c r="AB788" s="569"/>
      <c r="AC788" s="569"/>
      <c r="AD788" s="569"/>
      <c r="AE788" s="569"/>
      <c r="AF788" s="569"/>
      <c r="AG788" s="569"/>
      <c r="AH788" s="569"/>
      <c r="AI788" s="569"/>
      <c r="AJ788" s="569"/>
      <c r="AK788" s="569"/>
      <c r="AL788" s="569"/>
      <c r="AM788" s="569"/>
      <c r="AN788" s="569"/>
      <c r="AO788" s="569"/>
      <c r="AP788" s="569"/>
      <c r="AQ788" s="569"/>
      <c r="AR788" s="569"/>
      <c r="AS788" s="569"/>
      <c r="AT788" s="569"/>
      <c r="AU788" s="569"/>
      <c r="AV788" s="569"/>
      <c r="AW788" s="569"/>
      <c r="AX788" s="569"/>
      <c r="AY788" s="569"/>
      <c r="AZ788" s="569"/>
      <c r="BA788" s="569"/>
      <c r="BB788" s="569"/>
      <c r="BC788" s="569"/>
      <c r="BD788" s="569"/>
      <c r="BE788" s="569"/>
      <c r="BF788" s="569"/>
      <c r="BG788" s="569"/>
      <c r="BH788" s="569"/>
      <c r="BI788" s="569"/>
      <c r="BJ788" s="569"/>
      <c r="BK788" s="569"/>
      <c r="BL788" s="569"/>
      <c r="BM788" s="569"/>
      <c r="BN788" s="569"/>
      <c r="BO788" s="569"/>
      <c r="BP788" s="569"/>
      <c r="BQ788" s="569"/>
      <c r="BR788" s="569"/>
      <c r="BS788" s="569"/>
      <c r="BT788" s="569"/>
      <c r="BU788" s="569"/>
      <c r="BV788" s="569"/>
      <c r="BW788" s="569"/>
      <c r="BX788" s="569"/>
      <c r="BY788" s="569"/>
      <c r="BZ788" s="569"/>
      <c r="CA788" s="569"/>
      <c r="CB788" s="569"/>
      <c r="CC788" s="569"/>
      <c r="CD788" s="569"/>
    </row>
    <row r="789" spans="21:82" ht="39" customHeight="1" x14ac:dyDescent="0.25">
      <c r="U789" s="569"/>
      <c r="V789" s="569"/>
      <c r="W789" s="569"/>
      <c r="X789" s="569"/>
      <c r="Y789" s="569"/>
      <c r="Z789" s="569"/>
      <c r="AA789" s="569"/>
      <c r="AB789" s="569"/>
      <c r="AC789" s="569"/>
      <c r="AD789" s="569"/>
      <c r="AE789" s="569"/>
      <c r="AF789" s="569"/>
      <c r="AG789" s="569"/>
      <c r="AH789" s="569"/>
      <c r="AI789" s="569"/>
      <c r="AJ789" s="569"/>
      <c r="AK789" s="569"/>
      <c r="AL789" s="569"/>
      <c r="AM789" s="569"/>
      <c r="AN789" s="569"/>
      <c r="AO789" s="569"/>
      <c r="AP789" s="569"/>
      <c r="AQ789" s="569"/>
      <c r="AR789" s="569"/>
      <c r="AS789" s="569"/>
      <c r="AT789" s="569"/>
      <c r="AU789" s="569"/>
      <c r="AV789" s="569"/>
      <c r="AW789" s="569"/>
      <c r="AX789" s="569"/>
      <c r="AY789" s="569"/>
      <c r="AZ789" s="569"/>
      <c r="BA789" s="569"/>
      <c r="BB789" s="569"/>
      <c r="BC789" s="569"/>
      <c r="BD789" s="569"/>
      <c r="BE789" s="569"/>
      <c r="BF789" s="569"/>
      <c r="BG789" s="569"/>
      <c r="BH789" s="569"/>
      <c r="BI789" s="569"/>
      <c r="BJ789" s="569"/>
      <c r="BK789" s="569"/>
      <c r="BL789" s="569"/>
      <c r="BM789" s="569"/>
      <c r="BN789" s="569"/>
      <c r="BO789" s="569"/>
      <c r="BP789" s="569"/>
      <c r="BQ789" s="569"/>
      <c r="BR789" s="569"/>
      <c r="BS789" s="569"/>
      <c r="BT789" s="569"/>
      <c r="BU789" s="569"/>
      <c r="BV789" s="569"/>
      <c r="BW789" s="569"/>
      <c r="BX789" s="569"/>
      <c r="BY789" s="569"/>
      <c r="BZ789" s="569"/>
      <c r="CA789" s="569"/>
      <c r="CB789" s="569"/>
      <c r="CC789" s="569"/>
      <c r="CD789" s="569"/>
    </row>
    <row r="790" spans="21:82" ht="39" customHeight="1" x14ac:dyDescent="0.25">
      <c r="U790" s="569"/>
      <c r="V790" s="569"/>
      <c r="W790" s="569"/>
      <c r="X790" s="569"/>
      <c r="Y790" s="569"/>
      <c r="Z790" s="569"/>
      <c r="AA790" s="569"/>
      <c r="AB790" s="569"/>
      <c r="AC790" s="569"/>
      <c r="AD790" s="569"/>
      <c r="AE790" s="569"/>
      <c r="AF790" s="569"/>
      <c r="AG790" s="569"/>
      <c r="AH790" s="569"/>
      <c r="AI790" s="569"/>
      <c r="AJ790" s="569"/>
      <c r="AK790" s="569"/>
      <c r="AL790" s="569"/>
      <c r="AM790" s="569"/>
      <c r="AN790" s="569"/>
      <c r="AO790" s="569"/>
      <c r="AP790" s="569"/>
      <c r="AQ790" s="569"/>
      <c r="AR790" s="569"/>
      <c r="AS790" s="569"/>
      <c r="AT790" s="569"/>
      <c r="AU790" s="569"/>
      <c r="AV790" s="569"/>
      <c r="AW790" s="569"/>
      <c r="AX790" s="569"/>
      <c r="AY790" s="569"/>
      <c r="AZ790" s="569"/>
      <c r="BA790" s="569"/>
      <c r="BB790" s="569"/>
      <c r="BC790" s="569"/>
      <c r="BD790" s="569"/>
      <c r="BE790" s="569"/>
      <c r="BF790" s="569"/>
      <c r="BG790" s="569"/>
      <c r="BH790" s="569"/>
      <c r="BI790" s="569"/>
      <c r="BJ790" s="569"/>
      <c r="BK790" s="569"/>
      <c r="BL790" s="569"/>
      <c r="BM790" s="569"/>
      <c r="BN790" s="569"/>
      <c r="BO790" s="569"/>
      <c r="BP790" s="569"/>
      <c r="BQ790" s="569"/>
      <c r="BR790" s="569"/>
      <c r="BS790" s="569"/>
      <c r="BT790" s="569"/>
      <c r="BU790" s="569"/>
      <c r="BV790" s="569"/>
      <c r="BW790" s="569"/>
      <c r="BX790" s="569"/>
      <c r="BY790" s="569"/>
      <c r="BZ790" s="569"/>
      <c r="CA790" s="569"/>
      <c r="CB790" s="569"/>
      <c r="CC790" s="569"/>
      <c r="CD790" s="569"/>
    </row>
    <row r="791" spans="21:82" ht="39" customHeight="1" x14ac:dyDescent="0.25">
      <c r="U791" s="569"/>
      <c r="V791" s="569"/>
      <c r="W791" s="569"/>
      <c r="X791" s="569"/>
      <c r="Y791" s="569"/>
      <c r="Z791" s="569"/>
      <c r="AA791" s="569"/>
      <c r="AB791" s="569"/>
      <c r="AC791" s="569"/>
      <c r="AD791" s="569"/>
      <c r="AE791" s="569"/>
      <c r="AF791" s="569"/>
      <c r="AG791" s="569"/>
      <c r="AH791" s="569"/>
      <c r="AI791" s="569"/>
      <c r="AJ791" s="569"/>
      <c r="AK791" s="569"/>
      <c r="AL791" s="569"/>
      <c r="AM791" s="569"/>
      <c r="AN791" s="569"/>
      <c r="AO791" s="569"/>
      <c r="AP791" s="569"/>
      <c r="AQ791" s="569"/>
      <c r="AR791" s="569"/>
      <c r="AS791" s="569"/>
      <c r="AT791" s="569"/>
      <c r="AU791" s="569"/>
      <c r="AV791" s="569"/>
      <c r="AW791" s="569"/>
      <c r="AX791" s="569"/>
      <c r="AY791" s="569"/>
      <c r="AZ791" s="569"/>
      <c r="BA791" s="569"/>
      <c r="BB791" s="569"/>
      <c r="BC791" s="569"/>
      <c r="BD791" s="569"/>
      <c r="BE791" s="569"/>
      <c r="BF791" s="569"/>
      <c r="BG791" s="569"/>
      <c r="BH791" s="569"/>
      <c r="BI791" s="569"/>
      <c r="BJ791" s="569"/>
      <c r="BK791" s="569"/>
      <c r="BL791" s="569"/>
      <c r="BM791" s="569"/>
      <c r="BN791" s="569"/>
      <c r="BO791" s="569"/>
      <c r="BP791" s="569"/>
      <c r="BQ791" s="569"/>
      <c r="BR791" s="569"/>
      <c r="BS791" s="569"/>
      <c r="BT791" s="569"/>
      <c r="BU791" s="569"/>
      <c r="BV791" s="569"/>
      <c r="BW791" s="569"/>
      <c r="BX791" s="569"/>
      <c r="BY791" s="569"/>
      <c r="BZ791" s="569"/>
      <c r="CA791" s="569"/>
      <c r="CB791" s="569"/>
      <c r="CC791" s="569"/>
      <c r="CD791" s="569"/>
    </row>
    <row r="792" spans="21:82" ht="39" customHeight="1" x14ac:dyDescent="0.25">
      <c r="U792" s="569"/>
      <c r="V792" s="569"/>
      <c r="W792" s="569"/>
      <c r="X792" s="569"/>
      <c r="Y792" s="569"/>
      <c r="Z792" s="569"/>
      <c r="AA792" s="569"/>
      <c r="AB792" s="569"/>
      <c r="AC792" s="569"/>
      <c r="AD792" s="569"/>
      <c r="AE792" s="569"/>
      <c r="AF792" s="569"/>
      <c r="AG792" s="569"/>
      <c r="AH792" s="569"/>
      <c r="AI792" s="569"/>
      <c r="AJ792" s="569"/>
      <c r="AK792" s="569"/>
      <c r="AL792" s="569"/>
      <c r="AM792" s="569"/>
      <c r="AN792" s="569"/>
      <c r="AO792" s="569"/>
      <c r="AP792" s="569"/>
      <c r="AQ792" s="569"/>
      <c r="AR792" s="569"/>
      <c r="AS792" s="569"/>
      <c r="AT792" s="569"/>
      <c r="AU792" s="569"/>
      <c r="AV792" s="569"/>
      <c r="AW792" s="569"/>
      <c r="AX792" s="569"/>
      <c r="AY792" s="569"/>
      <c r="AZ792" s="569"/>
      <c r="BA792" s="569"/>
      <c r="BB792" s="569"/>
      <c r="BC792" s="569"/>
      <c r="BD792" s="569"/>
      <c r="BE792" s="569"/>
      <c r="BF792" s="569"/>
      <c r="BG792" s="569"/>
      <c r="BH792" s="569"/>
      <c r="BI792" s="569"/>
      <c r="BJ792" s="569"/>
      <c r="BK792" s="569"/>
      <c r="BL792" s="569"/>
      <c r="BM792" s="569"/>
      <c r="BN792" s="569"/>
      <c r="BO792" s="569"/>
      <c r="BP792" s="569"/>
      <c r="BQ792" s="569"/>
      <c r="BR792" s="569"/>
      <c r="BS792" s="569"/>
      <c r="BT792" s="569"/>
      <c r="BU792" s="569"/>
      <c r="BV792" s="569"/>
      <c r="BW792" s="569"/>
      <c r="BX792" s="569"/>
      <c r="BY792" s="569"/>
      <c r="BZ792" s="569"/>
      <c r="CA792" s="569"/>
      <c r="CB792" s="569"/>
      <c r="CC792" s="569"/>
      <c r="CD792" s="569"/>
    </row>
    <row r="793" spans="21:82" ht="39" customHeight="1" x14ac:dyDescent="0.25">
      <c r="U793" s="569"/>
      <c r="V793" s="569"/>
      <c r="W793" s="569"/>
      <c r="X793" s="569"/>
      <c r="Y793" s="569"/>
      <c r="Z793" s="569"/>
      <c r="AA793" s="569"/>
      <c r="AB793" s="569"/>
      <c r="AC793" s="569"/>
      <c r="AD793" s="569"/>
      <c r="AE793" s="569"/>
      <c r="AF793" s="569"/>
      <c r="AG793" s="569"/>
      <c r="AH793" s="569"/>
      <c r="AI793" s="569"/>
      <c r="AJ793" s="569"/>
      <c r="AK793" s="569"/>
      <c r="AL793" s="569"/>
      <c r="AM793" s="569"/>
      <c r="AN793" s="569"/>
      <c r="AO793" s="569"/>
      <c r="AP793" s="569"/>
      <c r="AQ793" s="569"/>
      <c r="AR793" s="569"/>
      <c r="AS793" s="569"/>
      <c r="AT793" s="569"/>
      <c r="AU793" s="569"/>
      <c r="AV793" s="569"/>
      <c r="AW793" s="569"/>
      <c r="AX793" s="569"/>
      <c r="AY793" s="569"/>
      <c r="AZ793" s="569"/>
      <c r="BA793" s="569"/>
      <c r="BB793" s="569"/>
      <c r="BC793" s="569"/>
      <c r="BD793" s="569"/>
      <c r="BE793" s="569"/>
      <c r="BF793" s="569"/>
      <c r="BG793" s="569"/>
      <c r="BH793" s="569"/>
      <c r="BI793" s="569"/>
      <c r="BJ793" s="569"/>
      <c r="BK793" s="569"/>
      <c r="BL793" s="569"/>
      <c r="BM793" s="569"/>
      <c r="BN793" s="569"/>
      <c r="BO793" s="569"/>
      <c r="BP793" s="569"/>
      <c r="BQ793" s="569"/>
      <c r="BR793" s="569"/>
      <c r="BS793" s="569"/>
      <c r="BT793" s="569"/>
      <c r="BU793" s="569"/>
      <c r="BV793" s="569"/>
      <c r="BW793" s="569"/>
      <c r="BX793" s="569"/>
      <c r="BY793" s="569"/>
      <c r="BZ793" s="569"/>
      <c r="CA793" s="569"/>
      <c r="CB793" s="569"/>
      <c r="CC793" s="569"/>
      <c r="CD793" s="569"/>
    </row>
    <row r="794" spans="21:82" ht="39" customHeight="1" x14ac:dyDescent="0.25">
      <c r="U794" s="569"/>
      <c r="V794" s="569"/>
      <c r="W794" s="569"/>
      <c r="X794" s="569"/>
      <c r="Y794" s="569"/>
      <c r="Z794" s="569"/>
      <c r="AA794" s="569"/>
      <c r="AB794" s="569"/>
      <c r="AC794" s="569"/>
      <c r="AD794" s="569"/>
      <c r="AE794" s="569"/>
      <c r="AF794" s="569"/>
      <c r="AG794" s="569"/>
      <c r="AH794" s="569"/>
      <c r="AI794" s="569"/>
      <c r="AJ794" s="569"/>
      <c r="AK794" s="569"/>
      <c r="AL794" s="569"/>
      <c r="AM794" s="569"/>
      <c r="AN794" s="569"/>
      <c r="AO794" s="569"/>
      <c r="AP794" s="569"/>
      <c r="AQ794" s="569"/>
      <c r="AR794" s="569"/>
      <c r="AS794" s="569"/>
      <c r="AT794" s="569"/>
      <c r="AU794" s="569"/>
      <c r="AV794" s="569"/>
      <c r="AW794" s="569"/>
      <c r="AX794" s="569"/>
      <c r="AY794" s="569"/>
      <c r="AZ794" s="569"/>
      <c r="BA794" s="569"/>
      <c r="BB794" s="569"/>
      <c r="BC794" s="569"/>
      <c r="BD794" s="569"/>
      <c r="BE794" s="569"/>
      <c r="BF794" s="569"/>
      <c r="BG794" s="569"/>
      <c r="BH794" s="569"/>
      <c r="BI794" s="569"/>
      <c r="BJ794" s="569"/>
      <c r="BK794" s="569"/>
      <c r="BL794" s="569"/>
      <c r="BM794" s="569"/>
      <c r="BN794" s="569"/>
      <c r="BO794" s="569"/>
      <c r="BP794" s="569"/>
      <c r="BQ794" s="569"/>
      <c r="BR794" s="569"/>
      <c r="BS794" s="569"/>
      <c r="BT794" s="569"/>
      <c r="BU794" s="569"/>
      <c r="BV794" s="569"/>
      <c r="BW794" s="569"/>
      <c r="BX794" s="569"/>
      <c r="BY794" s="569"/>
      <c r="BZ794" s="569"/>
      <c r="CA794" s="569"/>
      <c r="CB794" s="569"/>
      <c r="CC794" s="569"/>
      <c r="CD794" s="569"/>
    </row>
    <row r="795" spans="21:82" ht="39" customHeight="1" x14ac:dyDescent="0.25">
      <c r="U795" s="569"/>
      <c r="V795" s="569"/>
      <c r="W795" s="569"/>
      <c r="X795" s="569"/>
      <c r="Y795" s="569"/>
      <c r="Z795" s="569"/>
      <c r="AA795" s="569"/>
      <c r="AB795" s="569"/>
      <c r="AC795" s="569"/>
      <c r="AD795" s="569"/>
      <c r="AE795" s="569"/>
      <c r="AF795" s="569"/>
      <c r="AG795" s="569"/>
      <c r="AH795" s="569"/>
      <c r="AI795" s="569"/>
      <c r="AJ795" s="569"/>
      <c r="AK795" s="569"/>
      <c r="AL795" s="569"/>
      <c r="AM795" s="569"/>
      <c r="AN795" s="569"/>
      <c r="AO795" s="569"/>
      <c r="AP795" s="569"/>
      <c r="AQ795" s="569"/>
      <c r="AR795" s="569"/>
      <c r="AS795" s="569"/>
      <c r="AT795" s="569"/>
      <c r="AU795" s="569"/>
      <c r="AV795" s="569"/>
      <c r="AW795" s="569"/>
      <c r="AX795" s="569"/>
      <c r="AY795" s="569"/>
      <c r="AZ795" s="569"/>
      <c r="BA795" s="569"/>
      <c r="BB795" s="569"/>
      <c r="BC795" s="569"/>
      <c r="BD795" s="569"/>
      <c r="BE795" s="569"/>
      <c r="BF795" s="569"/>
      <c r="BG795" s="569"/>
      <c r="BH795" s="569"/>
      <c r="BI795" s="569"/>
      <c r="BJ795" s="569"/>
      <c r="BK795" s="569"/>
      <c r="BL795" s="569"/>
      <c r="BM795" s="569"/>
      <c r="BN795" s="569"/>
      <c r="BO795" s="569"/>
      <c r="BP795" s="569"/>
      <c r="BQ795" s="569"/>
      <c r="BR795" s="569"/>
      <c r="BS795" s="569"/>
      <c r="BT795" s="569"/>
      <c r="BU795" s="569"/>
      <c r="BV795" s="569"/>
      <c r="BW795" s="569"/>
      <c r="BX795" s="569"/>
      <c r="BY795" s="569"/>
      <c r="BZ795" s="569"/>
      <c r="CA795" s="569"/>
      <c r="CB795" s="569"/>
      <c r="CC795" s="569"/>
      <c r="CD795" s="569"/>
    </row>
    <row r="796" spans="21:82" ht="39" customHeight="1" x14ac:dyDescent="0.25">
      <c r="U796" s="569"/>
      <c r="V796" s="569"/>
      <c r="W796" s="569"/>
      <c r="X796" s="569"/>
      <c r="Y796" s="569"/>
      <c r="Z796" s="569"/>
      <c r="AA796" s="569"/>
      <c r="AB796" s="569"/>
      <c r="AC796" s="569"/>
      <c r="AD796" s="569"/>
      <c r="AE796" s="569"/>
      <c r="AF796" s="569"/>
      <c r="AG796" s="569"/>
      <c r="AH796" s="569"/>
      <c r="AI796" s="569"/>
      <c r="AJ796" s="569"/>
      <c r="AK796" s="569"/>
      <c r="AL796" s="569"/>
      <c r="AM796" s="569"/>
      <c r="AN796" s="569"/>
      <c r="AO796" s="569"/>
      <c r="AP796" s="569"/>
      <c r="AQ796" s="569"/>
      <c r="AR796" s="569"/>
      <c r="AS796" s="569"/>
      <c r="AT796" s="569"/>
      <c r="AU796" s="569"/>
      <c r="AV796" s="569"/>
      <c r="AW796" s="569"/>
      <c r="AX796" s="569"/>
      <c r="AY796" s="569"/>
      <c r="AZ796" s="569"/>
      <c r="BA796" s="569"/>
      <c r="BB796" s="569"/>
      <c r="BC796" s="569"/>
      <c r="BD796" s="569"/>
      <c r="BE796" s="569"/>
      <c r="BF796" s="569"/>
      <c r="BG796" s="569"/>
      <c r="BH796" s="569"/>
      <c r="BI796" s="569"/>
      <c r="BJ796" s="569"/>
      <c r="BK796" s="569"/>
      <c r="BL796" s="569"/>
      <c r="BM796" s="569"/>
      <c r="BN796" s="569"/>
      <c r="BO796" s="569"/>
      <c r="BP796" s="569"/>
      <c r="BQ796" s="569"/>
      <c r="BR796" s="569"/>
      <c r="BS796" s="569"/>
      <c r="BT796" s="569"/>
      <c r="BU796" s="569"/>
      <c r="BV796" s="569"/>
      <c r="BW796" s="569"/>
      <c r="BX796" s="569"/>
      <c r="BY796" s="569"/>
      <c r="BZ796" s="569"/>
      <c r="CA796" s="569"/>
      <c r="CB796" s="569"/>
      <c r="CC796" s="569"/>
      <c r="CD796" s="569"/>
    </row>
    <row r="797" spans="21:82" ht="39" customHeight="1" x14ac:dyDescent="0.25">
      <c r="U797" s="569"/>
      <c r="V797" s="569"/>
      <c r="W797" s="569"/>
      <c r="X797" s="569"/>
      <c r="Y797" s="569"/>
      <c r="Z797" s="569"/>
      <c r="AA797" s="569"/>
      <c r="AB797" s="569"/>
      <c r="AC797" s="569"/>
      <c r="AD797" s="569"/>
      <c r="AE797" s="569"/>
      <c r="AF797" s="569"/>
      <c r="AG797" s="569"/>
      <c r="AH797" s="569"/>
      <c r="AI797" s="569"/>
      <c r="AJ797" s="569"/>
      <c r="AK797" s="569"/>
      <c r="AL797" s="569"/>
      <c r="AM797" s="569"/>
      <c r="AN797" s="569"/>
      <c r="AO797" s="569"/>
      <c r="AP797" s="569"/>
      <c r="AQ797" s="569"/>
      <c r="AR797" s="569"/>
      <c r="AS797" s="569"/>
      <c r="AT797" s="569"/>
      <c r="AU797" s="569"/>
      <c r="AV797" s="569"/>
      <c r="AW797" s="569"/>
      <c r="AX797" s="569"/>
      <c r="AY797" s="569"/>
      <c r="AZ797" s="569"/>
      <c r="BA797" s="569"/>
      <c r="BB797" s="569"/>
      <c r="BC797" s="569"/>
      <c r="BD797" s="569"/>
      <c r="BE797" s="569"/>
      <c r="BF797" s="569"/>
      <c r="BG797" s="569"/>
      <c r="BH797" s="569"/>
      <c r="BI797" s="569"/>
      <c r="BJ797" s="569"/>
      <c r="BK797" s="569"/>
      <c r="BL797" s="569"/>
      <c r="BM797" s="569"/>
      <c r="BN797" s="569"/>
      <c r="BO797" s="569"/>
      <c r="BP797" s="569"/>
      <c r="BQ797" s="569"/>
      <c r="BR797" s="569"/>
      <c r="BS797" s="569"/>
      <c r="BT797" s="569"/>
      <c r="BU797" s="569"/>
      <c r="BV797" s="569"/>
      <c r="BW797" s="569"/>
      <c r="BX797" s="569"/>
      <c r="BY797" s="569"/>
      <c r="BZ797" s="569"/>
      <c r="CA797" s="569"/>
      <c r="CB797" s="569"/>
      <c r="CC797" s="569"/>
      <c r="CD797" s="569"/>
    </row>
    <row r="798" spans="21:82" ht="39" customHeight="1" x14ac:dyDescent="0.25">
      <c r="U798" s="569"/>
      <c r="V798" s="569"/>
      <c r="W798" s="569"/>
      <c r="X798" s="569"/>
      <c r="Y798" s="569"/>
      <c r="Z798" s="569"/>
      <c r="AA798" s="569"/>
      <c r="AB798" s="569"/>
      <c r="AC798" s="569"/>
      <c r="AD798" s="569"/>
      <c r="AE798" s="569"/>
      <c r="AF798" s="569"/>
      <c r="AG798" s="569"/>
      <c r="AH798" s="569"/>
      <c r="AI798" s="569"/>
      <c r="AJ798" s="569"/>
      <c r="AK798" s="569"/>
      <c r="AL798" s="569"/>
      <c r="AM798" s="569"/>
      <c r="AN798" s="569"/>
      <c r="AO798" s="569"/>
      <c r="AP798" s="569"/>
      <c r="AQ798" s="569"/>
      <c r="AR798" s="569"/>
      <c r="AS798" s="569"/>
      <c r="AT798" s="569"/>
      <c r="AU798" s="569"/>
      <c r="AV798" s="569"/>
      <c r="AW798" s="569"/>
      <c r="AX798" s="569"/>
      <c r="AY798" s="569"/>
      <c r="AZ798" s="569"/>
      <c r="BA798" s="569"/>
      <c r="BB798" s="569"/>
      <c r="BC798" s="569"/>
      <c r="BD798" s="569"/>
      <c r="BE798" s="569"/>
      <c r="BF798" s="569"/>
      <c r="BG798" s="569"/>
      <c r="BH798" s="569"/>
      <c r="BI798" s="569"/>
      <c r="BJ798" s="569"/>
      <c r="BK798" s="569"/>
      <c r="BL798" s="569"/>
      <c r="BM798" s="569"/>
      <c r="BN798" s="569"/>
      <c r="BO798" s="569"/>
      <c r="BP798" s="569"/>
      <c r="BQ798" s="569"/>
      <c r="BR798" s="569"/>
      <c r="BS798" s="569"/>
      <c r="BT798" s="569"/>
      <c r="BU798" s="569"/>
      <c r="BV798" s="569"/>
      <c r="BW798" s="569"/>
      <c r="BX798" s="569"/>
      <c r="BY798" s="569"/>
      <c r="BZ798" s="569"/>
      <c r="CA798" s="569"/>
      <c r="CB798" s="569"/>
      <c r="CC798" s="569"/>
      <c r="CD798" s="569"/>
    </row>
    <row r="799" spans="21:82" ht="39" customHeight="1" x14ac:dyDescent="0.25">
      <c r="U799" s="569"/>
      <c r="V799" s="569"/>
      <c r="W799" s="569"/>
      <c r="X799" s="569"/>
      <c r="Y799" s="569"/>
      <c r="Z799" s="569"/>
      <c r="AA799" s="569"/>
      <c r="AB799" s="569"/>
      <c r="AC799" s="569"/>
      <c r="AD799" s="569"/>
      <c r="AE799" s="569"/>
      <c r="AF799" s="569"/>
      <c r="AG799" s="569"/>
      <c r="AH799" s="569"/>
      <c r="AI799" s="569"/>
      <c r="AJ799" s="569"/>
      <c r="AK799" s="569"/>
      <c r="AL799" s="569"/>
      <c r="AM799" s="569"/>
      <c r="AN799" s="569"/>
      <c r="AO799" s="569"/>
      <c r="AP799" s="569"/>
      <c r="AQ799" s="569"/>
      <c r="AR799" s="569"/>
      <c r="AS799" s="569"/>
      <c r="AT799" s="569"/>
      <c r="AU799" s="569"/>
      <c r="AV799" s="569"/>
      <c r="AW799" s="569"/>
      <c r="AX799" s="569"/>
      <c r="AY799" s="569"/>
      <c r="AZ799" s="569"/>
      <c r="BA799" s="569"/>
      <c r="BB799" s="569"/>
      <c r="BC799" s="569"/>
      <c r="BD799" s="569"/>
      <c r="BE799" s="569"/>
      <c r="BF799" s="569"/>
      <c r="BG799" s="569"/>
      <c r="BH799" s="569"/>
      <c r="BI799" s="569"/>
      <c r="BJ799" s="569"/>
      <c r="BK799" s="569"/>
      <c r="BL799" s="569"/>
      <c r="BM799" s="569"/>
      <c r="BN799" s="569"/>
      <c r="BO799" s="569"/>
      <c r="BP799" s="569"/>
      <c r="BQ799" s="569"/>
      <c r="BR799" s="569"/>
      <c r="BS799" s="569"/>
      <c r="BT799" s="569"/>
      <c r="BU799" s="569"/>
      <c r="BV799" s="569"/>
      <c r="BW799" s="569"/>
      <c r="BX799" s="569"/>
      <c r="BY799" s="569"/>
      <c r="BZ799" s="569"/>
      <c r="CA799" s="569"/>
      <c r="CB799" s="569"/>
      <c r="CC799" s="569"/>
      <c r="CD799" s="569"/>
    </row>
    <row r="800" spans="21:82" ht="39" customHeight="1" x14ac:dyDescent="0.25">
      <c r="U800" s="569"/>
      <c r="V800" s="569"/>
      <c r="W800" s="569"/>
      <c r="X800" s="569"/>
      <c r="Y800" s="569"/>
      <c r="Z800" s="569"/>
      <c r="AA800" s="569"/>
      <c r="AB800" s="569"/>
      <c r="AC800" s="569"/>
      <c r="AD800" s="569"/>
      <c r="AE800" s="569"/>
      <c r="AF800" s="569"/>
      <c r="AG800" s="569"/>
      <c r="AH800" s="569"/>
      <c r="AI800" s="569"/>
      <c r="AJ800" s="569"/>
      <c r="AK800" s="569"/>
      <c r="AL800" s="569"/>
      <c r="AM800" s="569"/>
      <c r="AN800" s="569"/>
      <c r="AO800" s="569"/>
      <c r="AP800" s="569"/>
      <c r="AQ800" s="569"/>
      <c r="AR800" s="569"/>
      <c r="AS800" s="569"/>
      <c r="AT800" s="569"/>
      <c r="AU800" s="569"/>
      <c r="AV800" s="569"/>
      <c r="AW800" s="569"/>
      <c r="AX800" s="569"/>
      <c r="AY800" s="569"/>
      <c r="AZ800" s="569"/>
      <c r="BA800" s="569"/>
      <c r="BB800" s="569"/>
      <c r="BC800" s="569"/>
      <c r="BD800" s="569"/>
      <c r="BE800" s="569"/>
      <c r="BF800" s="569"/>
      <c r="BG800" s="569"/>
      <c r="BH800" s="569"/>
      <c r="BI800" s="569"/>
      <c r="BJ800" s="569"/>
      <c r="BK800" s="569"/>
      <c r="BL800" s="569"/>
      <c r="BM800" s="569"/>
      <c r="BN800" s="569"/>
      <c r="BO800" s="569"/>
      <c r="BP800" s="569"/>
      <c r="BQ800" s="569"/>
      <c r="BR800" s="569"/>
      <c r="BS800" s="569"/>
      <c r="BT800" s="569"/>
      <c r="BU800" s="569"/>
      <c r="BV800" s="569"/>
      <c r="BW800" s="569"/>
      <c r="BX800" s="569"/>
      <c r="BY800" s="569"/>
      <c r="BZ800" s="569"/>
      <c r="CA800" s="569"/>
      <c r="CB800" s="569"/>
      <c r="CC800" s="569"/>
      <c r="CD800" s="569"/>
    </row>
    <row r="801" spans="21:82" ht="39" customHeight="1" x14ac:dyDescent="0.25">
      <c r="U801" s="569"/>
      <c r="V801" s="569"/>
      <c r="W801" s="569"/>
      <c r="X801" s="569"/>
      <c r="Y801" s="569"/>
      <c r="Z801" s="569"/>
      <c r="AA801" s="569"/>
      <c r="AB801" s="569"/>
      <c r="AC801" s="569"/>
      <c r="AD801" s="569"/>
      <c r="AE801" s="569"/>
      <c r="AF801" s="569"/>
      <c r="AG801" s="569"/>
      <c r="AH801" s="569"/>
      <c r="AI801" s="569"/>
      <c r="AJ801" s="569"/>
      <c r="AK801" s="569"/>
      <c r="AL801" s="569"/>
      <c r="AM801" s="569"/>
      <c r="AN801" s="569"/>
      <c r="AO801" s="569"/>
      <c r="AP801" s="569"/>
      <c r="AQ801" s="569"/>
      <c r="AR801" s="569"/>
      <c r="AS801" s="569"/>
      <c r="AT801" s="569"/>
      <c r="AU801" s="569"/>
      <c r="AV801" s="569"/>
      <c r="AW801" s="569"/>
      <c r="AX801" s="569"/>
      <c r="AY801" s="569"/>
      <c r="AZ801" s="569"/>
      <c r="BA801" s="569"/>
      <c r="BB801" s="569"/>
      <c r="BC801" s="569"/>
      <c r="BD801" s="569"/>
      <c r="BE801" s="569"/>
      <c r="BF801" s="569"/>
      <c r="BG801" s="569"/>
      <c r="BH801" s="569"/>
      <c r="BI801" s="569"/>
      <c r="BJ801" s="569"/>
      <c r="BK801" s="569"/>
      <c r="BL801" s="569"/>
      <c r="BM801" s="569"/>
      <c r="BN801" s="569"/>
      <c r="BO801" s="569"/>
      <c r="BP801" s="569"/>
      <c r="BQ801" s="569"/>
      <c r="BR801" s="569"/>
      <c r="BS801" s="569"/>
      <c r="BT801" s="569"/>
      <c r="BU801" s="569"/>
      <c r="BV801" s="569"/>
      <c r="BW801" s="569"/>
      <c r="BX801" s="569"/>
      <c r="BY801" s="569"/>
      <c r="BZ801" s="569"/>
      <c r="CA801" s="569"/>
      <c r="CB801" s="569"/>
      <c r="CC801" s="569"/>
      <c r="CD801" s="569"/>
    </row>
    <row r="802" spans="21:82" ht="39" customHeight="1" x14ac:dyDescent="0.25">
      <c r="U802" s="569"/>
      <c r="V802" s="569"/>
      <c r="W802" s="569"/>
      <c r="X802" s="569"/>
      <c r="Y802" s="569"/>
      <c r="Z802" s="569"/>
      <c r="AA802" s="569"/>
      <c r="AB802" s="569"/>
      <c r="AC802" s="569"/>
      <c r="AD802" s="569"/>
      <c r="AE802" s="569"/>
      <c r="AF802" s="569"/>
      <c r="AG802" s="569"/>
      <c r="AH802" s="569"/>
      <c r="AI802" s="569"/>
      <c r="AJ802" s="569"/>
      <c r="AK802" s="569"/>
      <c r="AL802" s="569"/>
      <c r="AM802" s="569"/>
      <c r="AN802" s="569"/>
      <c r="AO802" s="569"/>
      <c r="AP802" s="569"/>
      <c r="AQ802" s="569"/>
      <c r="AR802" s="569"/>
      <c r="AS802" s="569"/>
      <c r="AT802" s="569"/>
      <c r="AU802" s="569"/>
      <c r="AV802" s="569"/>
      <c r="AW802" s="569"/>
      <c r="AX802" s="569"/>
      <c r="AY802" s="569"/>
      <c r="AZ802" s="569"/>
      <c r="BA802" s="569"/>
      <c r="BB802" s="569"/>
      <c r="BC802" s="569"/>
      <c r="BD802" s="569"/>
      <c r="BE802" s="569"/>
      <c r="BF802" s="569"/>
      <c r="BG802" s="569"/>
      <c r="BH802" s="569"/>
      <c r="BI802" s="569"/>
      <c r="BJ802" s="569"/>
      <c r="BK802" s="569"/>
      <c r="BL802" s="569"/>
      <c r="BM802" s="569"/>
      <c r="BN802" s="569"/>
      <c r="BO802" s="569"/>
      <c r="BP802" s="569"/>
      <c r="BQ802" s="569"/>
      <c r="BR802" s="569"/>
      <c r="BS802" s="569"/>
      <c r="BT802" s="569"/>
      <c r="BU802" s="569"/>
      <c r="BV802" s="569"/>
      <c r="BW802" s="569"/>
      <c r="BX802" s="569"/>
      <c r="BY802" s="569"/>
      <c r="BZ802" s="569"/>
      <c r="CA802" s="569"/>
      <c r="CB802" s="569"/>
      <c r="CC802" s="569"/>
      <c r="CD802" s="569"/>
    </row>
    <row r="803" spans="21:82" ht="39" customHeight="1" x14ac:dyDescent="0.25">
      <c r="U803" s="569"/>
      <c r="V803" s="569"/>
      <c r="W803" s="569"/>
      <c r="X803" s="569"/>
      <c r="Y803" s="569"/>
      <c r="Z803" s="569"/>
      <c r="AA803" s="569"/>
      <c r="AB803" s="569"/>
      <c r="AC803" s="569"/>
      <c r="AD803" s="569"/>
      <c r="AE803" s="569"/>
      <c r="AF803" s="569"/>
      <c r="AG803" s="569"/>
      <c r="AH803" s="569"/>
      <c r="AI803" s="569"/>
      <c r="AJ803" s="569"/>
      <c r="AK803" s="569"/>
      <c r="AL803" s="569"/>
      <c r="AM803" s="569"/>
      <c r="AN803" s="569"/>
      <c r="AO803" s="569"/>
      <c r="AP803" s="569"/>
      <c r="AQ803" s="569"/>
      <c r="AR803" s="569"/>
      <c r="AS803" s="569"/>
      <c r="AT803" s="569"/>
      <c r="AU803" s="569"/>
      <c r="AV803" s="569"/>
      <c r="AW803" s="569"/>
      <c r="AX803" s="569"/>
      <c r="AY803" s="569"/>
      <c r="AZ803" s="569"/>
      <c r="BA803" s="569"/>
      <c r="BB803" s="569"/>
      <c r="BC803" s="569"/>
      <c r="BD803" s="569"/>
      <c r="BE803" s="569"/>
      <c r="BF803" s="569"/>
      <c r="BG803" s="569"/>
      <c r="BH803" s="569"/>
      <c r="BI803" s="569"/>
      <c r="BJ803" s="569"/>
      <c r="BK803" s="569"/>
      <c r="BL803" s="569"/>
      <c r="BM803" s="569"/>
      <c r="BN803" s="569"/>
      <c r="BO803" s="569"/>
      <c r="BP803" s="569"/>
      <c r="BQ803" s="569"/>
      <c r="BR803" s="569"/>
      <c r="BS803" s="569"/>
      <c r="BT803" s="569"/>
      <c r="BU803" s="569"/>
      <c r="BV803" s="569"/>
      <c r="BW803" s="569"/>
      <c r="BX803" s="569"/>
      <c r="BY803" s="569"/>
      <c r="BZ803" s="569"/>
      <c r="CA803" s="569"/>
      <c r="CB803" s="569"/>
      <c r="CC803" s="569"/>
      <c r="CD803" s="569"/>
    </row>
    <row r="804" spans="21:82" ht="39" customHeight="1" x14ac:dyDescent="0.25">
      <c r="U804" s="569"/>
      <c r="V804" s="569"/>
      <c r="W804" s="569"/>
      <c r="X804" s="569"/>
      <c r="Y804" s="569"/>
      <c r="Z804" s="569"/>
      <c r="AA804" s="569"/>
      <c r="AB804" s="569"/>
      <c r="AC804" s="569"/>
      <c r="AD804" s="569"/>
      <c r="AE804" s="569"/>
      <c r="AF804" s="569"/>
      <c r="AG804" s="569"/>
      <c r="AH804" s="569"/>
      <c r="AI804" s="569"/>
      <c r="AJ804" s="569"/>
      <c r="AK804" s="569"/>
      <c r="AL804" s="569"/>
      <c r="AM804" s="569"/>
      <c r="AN804" s="569"/>
      <c r="AO804" s="569"/>
      <c r="AP804" s="569"/>
      <c r="AQ804" s="569"/>
      <c r="AR804" s="569"/>
      <c r="AS804" s="569"/>
      <c r="AT804" s="569"/>
      <c r="AU804" s="569"/>
      <c r="AV804" s="569"/>
      <c r="AW804" s="569"/>
      <c r="AX804" s="569"/>
      <c r="AY804" s="569"/>
      <c r="AZ804" s="569"/>
      <c r="BA804" s="569"/>
      <c r="BB804" s="569"/>
      <c r="BC804" s="569"/>
      <c r="BD804" s="569"/>
      <c r="BE804" s="569"/>
      <c r="BF804" s="569"/>
      <c r="BG804" s="569"/>
      <c r="BH804" s="569"/>
      <c r="BI804" s="569"/>
      <c r="BJ804" s="569"/>
      <c r="BK804" s="569"/>
      <c r="BL804" s="569"/>
      <c r="BM804" s="569"/>
      <c r="BN804" s="569"/>
      <c r="BO804" s="569"/>
      <c r="BP804" s="569"/>
      <c r="BQ804" s="569"/>
      <c r="BR804" s="569"/>
      <c r="BS804" s="569"/>
      <c r="BT804" s="569"/>
      <c r="BU804" s="569"/>
      <c r="BV804" s="569"/>
      <c r="BW804" s="569"/>
      <c r="BX804" s="569"/>
      <c r="BY804" s="569"/>
      <c r="BZ804" s="569"/>
      <c r="CA804" s="569"/>
      <c r="CB804" s="569"/>
      <c r="CC804" s="569"/>
      <c r="CD804" s="569"/>
    </row>
    <row r="805" spans="21:82" ht="39" customHeight="1" x14ac:dyDescent="0.25">
      <c r="U805" s="569"/>
      <c r="V805" s="569"/>
      <c r="W805" s="569"/>
      <c r="X805" s="569"/>
      <c r="Y805" s="569"/>
      <c r="Z805" s="569"/>
      <c r="AA805" s="569"/>
      <c r="AB805" s="569"/>
      <c r="AC805" s="569"/>
      <c r="AD805" s="569"/>
      <c r="AE805" s="569"/>
      <c r="AF805" s="569"/>
      <c r="AG805" s="569"/>
      <c r="AH805" s="569"/>
      <c r="AI805" s="569"/>
      <c r="AJ805" s="569"/>
      <c r="AK805" s="569"/>
      <c r="AL805" s="569"/>
      <c r="AM805" s="569"/>
      <c r="AN805" s="569"/>
      <c r="AO805" s="569"/>
      <c r="AP805" s="569"/>
      <c r="AQ805" s="569"/>
      <c r="AR805" s="569"/>
      <c r="AS805" s="569"/>
      <c r="AT805" s="569"/>
      <c r="AU805" s="569"/>
      <c r="AV805" s="569"/>
      <c r="AW805" s="569"/>
      <c r="AX805" s="569"/>
      <c r="AY805" s="569"/>
      <c r="AZ805" s="569"/>
      <c r="BA805" s="569"/>
      <c r="BB805" s="569"/>
      <c r="BC805" s="569"/>
      <c r="BD805" s="569"/>
      <c r="BE805" s="569"/>
      <c r="BF805" s="569"/>
      <c r="BG805" s="569"/>
      <c r="BH805" s="569"/>
      <c r="BI805" s="569"/>
      <c r="BJ805" s="569"/>
      <c r="BK805" s="569"/>
      <c r="BL805" s="569"/>
      <c r="BM805" s="569"/>
      <c r="BN805" s="569"/>
      <c r="BO805" s="569"/>
      <c r="BP805" s="569"/>
      <c r="BQ805" s="569"/>
      <c r="BR805" s="569"/>
      <c r="BS805" s="569"/>
      <c r="BT805" s="569"/>
      <c r="BU805" s="569"/>
      <c r="BV805" s="569"/>
      <c r="BW805" s="569"/>
      <c r="BX805" s="569"/>
      <c r="BY805" s="569"/>
      <c r="BZ805" s="569"/>
      <c r="CA805" s="569"/>
      <c r="CB805" s="569"/>
      <c r="CC805" s="569"/>
      <c r="CD805" s="569"/>
    </row>
    <row r="806" spans="21:82" ht="39" customHeight="1" x14ac:dyDescent="0.25">
      <c r="U806" s="569"/>
      <c r="V806" s="569"/>
      <c r="W806" s="569"/>
      <c r="X806" s="569"/>
      <c r="Y806" s="569"/>
      <c r="Z806" s="569"/>
      <c r="AA806" s="569"/>
      <c r="AB806" s="569"/>
      <c r="AC806" s="569"/>
      <c r="AD806" s="569"/>
      <c r="AE806" s="569"/>
      <c r="AF806" s="569"/>
      <c r="AG806" s="569"/>
      <c r="AH806" s="569"/>
      <c r="AI806" s="569"/>
      <c r="AJ806" s="569"/>
      <c r="AK806" s="569"/>
      <c r="AL806" s="569"/>
      <c r="AM806" s="569"/>
      <c r="AN806" s="569"/>
      <c r="AO806" s="569"/>
      <c r="AP806" s="569"/>
      <c r="AQ806" s="569"/>
      <c r="AR806" s="569"/>
      <c r="AS806" s="569"/>
      <c r="AT806" s="569"/>
      <c r="AU806" s="569"/>
      <c r="AV806" s="569"/>
      <c r="AW806" s="569"/>
      <c r="AX806" s="569"/>
      <c r="AY806" s="569"/>
      <c r="AZ806" s="569"/>
      <c r="BA806" s="569"/>
      <c r="BB806" s="569"/>
      <c r="BC806" s="569"/>
      <c r="BD806" s="569"/>
      <c r="BE806" s="569"/>
      <c r="BF806" s="569"/>
      <c r="BG806" s="569"/>
      <c r="BH806" s="569"/>
      <c r="BI806" s="569"/>
      <c r="BJ806" s="569"/>
      <c r="BK806" s="569"/>
      <c r="BL806" s="569"/>
      <c r="BM806" s="569"/>
      <c r="BN806" s="569"/>
      <c r="BO806" s="569"/>
      <c r="BP806" s="569"/>
      <c r="BQ806" s="569"/>
      <c r="BR806" s="569"/>
      <c r="BS806" s="569"/>
      <c r="BT806" s="569"/>
      <c r="BU806" s="569"/>
      <c r="BV806" s="569"/>
      <c r="BW806" s="569"/>
      <c r="BX806" s="569"/>
      <c r="BY806" s="569"/>
      <c r="BZ806" s="569"/>
      <c r="CA806" s="569"/>
      <c r="CB806" s="569"/>
      <c r="CC806" s="569"/>
      <c r="CD806" s="569"/>
    </row>
    <row r="807" spans="21:82" ht="39" customHeight="1" x14ac:dyDescent="0.25">
      <c r="U807" s="569"/>
      <c r="V807" s="569"/>
      <c r="W807" s="569"/>
      <c r="X807" s="569"/>
      <c r="Y807" s="569"/>
      <c r="Z807" s="569"/>
      <c r="AA807" s="569"/>
      <c r="AB807" s="569"/>
      <c r="AC807" s="569"/>
      <c r="AD807" s="569"/>
      <c r="AE807" s="569"/>
      <c r="AF807" s="569"/>
      <c r="AG807" s="569"/>
      <c r="AH807" s="569"/>
      <c r="AI807" s="569"/>
      <c r="AJ807" s="569"/>
      <c r="AK807" s="569"/>
      <c r="AL807" s="569"/>
      <c r="AM807" s="569"/>
      <c r="AN807" s="569"/>
      <c r="AO807" s="569"/>
      <c r="AP807" s="569"/>
      <c r="AQ807" s="569"/>
      <c r="AR807" s="569"/>
      <c r="AS807" s="569"/>
      <c r="AT807" s="569"/>
      <c r="AU807" s="569"/>
      <c r="AV807" s="569"/>
      <c r="AW807" s="569"/>
      <c r="AX807" s="569"/>
      <c r="AY807" s="569"/>
      <c r="AZ807" s="569"/>
      <c r="BA807" s="569"/>
      <c r="BB807" s="569"/>
      <c r="BC807" s="569"/>
      <c r="BD807" s="569"/>
      <c r="BE807" s="569"/>
      <c r="BF807" s="569"/>
      <c r="BG807" s="569"/>
      <c r="BH807" s="569"/>
      <c r="BI807" s="569"/>
      <c r="BJ807" s="569"/>
      <c r="BK807" s="569"/>
      <c r="BL807" s="569"/>
      <c r="BM807" s="569"/>
      <c r="BN807" s="569"/>
      <c r="BO807" s="569"/>
      <c r="BP807" s="569"/>
      <c r="BQ807" s="569"/>
      <c r="BR807" s="569"/>
      <c r="BS807" s="569"/>
      <c r="BT807" s="569"/>
      <c r="BU807" s="569"/>
      <c r="BV807" s="569"/>
      <c r="BW807" s="569"/>
      <c r="BX807" s="569"/>
      <c r="BY807" s="569"/>
      <c r="BZ807" s="569"/>
      <c r="CA807" s="569"/>
      <c r="CB807" s="569"/>
      <c r="CC807" s="569"/>
      <c r="CD807" s="569"/>
    </row>
    <row r="808" spans="21:82" ht="39" customHeight="1" x14ac:dyDescent="0.25">
      <c r="U808" s="569"/>
      <c r="V808" s="569"/>
      <c r="W808" s="569"/>
      <c r="X808" s="569"/>
      <c r="Y808" s="569"/>
      <c r="Z808" s="569"/>
      <c r="AA808" s="569"/>
      <c r="AB808" s="569"/>
      <c r="AC808" s="569"/>
      <c r="AD808" s="569"/>
      <c r="AE808" s="569"/>
      <c r="AF808" s="569"/>
      <c r="AG808" s="569"/>
      <c r="AH808" s="569"/>
      <c r="AI808" s="569"/>
      <c r="AJ808" s="569"/>
      <c r="AK808" s="569"/>
      <c r="AL808" s="569"/>
      <c r="AM808" s="569"/>
      <c r="AN808" s="569"/>
      <c r="AO808" s="569"/>
      <c r="AP808" s="569"/>
      <c r="AQ808" s="569"/>
      <c r="AR808" s="569"/>
      <c r="AS808" s="569"/>
      <c r="AT808" s="569"/>
      <c r="AU808" s="569"/>
      <c r="AV808" s="569"/>
      <c r="AW808" s="569"/>
      <c r="AX808" s="569"/>
      <c r="AY808" s="569"/>
      <c r="AZ808" s="569"/>
      <c r="BA808" s="569"/>
      <c r="BB808" s="569"/>
      <c r="BC808" s="569"/>
      <c r="BD808" s="569"/>
      <c r="BE808" s="569"/>
      <c r="BF808" s="569"/>
      <c r="BG808" s="569"/>
      <c r="BH808" s="569"/>
      <c r="BI808" s="569"/>
      <c r="BJ808" s="569"/>
      <c r="BK808" s="569"/>
      <c r="BL808" s="569"/>
      <c r="BM808" s="569"/>
      <c r="BN808" s="569"/>
      <c r="BO808" s="569"/>
      <c r="BP808" s="569"/>
      <c r="BQ808" s="569"/>
      <c r="BR808" s="569"/>
      <c r="BS808" s="569"/>
      <c r="BT808" s="569"/>
      <c r="BU808" s="569"/>
      <c r="BV808" s="569"/>
      <c r="BW808" s="569"/>
      <c r="BX808" s="569"/>
      <c r="BY808" s="569"/>
      <c r="BZ808" s="569"/>
      <c r="CA808" s="569"/>
      <c r="CB808" s="569"/>
      <c r="CC808" s="569"/>
      <c r="CD808" s="569"/>
    </row>
    <row r="809" spans="21:82" ht="39" customHeight="1" x14ac:dyDescent="0.25">
      <c r="U809" s="569"/>
      <c r="V809" s="569"/>
      <c r="W809" s="569"/>
      <c r="X809" s="569"/>
      <c r="Y809" s="569"/>
      <c r="Z809" s="569"/>
      <c r="AA809" s="569"/>
      <c r="AB809" s="569"/>
      <c r="AC809" s="569"/>
      <c r="AD809" s="569"/>
      <c r="AE809" s="569"/>
      <c r="AF809" s="569"/>
      <c r="AG809" s="569"/>
      <c r="AH809" s="569"/>
      <c r="AI809" s="569"/>
      <c r="AJ809" s="569"/>
      <c r="AK809" s="569"/>
      <c r="AL809" s="569"/>
      <c r="AM809" s="569"/>
      <c r="AN809" s="569"/>
      <c r="AO809" s="569"/>
      <c r="AP809" s="569"/>
      <c r="AQ809" s="569"/>
      <c r="AR809" s="569"/>
      <c r="AS809" s="569"/>
      <c r="AT809" s="569"/>
      <c r="AU809" s="569"/>
      <c r="AV809" s="569"/>
      <c r="AW809" s="569"/>
      <c r="AX809" s="569"/>
      <c r="AY809" s="569"/>
      <c r="AZ809" s="569"/>
      <c r="BA809" s="569"/>
      <c r="BB809" s="569"/>
      <c r="BC809" s="569"/>
      <c r="BD809" s="569"/>
      <c r="BE809" s="569"/>
      <c r="BF809" s="569"/>
      <c r="BG809" s="569"/>
      <c r="BH809" s="569"/>
      <c r="BI809" s="569"/>
      <c r="BJ809" s="569"/>
      <c r="BK809" s="569"/>
      <c r="BL809" s="569"/>
      <c r="BM809" s="569"/>
      <c r="BN809" s="569"/>
      <c r="BO809" s="569"/>
      <c r="BP809" s="569"/>
      <c r="BQ809" s="569"/>
      <c r="BR809" s="569"/>
      <c r="BS809" s="569"/>
      <c r="BT809" s="569"/>
      <c r="BU809" s="569"/>
      <c r="BV809" s="569"/>
      <c r="BW809" s="569"/>
      <c r="BX809" s="569"/>
      <c r="BY809" s="569"/>
      <c r="BZ809" s="569"/>
      <c r="CA809" s="569"/>
      <c r="CB809" s="569"/>
      <c r="CC809" s="569"/>
      <c r="CD809" s="569"/>
    </row>
    <row r="810" spans="21:82" ht="39" customHeight="1" x14ac:dyDescent="0.25">
      <c r="U810" s="569"/>
      <c r="V810" s="569"/>
      <c r="W810" s="569"/>
      <c r="X810" s="569"/>
      <c r="Y810" s="569"/>
      <c r="Z810" s="569"/>
      <c r="AA810" s="569"/>
      <c r="AB810" s="569"/>
      <c r="AC810" s="569"/>
      <c r="AD810" s="569"/>
      <c r="AE810" s="569"/>
      <c r="AF810" s="569"/>
      <c r="AG810" s="569"/>
      <c r="AH810" s="569"/>
      <c r="AI810" s="569"/>
      <c r="AJ810" s="569"/>
      <c r="AK810" s="569"/>
      <c r="AL810" s="569"/>
      <c r="AM810" s="569"/>
      <c r="AN810" s="569"/>
      <c r="AO810" s="569"/>
      <c r="AP810" s="569"/>
      <c r="AQ810" s="569"/>
      <c r="AR810" s="569"/>
      <c r="AS810" s="569"/>
      <c r="AT810" s="569"/>
      <c r="AU810" s="569"/>
      <c r="AV810" s="569"/>
      <c r="AW810" s="569"/>
      <c r="AX810" s="569"/>
      <c r="AY810" s="569"/>
      <c r="AZ810" s="569"/>
      <c r="BA810" s="569"/>
      <c r="BB810" s="569"/>
      <c r="BC810" s="569"/>
      <c r="BD810" s="569"/>
      <c r="BE810" s="569"/>
      <c r="BF810" s="569"/>
      <c r="BG810" s="569"/>
      <c r="BH810" s="569"/>
      <c r="BI810" s="569"/>
      <c r="BJ810" s="569"/>
      <c r="BK810" s="569"/>
      <c r="BL810" s="569"/>
      <c r="BM810" s="569"/>
      <c r="BN810" s="569"/>
      <c r="BO810" s="569"/>
      <c r="BP810" s="569"/>
      <c r="BQ810" s="569"/>
      <c r="BR810" s="569"/>
      <c r="BS810" s="569"/>
      <c r="BT810" s="569"/>
      <c r="BU810" s="569"/>
      <c r="BV810" s="569"/>
      <c r="BW810" s="569"/>
      <c r="BX810" s="569"/>
      <c r="BY810" s="569"/>
      <c r="BZ810" s="569"/>
      <c r="CA810" s="569"/>
      <c r="CB810" s="569"/>
      <c r="CC810" s="569"/>
      <c r="CD810" s="569"/>
    </row>
    <row r="811" spans="21:82" ht="39" customHeight="1" x14ac:dyDescent="0.25">
      <c r="U811" s="569"/>
      <c r="V811" s="569"/>
      <c r="W811" s="569"/>
      <c r="X811" s="569"/>
      <c r="Y811" s="569"/>
      <c r="Z811" s="569"/>
      <c r="AA811" s="569"/>
      <c r="AB811" s="569"/>
      <c r="AC811" s="569"/>
      <c r="AD811" s="569"/>
      <c r="AE811" s="569"/>
      <c r="AF811" s="569"/>
      <c r="AG811" s="569"/>
      <c r="AH811" s="569"/>
      <c r="AI811" s="569"/>
      <c r="AJ811" s="569"/>
      <c r="AK811" s="569"/>
      <c r="AL811" s="569"/>
      <c r="AM811" s="569"/>
      <c r="AN811" s="569"/>
      <c r="AO811" s="569"/>
      <c r="AP811" s="569"/>
      <c r="AQ811" s="569"/>
      <c r="AR811" s="569"/>
      <c r="AS811" s="569"/>
      <c r="AT811" s="569"/>
      <c r="AU811" s="569"/>
      <c r="AV811" s="569"/>
      <c r="AW811" s="569"/>
      <c r="AX811" s="569"/>
      <c r="AY811" s="569"/>
      <c r="AZ811" s="569"/>
      <c r="BA811" s="569"/>
      <c r="BB811" s="569"/>
      <c r="BC811" s="569"/>
      <c r="BD811" s="569"/>
      <c r="BE811" s="569"/>
      <c r="BF811" s="569"/>
      <c r="BG811" s="569"/>
      <c r="BH811" s="569"/>
      <c r="BI811" s="569"/>
      <c r="BJ811" s="569"/>
      <c r="BK811" s="569"/>
      <c r="BL811" s="569"/>
      <c r="BM811" s="569"/>
      <c r="BN811" s="569"/>
      <c r="BO811" s="569"/>
      <c r="BP811" s="569"/>
      <c r="BQ811" s="569"/>
      <c r="BR811" s="569"/>
      <c r="BS811" s="569"/>
      <c r="BT811" s="569"/>
      <c r="BU811" s="569"/>
      <c r="BV811" s="569"/>
      <c r="BW811" s="569"/>
      <c r="BX811" s="569"/>
      <c r="BY811" s="569"/>
      <c r="BZ811" s="569"/>
      <c r="CA811" s="569"/>
      <c r="CB811" s="569"/>
      <c r="CC811" s="569"/>
      <c r="CD811" s="569"/>
    </row>
    <row r="812" spans="21:82" ht="39" customHeight="1" x14ac:dyDescent="0.25">
      <c r="U812" s="569"/>
      <c r="V812" s="569"/>
      <c r="W812" s="569"/>
      <c r="X812" s="569"/>
      <c r="Y812" s="569"/>
      <c r="Z812" s="569"/>
      <c r="AA812" s="569"/>
      <c r="AB812" s="569"/>
      <c r="AC812" s="569"/>
      <c r="AD812" s="569"/>
      <c r="AE812" s="569"/>
      <c r="AF812" s="569"/>
      <c r="AG812" s="569"/>
      <c r="AH812" s="569"/>
      <c r="AI812" s="569"/>
      <c r="AJ812" s="569"/>
      <c r="AK812" s="569"/>
      <c r="AL812" s="569"/>
      <c r="AM812" s="569"/>
      <c r="AN812" s="569"/>
      <c r="AO812" s="569"/>
      <c r="AP812" s="569"/>
      <c r="AQ812" s="569"/>
      <c r="AR812" s="569"/>
      <c r="AS812" s="569"/>
      <c r="AT812" s="569"/>
      <c r="AU812" s="569"/>
      <c r="AV812" s="569"/>
      <c r="AW812" s="569"/>
      <c r="AX812" s="569"/>
      <c r="AY812" s="569"/>
      <c r="AZ812" s="569"/>
      <c r="BA812" s="569"/>
      <c r="BB812" s="569"/>
      <c r="BC812" s="569"/>
      <c r="BD812" s="569"/>
      <c r="BE812" s="569"/>
      <c r="BF812" s="569"/>
      <c r="BG812" s="569"/>
      <c r="BH812" s="569"/>
      <c r="BI812" s="569"/>
      <c r="BJ812" s="569"/>
      <c r="BK812" s="569"/>
      <c r="BL812" s="569"/>
      <c r="BM812" s="569"/>
      <c r="BN812" s="569"/>
      <c r="BO812" s="569"/>
      <c r="BP812" s="569"/>
      <c r="BQ812" s="569"/>
      <c r="BR812" s="569"/>
      <c r="BS812" s="569"/>
      <c r="BT812" s="569"/>
      <c r="BU812" s="569"/>
      <c r="BV812" s="569"/>
      <c r="BW812" s="569"/>
      <c r="BX812" s="569"/>
      <c r="BY812" s="569"/>
      <c r="BZ812" s="569"/>
      <c r="CA812" s="569"/>
      <c r="CB812" s="569"/>
      <c r="CC812" s="569"/>
      <c r="CD812" s="569"/>
    </row>
    <row r="813" spans="21:82" ht="39" customHeight="1" x14ac:dyDescent="0.25">
      <c r="U813" s="569"/>
      <c r="V813" s="569"/>
      <c r="W813" s="569"/>
      <c r="X813" s="569"/>
      <c r="Y813" s="569"/>
      <c r="Z813" s="569"/>
      <c r="AA813" s="569"/>
      <c r="AB813" s="569"/>
      <c r="AC813" s="569"/>
      <c r="AD813" s="569"/>
      <c r="AE813" s="569"/>
      <c r="AF813" s="569"/>
      <c r="AG813" s="569"/>
      <c r="AH813" s="569"/>
      <c r="AI813" s="569"/>
      <c r="AJ813" s="569"/>
      <c r="AK813" s="569"/>
      <c r="AL813" s="569"/>
      <c r="AM813" s="569"/>
      <c r="AN813" s="569"/>
      <c r="AO813" s="569"/>
      <c r="AP813" s="569"/>
      <c r="AQ813" s="569"/>
      <c r="AR813" s="569"/>
      <c r="AS813" s="569"/>
      <c r="AT813" s="569"/>
      <c r="AU813" s="569"/>
      <c r="AV813" s="569"/>
      <c r="AW813" s="569"/>
      <c r="AX813" s="569"/>
      <c r="AY813" s="569"/>
      <c r="AZ813" s="569"/>
      <c r="BA813" s="569"/>
      <c r="BB813" s="569"/>
      <c r="BC813" s="569"/>
      <c r="BD813" s="569"/>
      <c r="BE813" s="569"/>
      <c r="BF813" s="569"/>
      <c r="BG813" s="569"/>
      <c r="BH813" s="569"/>
      <c r="BI813" s="569"/>
      <c r="BJ813" s="569"/>
      <c r="BK813" s="569"/>
      <c r="BL813" s="569"/>
      <c r="BM813" s="569"/>
      <c r="BN813" s="569"/>
      <c r="BO813" s="569"/>
      <c r="BP813" s="569"/>
      <c r="BQ813" s="569"/>
      <c r="BR813" s="569"/>
      <c r="BS813" s="569"/>
      <c r="BT813" s="569"/>
      <c r="BU813" s="569"/>
      <c r="BV813" s="569"/>
      <c r="BW813" s="569"/>
      <c r="BX813" s="569"/>
      <c r="BY813" s="569"/>
      <c r="BZ813" s="569"/>
      <c r="CA813" s="569"/>
      <c r="CB813" s="569"/>
      <c r="CC813" s="569"/>
      <c r="CD813" s="569"/>
    </row>
    <row r="814" spans="21:82" ht="39" customHeight="1" x14ac:dyDescent="0.25">
      <c r="U814" s="569"/>
      <c r="V814" s="569"/>
      <c r="W814" s="569"/>
      <c r="X814" s="569"/>
      <c r="Y814" s="569"/>
      <c r="Z814" s="569"/>
      <c r="AA814" s="569"/>
      <c r="AB814" s="569"/>
      <c r="AC814" s="569"/>
      <c r="AD814" s="569"/>
      <c r="AE814" s="569"/>
      <c r="AF814" s="569"/>
      <c r="AG814" s="569"/>
      <c r="AH814" s="569"/>
      <c r="AI814" s="569"/>
      <c r="AJ814" s="569"/>
      <c r="AK814" s="569"/>
      <c r="AL814" s="569"/>
      <c r="AM814" s="569"/>
      <c r="AN814" s="569"/>
      <c r="AO814" s="569"/>
      <c r="AP814" s="569"/>
      <c r="AQ814" s="569"/>
      <c r="AR814" s="569"/>
      <c r="AS814" s="569"/>
      <c r="AT814" s="569"/>
      <c r="AU814" s="569"/>
      <c r="AV814" s="569"/>
      <c r="AW814" s="569"/>
      <c r="AX814" s="569"/>
      <c r="AY814" s="569"/>
      <c r="AZ814" s="569"/>
      <c r="BA814" s="569"/>
      <c r="BB814" s="569"/>
      <c r="BC814" s="569"/>
      <c r="BD814" s="569"/>
      <c r="BE814" s="569"/>
      <c r="BF814" s="569"/>
      <c r="BG814" s="569"/>
      <c r="BH814" s="569"/>
      <c r="BI814" s="569"/>
      <c r="BJ814" s="569"/>
      <c r="BK814" s="569"/>
      <c r="BL814" s="569"/>
      <c r="BM814" s="569"/>
      <c r="BN814" s="569"/>
      <c r="BO814" s="569"/>
      <c r="BP814" s="569"/>
      <c r="BQ814" s="569"/>
      <c r="BR814" s="569"/>
      <c r="BS814" s="569"/>
      <c r="BT814" s="569"/>
      <c r="BU814" s="569"/>
      <c r="BV814" s="569"/>
      <c r="BW814" s="569"/>
      <c r="BX814" s="569"/>
      <c r="BY814" s="569"/>
      <c r="BZ814" s="569"/>
      <c r="CA814" s="569"/>
      <c r="CB814" s="569"/>
      <c r="CC814" s="569"/>
      <c r="CD814" s="569"/>
    </row>
    <row r="815" spans="21:82" ht="39" customHeight="1" x14ac:dyDescent="0.25">
      <c r="U815" s="569"/>
      <c r="V815" s="569"/>
      <c r="W815" s="569"/>
      <c r="X815" s="569"/>
      <c r="Y815" s="569"/>
      <c r="Z815" s="569"/>
      <c r="AA815" s="569"/>
      <c r="AB815" s="569"/>
      <c r="AC815" s="569"/>
      <c r="AD815" s="569"/>
      <c r="AE815" s="569"/>
      <c r="AF815" s="569"/>
      <c r="AG815" s="569"/>
      <c r="AH815" s="569"/>
      <c r="AI815" s="569"/>
      <c r="AJ815" s="569"/>
      <c r="AK815" s="569"/>
      <c r="AL815" s="569"/>
      <c r="AM815" s="569"/>
      <c r="AN815" s="569"/>
      <c r="AO815" s="569"/>
      <c r="AP815" s="569"/>
      <c r="AQ815" s="569"/>
      <c r="AR815" s="569"/>
      <c r="AS815" s="569"/>
      <c r="AT815" s="569"/>
      <c r="AU815" s="569"/>
      <c r="AV815" s="569"/>
      <c r="AW815" s="569"/>
      <c r="AX815" s="569"/>
      <c r="AY815" s="569"/>
      <c r="AZ815" s="569"/>
      <c r="BA815" s="569"/>
      <c r="BB815" s="569"/>
      <c r="BC815" s="569"/>
      <c r="BD815" s="569"/>
      <c r="BE815" s="569"/>
      <c r="BF815" s="569"/>
      <c r="BG815" s="569"/>
      <c r="BH815" s="569"/>
      <c r="BI815" s="569"/>
      <c r="BJ815" s="569"/>
      <c r="BK815" s="569"/>
      <c r="BL815" s="569"/>
      <c r="BM815" s="569"/>
      <c r="BN815" s="569"/>
      <c r="BO815" s="569"/>
      <c r="BP815" s="569"/>
      <c r="BQ815" s="569"/>
      <c r="BR815" s="569"/>
      <c r="BS815" s="569"/>
      <c r="BT815" s="569"/>
      <c r="BU815" s="569"/>
      <c r="BV815" s="569"/>
      <c r="BW815" s="569"/>
      <c r="BX815" s="569"/>
      <c r="BY815" s="569"/>
      <c r="BZ815" s="569"/>
      <c r="CA815" s="569"/>
      <c r="CB815" s="569"/>
      <c r="CC815" s="569"/>
      <c r="CD815" s="569"/>
    </row>
    <row r="816" spans="21:82" ht="39" customHeight="1" x14ac:dyDescent="0.25">
      <c r="U816" s="569"/>
      <c r="V816" s="569"/>
      <c r="W816" s="569"/>
      <c r="X816" s="569"/>
      <c r="Y816" s="569"/>
      <c r="Z816" s="569"/>
      <c r="AA816" s="569"/>
      <c r="AB816" s="569"/>
      <c r="AC816" s="569"/>
      <c r="AD816" s="569"/>
      <c r="AE816" s="569"/>
      <c r="AF816" s="569"/>
      <c r="AG816" s="569"/>
      <c r="AH816" s="569"/>
      <c r="AI816" s="569"/>
      <c r="AJ816" s="569"/>
      <c r="AK816" s="569"/>
      <c r="AL816" s="569"/>
      <c r="AM816" s="569"/>
      <c r="AN816" s="569"/>
      <c r="AO816" s="569"/>
      <c r="AP816" s="569"/>
      <c r="AQ816" s="569"/>
      <c r="AR816" s="569"/>
      <c r="AS816" s="569"/>
      <c r="AT816" s="569"/>
      <c r="AU816" s="569"/>
      <c r="AV816" s="569"/>
      <c r="AW816" s="569"/>
      <c r="AX816" s="569"/>
      <c r="AY816" s="569"/>
      <c r="AZ816" s="569"/>
      <c r="BA816" s="569"/>
      <c r="BB816" s="569"/>
      <c r="BC816" s="569"/>
      <c r="BD816" s="569"/>
      <c r="BE816" s="569"/>
      <c r="BF816" s="569"/>
      <c r="BG816" s="569"/>
      <c r="BH816" s="569"/>
      <c r="BI816" s="569"/>
      <c r="BJ816" s="569"/>
      <c r="BK816" s="569"/>
      <c r="BL816" s="569"/>
      <c r="BM816" s="569"/>
      <c r="BN816" s="569"/>
      <c r="BO816" s="569"/>
      <c r="BP816" s="569"/>
      <c r="BQ816" s="569"/>
      <c r="BR816" s="569"/>
      <c r="BS816" s="569"/>
      <c r="BT816" s="569"/>
      <c r="BU816" s="569"/>
      <c r="BV816" s="569"/>
      <c r="BW816" s="569"/>
      <c r="BX816" s="569"/>
      <c r="BY816" s="569"/>
      <c r="BZ816" s="569"/>
      <c r="CA816" s="569"/>
      <c r="CB816" s="569"/>
      <c r="CC816" s="569"/>
      <c r="CD816" s="569"/>
    </row>
    <row r="817" spans="21:82" ht="39" customHeight="1" x14ac:dyDescent="0.25">
      <c r="U817" s="569"/>
      <c r="V817" s="569"/>
      <c r="W817" s="569"/>
      <c r="X817" s="569"/>
      <c r="Y817" s="569"/>
      <c r="Z817" s="569"/>
      <c r="AA817" s="569"/>
      <c r="AB817" s="569"/>
      <c r="AC817" s="569"/>
      <c r="AD817" s="569"/>
      <c r="AE817" s="569"/>
      <c r="AF817" s="569"/>
      <c r="AG817" s="569"/>
      <c r="AH817" s="569"/>
      <c r="AI817" s="569"/>
      <c r="AJ817" s="569"/>
      <c r="AK817" s="569"/>
      <c r="AL817" s="569"/>
      <c r="AM817" s="569"/>
      <c r="AN817" s="569"/>
      <c r="AO817" s="569"/>
      <c r="AP817" s="569"/>
      <c r="AQ817" s="569"/>
      <c r="AR817" s="569"/>
      <c r="AS817" s="569"/>
      <c r="AT817" s="569"/>
      <c r="AU817" s="569"/>
      <c r="AV817" s="569"/>
      <c r="AW817" s="569"/>
      <c r="AX817" s="569"/>
      <c r="AY817" s="569"/>
      <c r="AZ817" s="569"/>
      <c r="BA817" s="569"/>
      <c r="BB817" s="569"/>
      <c r="BC817" s="569"/>
      <c r="BD817" s="569"/>
      <c r="BE817" s="569"/>
      <c r="BF817" s="569"/>
      <c r="BG817" s="569"/>
      <c r="BH817" s="569"/>
      <c r="BI817" s="569"/>
      <c r="BJ817" s="569"/>
      <c r="BK817" s="569"/>
      <c r="BL817" s="569"/>
      <c r="BM817" s="569"/>
      <c r="BN817" s="569"/>
      <c r="BO817" s="569"/>
      <c r="BP817" s="569"/>
      <c r="BQ817" s="569"/>
      <c r="BR817" s="569"/>
      <c r="BS817" s="569"/>
      <c r="BT817" s="569"/>
      <c r="BU817" s="569"/>
      <c r="BV817" s="569"/>
      <c r="BW817" s="569"/>
      <c r="BX817" s="569"/>
      <c r="BY817" s="569"/>
      <c r="BZ817" s="569"/>
      <c r="CA817" s="569"/>
      <c r="CB817" s="569"/>
      <c r="CC817" s="569"/>
      <c r="CD817" s="569"/>
    </row>
    <row r="818" spans="21:82" ht="39" customHeight="1" x14ac:dyDescent="0.25">
      <c r="U818" s="569"/>
      <c r="V818" s="569"/>
      <c r="W818" s="569"/>
      <c r="X818" s="569"/>
      <c r="Y818" s="569"/>
      <c r="Z818" s="569"/>
      <c r="AA818" s="569"/>
      <c r="AB818" s="569"/>
      <c r="AC818" s="569"/>
      <c r="AD818" s="569"/>
      <c r="AE818" s="569"/>
      <c r="AF818" s="569"/>
      <c r="AG818" s="569"/>
      <c r="AH818" s="569"/>
      <c r="AI818" s="569"/>
      <c r="AJ818" s="569"/>
      <c r="AK818" s="569"/>
      <c r="AL818" s="569"/>
      <c r="AM818" s="569"/>
      <c r="AN818" s="569"/>
      <c r="AO818" s="569"/>
      <c r="AP818" s="569"/>
      <c r="AQ818" s="569"/>
      <c r="AR818" s="569"/>
      <c r="AS818" s="569"/>
      <c r="AT818" s="569"/>
      <c r="AU818" s="569"/>
      <c r="AV818" s="569"/>
      <c r="AW818" s="569"/>
      <c r="AX818" s="569"/>
      <c r="AY818" s="569"/>
      <c r="AZ818" s="569"/>
      <c r="BA818" s="569"/>
      <c r="BB818" s="569"/>
      <c r="BC818" s="569"/>
      <c r="BD818" s="569"/>
      <c r="BE818" s="569"/>
      <c r="BF818" s="569"/>
      <c r="BG818" s="569"/>
      <c r="BH818" s="569"/>
      <c r="BI818" s="569"/>
      <c r="BJ818" s="569"/>
      <c r="BK818" s="569"/>
      <c r="BL818" s="569"/>
      <c r="BM818" s="569"/>
      <c r="BN818" s="569"/>
      <c r="BO818" s="569"/>
      <c r="BP818" s="569"/>
      <c r="BQ818" s="569"/>
      <c r="BR818" s="569"/>
      <c r="BS818" s="569"/>
      <c r="BT818" s="569"/>
      <c r="BU818" s="569"/>
      <c r="BV818" s="569"/>
      <c r="BW818" s="569"/>
      <c r="BX818" s="569"/>
      <c r="BY818" s="569"/>
      <c r="BZ818" s="569"/>
      <c r="CA818" s="569"/>
      <c r="CB818" s="569"/>
      <c r="CC818" s="569"/>
      <c r="CD818" s="569"/>
    </row>
    <row r="819" spans="21:82" ht="39" customHeight="1" x14ac:dyDescent="0.25">
      <c r="U819" s="569"/>
      <c r="V819" s="569"/>
      <c r="W819" s="569"/>
      <c r="X819" s="569"/>
      <c r="Y819" s="569"/>
      <c r="Z819" s="569"/>
      <c r="AA819" s="569"/>
      <c r="AB819" s="569"/>
      <c r="AC819" s="569"/>
      <c r="AD819" s="569"/>
      <c r="AE819" s="569"/>
      <c r="AF819" s="569"/>
      <c r="AG819" s="569"/>
      <c r="AH819" s="569"/>
      <c r="AI819" s="569"/>
      <c r="AJ819" s="569"/>
      <c r="AK819" s="569"/>
      <c r="AL819" s="569"/>
      <c r="AM819" s="569"/>
      <c r="AN819" s="569"/>
      <c r="AO819" s="569"/>
      <c r="AP819" s="569"/>
      <c r="AQ819" s="569"/>
      <c r="AR819" s="569"/>
      <c r="AS819" s="569"/>
      <c r="AT819" s="569"/>
      <c r="AU819" s="569"/>
      <c r="AV819" s="569"/>
      <c r="AW819" s="569"/>
      <c r="AX819" s="569"/>
      <c r="AY819" s="569"/>
      <c r="AZ819" s="569"/>
      <c r="BA819" s="569"/>
      <c r="BB819" s="569"/>
      <c r="BC819" s="569"/>
      <c r="BD819" s="569"/>
      <c r="BE819" s="569"/>
      <c r="BF819" s="569"/>
      <c r="BG819" s="569"/>
      <c r="BH819" s="569"/>
      <c r="BI819" s="569"/>
      <c r="BJ819" s="569"/>
      <c r="BK819" s="569"/>
      <c r="BL819" s="569"/>
      <c r="BM819" s="569"/>
      <c r="BN819" s="569"/>
      <c r="BO819" s="569"/>
      <c r="BP819" s="569"/>
      <c r="BQ819" s="569"/>
      <c r="BR819" s="569"/>
      <c r="BS819" s="569"/>
      <c r="BT819" s="569"/>
      <c r="BU819" s="569"/>
      <c r="BV819" s="569"/>
      <c r="BW819" s="569"/>
      <c r="BX819" s="569"/>
      <c r="BY819" s="569"/>
      <c r="BZ819" s="569"/>
      <c r="CA819" s="569"/>
      <c r="CB819" s="569"/>
      <c r="CC819" s="569"/>
      <c r="CD819" s="569"/>
    </row>
    <row r="820" spans="21:82" ht="39" customHeight="1" x14ac:dyDescent="0.25">
      <c r="U820" s="569"/>
      <c r="V820" s="569"/>
      <c r="W820" s="569"/>
      <c r="X820" s="569"/>
      <c r="Y820" s="569"/>
      <c r="Z820" s="569"/>
      <c r="AA820" s="569"/>
      <c r="AB820" s="569"/>
      <c r="AC820" s="569"/>
      <c r="AD820" s="569"/>
      <c r="AE820" s="569"/>
      <c r="AF820" s="569"/>
      <c r="AG820" s="569"/>
      <c r="AH820" s="569"/>
      <c r="AI820" s="569"/>
      <c r="AJ820" s="569"/>
      <c r="AK820" s="569"/>
      <c r="AL820" s="569"/>
      <c r="AM820" s="569"/>
      <c r="AN820" s="569"/>
      <c r="AO820" s="569"/>
      <c r="AP820" s="569"/>
      <c r="AQ820" s="569"/>
      <c r="AR820" s="569"/>
      <c r="AS820" s="569"/>
      <c r="AT820" s="569"/>
      <c r="AU820" s="569"/>
      <c r="AV820" s="569"/>
      <c r="AW820" s="569"/>
      <c r="AX820" s="569"/>
      <c r="AY820" s="569"/>
      <c r="AZ820" s="569"/>
      <c r="BA820" s="569"/>
      <c r="BB820" s="569"/>
      <c r="BC820" s="569"/>
      <c r="BD820" s="569"/>
      <c r="BE820" s="569"/>
      <c r="BF820" s="569"/>
      <c r="BG820" s="569"/>
      <c r="BH820" s="569"/>
      <c r="BI820" s="569"/>
      <c r="BJ820" s="569"/>
      <c r="BK820" s="569"/>
      <c r="BL820" s="569"/>
      <c r="BM820" s="569"/>
      <c r="BN820" s="569"/>
      <c r="BO820" s="569"/>
      <c r="BP820" s="569"/>
      <c r="BQ820" s="569"/>
      <c r="BR820" s="569"/>
      <c r="BS820" s="569"/>
      <c r="BT820" s="569"/>
      <c r="BU820" s="569"/>
      <c r="BV820" s="569"/>
      <c r="BW820" s="569"/>
      <c r="BX820" s="569"/>
      <c r="BY820" s="569"/>
      <c r="BZ820" s="569"/>
      <c r="CA820" s="569"/>
      <c r="CB820" s="569"/>
      <c r="CC820" s="569"/>
      <c r="CD820" s="569"/>
    </row>
    <row r="821" spans="21:82" ht="39" customHeight="1" x14ac:dyDescent="0.25">
      <c r="U821" s="569"/>
      <c r="V821" s="569"/>
      <c r="W821" s="569"/>
      <c r="X821" s="569"/>
      <c r="Y821" s="569"/>
      <c r="Z821" s="569"/>
      <c r="AA821" s="569"/>
      <c r="AB821" s="569"/>
      <c r="AC821" s="569"/>
      <c r="AD821" s="569"/>
      <c r="AE821" s="569"/>
      <c r="AF821" s="569"/>
      <c r="AG821" s="569"/>
      <c r="AH821" s="569"/>
      <c r="AI821" s="569"/>
      <c r="AJ821" s="569"/>
      <c r="AK821" s="569"/>
      <c r="AL821" s="569"/>
      <c r="AM821" s="569"/>
      <c r="AN821" s="569"/>
      <c r="AO821" s="569"/>
      <c r="AP821" s="569"/>
      <c r="AQ821" s="569"/>
      <c r="AR821" s="569"/>
      <c r="AS821" s="569"/>
      <c r="AT821" s="569"/>
      <c r="AU821" s="569"/>
      <c r="AV821" s="569"/>
      <c r="AW821" s="569"/>
      <c r="AX821" s="569"/>
      <c r="AY821" s="569"/>
      <c r="AZ821" s="569"/>
      <c r="BA821" s="569"/>
      <c r="BB821" s="569"/>
      <c r="BC821" s="569"/>
      <c r="BD821" s="569"/>
      <c r="BE821" s="569"/>
      <c r="BF821" s="569"/>
      <c r="BG821" s="569"/>
      <c r="BH821" s="569"/>
      <c r="BI821" s="569"/>
      <c r="BJ821" s="569"/>
      <c r="BK821" s="569"/>
      <c r="BL821" s="569"/>
      <c r="BM821" s="569"/>
      <c r="BN821" s="569"/>
      <c r="BO821" s="569"/>
      <c r="BP821" s="569"/>
      <c r="BQ821" s="569"/>
      <c r="BR821" s="569"/>
      <c r="BS821" s="569"/>
      <c r="BT821" s="569"/>
      <c r="BU821" s="569"/>
      <c r="BV821" s="569"/>
      <c r="BW821" s="569"/>
      <c r="BX821" s="569"/>
      <c r="BY821" s="569"/>
      <c r="BZ821" s="569"/>
      <c r="CA821" s="569"/>
      <c r="CB821" s="569"/>
      <c r="CC821" s="569"/>
      <c r="CD821" s="569"/>
    </row>
    <row r="822" spans="21:82" ht="39" customHeight="1" x14ac:dyDescent="0.25">
      <c r="U822" s="569"/>
      <c r="V822" s="569"/>
      <c r="W822" s="569"/>
      <c r="X822" s="569"/>
      <c r="Y822" s="569"/>
      <c r="Z822" s="569"/>
      <c r="AA822" s="569"/>
      <c r="AB822" s="569"/>
      <c r="AC822" s="569"/>
      <c r="AD822" s="569"/>
      <c r="AE822" s="569"/>
      <c r="AF822" s="569"/>
      <c r="AG822" s="569"/>
      <c r="AH822" s="569"/>
      <c r="AI822" s="569"/>
      <c r="AJ822" s="569"/>
      <c r="AK822" s="569"/>
      <c r="AL822" s="569"/>
      <c r="AM822" s="569"/>
      <c r="AN822" s="569"/>
      <c r="AO822" s="569"/>
      <c r="AP822" s="569"/>
      <c r="AQ822" s="569"/>
      <c r="AR822" s="569"/>
      <c r="AS822" s="569"/>
      <c r="AT822" s="569"/>
      <c r="AU822" s="569"/>
      <c r="AV822" s="569"/>
      <c r="AW822" s="569"/>
      <c r="AX822" s="569"/>
      <c r="AY822" s="569"/>
      <c r="AZ822" s="569"/>
      <c r="BA822" s="569"/>
      <c r="BB822" s="569"/>
      <c r="BC822" s="569"/>
      <c r="BD822" s="569"/>
      <c r="BE822" s="569"/>
      <c r="BF822" s="569"/>
      <c r="BG822" s="569"/>
      <c r="BH822" s="569"/>
      <c r="BI822" s="569"/>
      <c r="BJ822" s="569"/>
      <c r="BK822" s="569"/>
      <c r="BL822" s="569"/>
      <c r="BM822" s="569"/>
      <c r="BN822" s="569"/>
      <c r="BO822" s="569"/>
      <c r="BP822" s="569"/>
      <c r="BQ822" s="569"/>
      <c r="BR822" s="569"/>
      <c r="BS822" s="569"/>
      <c r="BT822" s="569"/>
      <c r="BU822" s="569"/>
      <c r="BV822" s="569"/>
      <c r="BW822" s="569"/>
      <c r="BX822" s="569"/>
      <c r="BY822" s="569"/>
      <c r="BZ822" s="569"/>
      <c r="CA822" s="569"/>
      <c r="CB822" s="569"/>
      <c r="CC822" s="569"/>
      <c r="CD822" s="569"/>
    </row>
    <row r="823" spans="21:82" ht="39" customHeight="1" x14ac:dyDescent="0.25">
      <c r="U823" s="569"/>
      <c r="V823" s="569"/>
      <c r="W823" s="569"/>
      <c r="X823" s="569"/>
      <c r="Y823" s="569"/>
      <c r="Z823" s="569"/>
      <c r="AA823" s="569"/>
      <c r="AB823" s="569"/>
      <c r="AC823" s="569"/>
      <c r="AD823" s="569"/>
      <c r="AE823" s="569"/>
      <c r="AF823" s="569"/>
      <c r="AG823" s="569"/>
      <c r="AH823" s="569"/>
      <c r="AI823" s="569"/>
      <c r="AJ823" s="569"/>
      <c r="AK823" s="569"/>
      <c r="AL823" s="569"/>
      <c r="AM823" s="569"/>
      <c r="AN823" s="569"/>
      <c r="AO823" s="569"/>
      <c r="AP823" s="569"/>
      <c r="AQ823" s="569"/>
      <c r="AR823" s="569"/>
      <c r="AS823" s="569"/>
      <c r="AT823" s="569"/>
      <c r="AU823" s="569"/>
      <c r="AV823" s="569"/>
      <c r="AW823" s="569"/>
      <c r="AX823" s="569"/>
      <c r="AY823" s="569"/>
      <c r="AZ823" s="569"/>
      <c r="BA823" s="569"/>
      <c r="BB823" s="569"/>
      <c r="BC823" s="569"/>
      <c r="BD823" s="569"/>
      <c r="BE823" s="569"/>
      <c r="BF823" s="569"/>
      <c r="BG823" s="569"/>
      <c r="BH823" s="569"/>
      <c r="BI823" s="569"/>
      <c r="BJ823" s="569"/>
      <c r="BK823" s="569"/>
      <c r="BL823" s="569"/>
      <c r="BM823" s="569"/>
      <c r="BN823" s="569"/>
      <c r="BO823" s="569"/>
      <c r="BP823" s="569"/>
      <c r="BQ823" s="569"/>
      <c r="BR823" s="569"/>
      <c r="BS823" s="569"/>
      <c r="BT823" s="569"/>
      <c r="BU823" s="569"/>
      <c r="BV823" s="569"/>
      <c r="BW823" s="569"/>
      <c r="BX823" s="569"/>
      <c r="BY823" s="569"/>
      <c r="BZ823" s="569"/>
      <c r="CA823" s="569"/>
      <c r="CB823" s="569"/>
      <c r="CC823" s="569"/>
      <c r="CD823" s="569"/>
    </row>
    <row r="824" spans="21:82" ht="39" customHeight="1" x14ac:dyDescent="0.25">
      <c r="U824" s="569"/>
      <c r="V824" s="569"/>
      <c r="W824" s="569"/>
      <c r="X824" s="569"/>
      <c r="Y824" s="569"/>
      <c r="Z824" s="569"/>
      <c r="AA824" s="569"/>
      <c r="AB824" s="569"/>
      <c r="AC824" s="569"/>
      <c r="AD824" s="569"/>
      <c r="AE824" s="569"/>
      <c r="AF824" s="569"/>
      <c r="AG824" s="569"/>
      <c r="AH824" s="569"/>
      <c r="AI824" s="569"/>
      <c r="AJ824" s="569"/>
      <c r="AK824" s="569"/>
      <c r="AL824" s="569"/>
      <c r="AM824" s="569"/>
      <c r="AN824" s="569"/>
      <c r="AO824" s="569"/>
      <c r="AP824" s="569"/>
      <c r="AQ824" s="569"/>
      <c r="AR824" s="569"/>
      <c r="AS824" s="569"/>
      <c r="AT824" s="569"/>
      <c r="AU824" s="569"/>
      <c r="AV824" s="569"/>
      <c r="AW824" s="569"/>
      <c r="AX824" s="569"/>
      <c r="AY824" s="569"/>
      <c r="AZ824" s="569"/>
      <c r="BA824" s="569"/>
      <c r="BB824" s="569"/>
      <c r="BC824" s="569"/>
      <c r="BD824" s="569"/>
      <c r="BE824" s="569"/>
      <c r="BF824" s="569"/>
      <c r="BG824" s="569"/>
      <c r="BH824" s="569"/>
      <c r="BI824" s="569"/>
      <c r="BJ824" s="569"/>
      <c r="BK824" s="569"/>
      <c r="BL824" s="569"/>
      <c r="BM824" s="569"/>
      <c r="BN824" s="569"/>
      <c r="BO824" s="569"/>
      <c r="BP824" s="569"/>
      <c r="BQ824" s="569"/>
      <c r="BR824" s="569"/>
      <c r="BS824" s="569"/>
      <c r="BT824" s="569"/>
      <c r="BU824" s="569"/>
      <c r="BV824" s="569"/>
      <c r="BW824" s="569"/>
      <c r="BX824" s="569"/>
      <c r="BY824" s="569"/>
      <c r="BZ824" s="569"/>
      <c r="CA824" s="569"/>
      <c r="CB824" s="569"/>
      <c r="CC824" s="569"/>
      <c r="CD824" s="569"/>
    </row>
    <row r="825" spans="21:82" ht="39" customHeight="1" x14ac:dyDescent="0.25">
      <c r="U825" s="569"/>
      <c r="V825" s="569"/>
      <c r="W825" s="569"/>
      <c r="X825" s="569"/>
      <c r="Y825" s="569"/>
      <c r="Z825" s="569"/>
      <c r="AA825" s="569"/>
      <c r="AB825" s="569"/>
      <c r="AC825" s="569"/>
      <c r="AD825" s="569"/>
      <c r="AE825" s="569"/>
      <c r="AF825" s="569"/>
      <c r="AG825" s="569"/>
      <c r="AH825" s="569"/>
      <c r="AI825" s="569"/>
      <c r="AJ825" s="569"/>
      <c r="AK825" s="569"/>
      <c r="AL825" s="569"/>
      <c r="AM825" s="569"/>
      <c r="AN825" s="569"/>
      <c r="AO825" s="569"/>
      <c r="AP825" s="569"/>
      <c r="AQ825" s="569"/>
      <c r="AR825" s="569"/>
      <c r="AS825" s="569"/>
      <c r="AT825" s="569"/>
      <c r="AU825" s="569"/>
      <c r="AV825" s="569"/>
      <c r="AW825" s="569"/>
      <c r="AX825" s="569"/>
      <c r="AY825" s="569"/>
      <c r="AZ825" s="569"/>
      <c r="BA825" s="569"/>
      <c r="BB825" s="569"/>
      <c r="BC825" s="569"/>
      <c r="BD825" s="569"/>
      <c r="BE825" s="569"/>
      <c r="BF825" s="569"/>
      <c r="BG825" s="569"/>
      <c r="BH825" s="569"/>
      <c r="BI825" s="569"/>
      <c r="BJ825" s="569"/>
      <c r="BK825" s="569"/>
      <c r="BL825" s="569"/>
      <c r="BM825" s="569"/>
      <c r="BN825" s="569"/>
      <c r="BO825" s="569"/>
      <c r="BP825" s="569"/>
      <c r="BQ825" s="569"/>
      <c r="BR825" s="569"/>
      <c r="BS825" s="569"/>
      <c r="BT825" s="569"/>
      <c r="BU825" s="569"/>
      <c r="BV825" s="569"/>
      <c r="BW825" s="569"/>
      <c r="BX825" s="569"/>
      <c r="BY825" s="569"/>
      <c r="BZ825" s="569"/>
      <c r="CA825" s="569"/>
      <c r="CB825" s="569"/>
      <c r="CC825" s="569"/>
      <c r="CD825" s="569"/>
    </row>
    <row r="826" spans="21:82" ht="39" customHeight="1" x14ac:dyDescent="0.25">
      <c r="U826" s="569"/>
      <c r="V826" s="569"/>
      <c r="W826" s="569"/>
      <c r="X826" s="569"/>
      <c r="Y826" s="569"/>
      <c r="Z826" s="569"/>
      <c r="AA826" s="569"/>
      <c r="AB826" s="569"/>
      <c r="AC826" s="569"/>
      <c r="AD826" s="569"/>
      <c r="AE826" s="569"/>
      <c r="AF826" s="569"/>
      <c r="AG826" s="569"/>
      <c r="AH826" s="569"/>
      <c r="AI826" s="569"/>
      <c r="AJ826" s="569"/>
      <c r="AK826" s="569"/>
      <c r="AL826" s="569"/>
      <c r="AM826" s="569"/>
      <c r="AN826" s="569"/>
      <c r="AO826" s="569"/>
      <c r="AP826" s="569"/>
      <c r="AQ826" s="569"/>
      <c r="AR826" s="569"/>
      <c r="AS826" s="569"/>
      <c r="AT826" s="569"/>
      <c r="AU826" s="569"/>
      <c r="AV826" s="569"/>
      <c r="AW826" s="569"/>
      <c r="AX826" s="569"/>
      <c r="AY826" s="569"/>
      <c r="AZ826" s="569"/>
      <c r="BA826" s="569"/>
      <c r="BB826" s="569"/>
      <c r="BC826" s="569"/>
      <c r="BD826" s="569"/>
      <c r="BE826" s="569"/>
      <c r="BF826" s="569"/>
      <c r="BG826" s="569"/>
      <c r="BH826" s="569"/>
      <c r="BI826" s="569"/>
      <c r="BJ826" s="569"/>
      <c r="BK826" s="569"/>
      <c r="BL826" s="569"/>
      <c r="BM826" s="569"/>
      <c r="BN826" s="569"/>
      <c r="BO826" s="569"/>
      <c r="BP826" s="569"/>
      <c r="BQ826" s="569"/>
      <c r="BR826" s="569"/>
      <c r="BS826" s="569"/>
      <c r="BT826" s="569"/>
      <c r="BU826" s="569"/>
      <c r="BV826" s="569"/>
      <c r="BW826" s="569"/>
      <c r="BX826" s="569"/>
      <c r="BY826" s="569"/>
      <c r="BZ826" s="569"/>
      <c r="CA826" s="569"/>
      <c r="CB826" s="569"/>
      <c r="CC826" s="569"/>
      <c r="CD826" s="569"/>
    </row>
    <row r="827" spans="21:82" ht="39" customHeight="1" x14ac:dyDescent="0.25">
      <c r="U827" s="569"/>
      <c r="V827" s="569"/>
      <c r="W827" s="569"/>
      <c r="X827" s="569"/>
      <c r="Y827" s="569"/>
      <c r="Z827" s="569"/>
      <c r="AA827" s="569"/>
      <c r="AB827" s="569"/>
      <c r="AC827" s="569"/>
      <c r="AD827" s="569"/>
      <c r="AE827" s="569"/>
      <c r="AF827" s="569"/>
      <c r="AG827" s="569"/>
      <c r="AH827" s="569"/>
      <c r="AI827" s="569"/>
      <c r="AJ827" s="569"/>
      <c r="AK827" s="569"/>
      <c r="AL827" s="569"/>
      <c r="AM827" s="569"/>
      <c r="AN827" s="569"/>
      <c r="AO827" s="569"/>
      <c r="AP827" s="569"/>
      <c r="AQ827" s="569"/>
      <c r="AR827" s="569"/>
      <c r="AS827" s="569"/>
      <c r="AT827" s="569"/>
      <c r="AU827" s="569"/>
      <c r="AV827" s="569"/>
      <c r="AW827" s="569"/>
      <c r="AX827" s="569"/>
      <c r="AY827" s="569"/>
      <c r="AZ827" s="569"/>
      <c r="BA827" s="569"/>
      <c r="BB827" s="569"/>
      <c r="BC827" s="569"/>
      <c r="BD827" s="569"/>
      <c r="BE827" s="569"/>
      <c r="BF827" s="569"/>
      <c r="BG827" s="569"/>
      <c r="BH827" s="569"/>
      <c r="BI827" s="569"/>
      <c r="BJ827" s="569"/>
      <c r="BK827" s="569"/>
      <c r="BL827" s="569"/>
      <c r="BM827" s="569"/>
      <c r="BN827" s="569"/>
      <c r="BO827" s="569"/>
      <c r="BP827" s="569"/>
      <c r="BQ827" s="569"/>
      <c r="BR827" s="569"/>
      <c r="BS827" s="569"/>
      <c r="BT827" s="569"/>
      <c r="BU827" s="569"/>
      <c r="BV827" s="569"/>
      <c r="BW827" s="569"/>
      <c r="BX827" s="569"/>
      <c r="BY827" s="569"/>
      <c r="BZ827" s="569"/>
      <c r="CA827" s="569"/>
      <c r="CB827" s="569"/>
      <c r="CC827" s="569"/>
      <c r="CD827" s="569"/>
    </row>
    <row r="828" spans="21:82" ht="39" customHeight="1" x14ac:dyDescent="0.25">
      <c r="U828" s="569"/>
      <c r="V828" s="569"/>
      <c r="W828" s="569"/>
      <c r="X828" s="569"/>
      <c r="Y828" s="569"/>
      <c r="Z828" s="569"/>
      <c r="AA828" s="569"/>
      <c r="AB828" s="569"/>
      <c r="AC828" s="569"/>
      <c r="AD828" s="569"/>
      <c r="AE828" s="569"/>
      <c r="AF828" s="569"/>
      <c r="AG828" s="569"/>
      <c r="AH828" s="569"/>
      <c r="AI828" s="569"/>
      <c r="AJ828" s="569"/>
      <c r="AK828" s="569"/>
      <c r="AL828" s="569"/>
      <c r="AM828" s="569"/>
      <c r="AN828" s="569"/>
      <c r="AO828" s="569"/>
      <c r="AP828" s="569"/>
      <c r="AQ828" s="569"/>
      <c r="AR828" s="569"/>
      <c r="AS828" s="569"/>
      <c r="AT828" s="569"/>
      <c r="AU828" s="569"/>
      <c r="AV828" s="569"/>
      <c r="AW828" s="569"/>
      <c r="AX828" s="569"/>
      <c r="AY828" s="569"/>
      <c r="AZ828" s="569"/>
      <c r="BA828" s="569"/>
      <c r="BB828" s="569"/>
      <c r="BC828" s="569"/>
      <c r="BD828" s="569"/>
      <c r="BE828" s="569"/>
      <c r="BF828" s="569"/>
      <c r="BG828" s="569"/>
      <c r="BH828" s="569"/>
      <c r="BI828" s="569"/>
      <c r="BJ828" s="569"/>
      <c r="BK828" s="569"/>
      <c r="BL828" s="569"/>
      <c r="BM828" s="569"/>
      <c r="BN828" s="569"/>
      <c r="BO828" s="569"/>
      <c r="BP828" s="569"/>
      <c r="BQ828" s="569"/>
      <c r="BR828" s="569"/>
      <c r="BS828" s="569"/>
      <c r="BT828" s="569"/>
      <c r="BU828" s="569"/>
      <c r="BV828" s="569"/>
      <c r="BW828" s="569"/>
      <c r="BX828" s="569"/>
      <c r="BY828" s="569"/>
      <c r="BZ828" s="569"/>
      <c r="CA828" s="569"/>
      <c r="CB828" s="569"/>
      <c r="CC828" s="569"/>
      <c r="CD828" s="569"/>
    </row>
    <row r="829" spans="21:82" ht="39" customHeight="1" x14ac:dyDescent="0.25">
      <c r="U829" s="569"/>
      <c r="V829" s="569"/>
      <c r="W829" s="569"/>
      <c r="X829" s="569"/>
      <c r="Y829" s="569"/>
      <c r="Z829" s="569"/>
      <c r="AA829" s="569"/>
      <c r="AB829" s="569"/>
      <c r="AC829" s="569"/>
      <c r="AD829" s="569"/>
      <c r="AE829" s="569"/>
      <c r="AF829" s="569"/>
      <c r="AG829" s="569"/>
      <c r="AH829" s="569"/>
      <c r="AI829" s="569"/>
      <c r="AJ829" s="569"/>
      <c r="AK829" s="569"/>
      <c r="AL829" s="569"/>
      <c r="AM829" s="569"/>
      <c r="AN829" s="569"/>
      <c r="AO829" s="569"/>
      <c r="AP829" s="569"/>
      <c r="AQ829" s="569"/>
      <c r="AR829" s="569"/>
      <c r="AS829" s="569"/>
      <c r="AT829" s="569"/>
      <c r="AU829" s="569"/>
      <c r="AV829" s="569"/>
      <c r="AW829" s="569"/>
      <c r="AX829" s="569"/>
      <c r="AY829" s="569"/>
      <c r="AZ829" s="569"/>
      <c r="BA829" s="569"/>
      <c r="BB829" s="569"/>
      <c r="BC829" s="569"/>
      <c r="BD829" s="569"/>
      <c r="BE829" s="569"/>
      <c r="BF829" s="569"/>
      <c r="BG829" s="569"/>
      <c r="BH829" s="569"/>
      <c r="BI829" s="569"/>
      <c r="BJ829" s="569"/>
      <c r="BK829" s="569"/>
      <c r="BL829" s="569"/>
      <c r="BM829" s="569"/>
      <c r="BN829" s="569"/>
      <c r="BO829" s="569"/>
      <c r="BP829" s="569"/>
      <c r="BQ829" s="569"/>
      <c r="BR829" s="569"/>
      <c r="BS829" s="569"/>
      <c r="BT829" s="569"/>
      <c r="BU829" s="569"/>
      <c r="BV829" s="569"/>
      <c r="BW829" s="569"/>
      <c r="BX829" s="569"/>
      <c r="BY829" s="569"/>
      <c r="BZ829" s="569"/>
      <c r="CA829" s="569"/>
      <c r="CB829" s="569"/>
      <c r="CC829" s="569"/>
      <c r="CD829" s="569"/>
    </row>
    <row r="830" spans="21:82" ht="39" customHeight="1" x14ac:dyDescent="0.25">
      <c r="U830" s="569"/>
      <c r="V830" s="569"/>
      <c r="W830" s="569"/>
      <c r="X830" s="569"/>
      <c r="Y830" s="569"/>
      <c r="Z830" s="569"/>
      <c r="AA830" s="569"/>
      <c r="AB830" s="569"/>
      <c r="AC830" s="569"/>
      <c r="AD830" s="569"/>
      <c r="AE830" s="569"/>
      <c r="AF830" s="569"/>
      <c r="AG830" s="569"/>
      <c r="AH830" s="569"/>
      <c r="AI830" s="569"/>
      <c r="AJ830" s="569"/>
      <c r="AK830" s="569"/>
      <c r="AL830" s="569"/>
      <c r="AM830" s="569"/>
      <c r="AN830" s="569"/>
      <c r="AO830" s="569"/>
      <c r="AP830" s="569"/>
      <c r="AQ830" s="569"/>
      <c r="AR830" s="569"/>
      <c r="AS830" s="569"/>
      <c r="AT830" s="569"/>
      <c r="AU830" s="569"/>
      <c r="AV830" s="569"/>
      <c r="AW830" s="569"/>
      <c r="AX830" s="569"/>
      <c r="AY830" s="569"/>
      <c r="AZ830" s="569"/>
      <c r="BA830" s="569"/>
      <c r="BB830" s="569"/>
      <c r="BC830" s="569"/>
      <c r="BD830" s="569"/>
      <c r="BE830" s="569"/>
      <c r="BF830" s="569"/>
      <c r="BG830" s="569"/>
      <c r="BH830" s="569"/>
      <c r="BI830" s="569"/>
      <c r="BJ830" s="569"/>
      <c r="BK830" s="569"/>
      <c r="BL830" s="569"/>
      <c r="BM830" s="569"/>
      <c r="BN830" s="569"/>
      <c r="BO830" s="569"/>
      <c r="BP830" s="569"/>
      <c r="BQ830" s="569"/>
      <c r="BR830" s="569"/>
      <c r="BS830" s="569"/>
      <c r="BT830" s="569"/>
      <c r="BU830" s="569"/>
      <c r="BV830" s="569"/>
      <c r="BW830" s="569"/>
      <c r="BX830" s="569"/>
      <c r="BY830" s="569"/>
      <c r="BZ830" s="569"/>
      <c r="CA830" s="569"/>
      <c r="CB830" s="569"/>
      <c r="CC830" s="569"/>
      <c r="CD830" s="569"/>
    </row>
    <row r="831" spans="21:82" ht="39" customHeight="1" x14ac:dyDescent="0.25">
      <c r="U831" s="569"/>
      <c r="V831" s="569"/>
      <c r="W831" s="569"/>
      <c r="X831" s="569"/>
      <c r="Y831" s="569"/>
      <c r="Z831" s="569"/>
      <c r="AA831" s="569"/>
      <c r="AB831" s="569"/>
      <c r="AC831" s="569"/>
      <c r="AD831" s="569"/>
      <c r="AE831" s="569"/>
      <c r="AF831" s="569"/>
      <c r="AG831" s="569"/>
      <c r="AH831" s="569"/>
      <c r="AI831" s="569"/>
      <c r="AJ831" s="569"/>
      <c r="AK831" s="569"/>
      <c r="AL831" s="569"/>
      <c r="AM831" s="569"/>
      <c r="AN831" s="569"/>
      <c r="AO831" s="569"/>
      <c r="AP831" s="569"/>
      <c r="AQ831" s="569"/>
      <c r="AR831" s="569"/>
      <c r="AS831" s="569"/>
      <c r="AT831" s="569"/>
      <c r="AU831" s="569"/>
      <c r="AV831" s="569"/>
      <c r="AW831" s="569"/>
      <c r="AX831" s="569"/>
      <c r="AY831" s="569"/>
      <c r="AZ831" s="569"/>
      <c r="BA831" s="569"/>
      <c r="BB831" s="569"/>
      <c r="BC831" s="569"/>
      <c r="BD831" s="569"/>
      <c r="BE831" s="569"/>
      <c r="BF831" s="569"/>
      <c r="BG831" s="569"/>
      <c r="BH831" s="569"/>
      <c r="BI831" s="569"/>
      <c r="BJ831" s="569"/>
      <c r="BK831" s="569"/>
      <c r="BL831" s="569"/>
      <c r="BM831" s="569"/>
      <c r="BN831" s="569"/>
      <c r="BO831" s="569"/>
      <c r="BP831" s="569"/>
      <c r="BQ831" s="569"/>
      <c r="BR831" s="569"/>
      <c r="BS831" s="569"/>
      <c r="BT831" s="569"/>
      <c r="BU831" s="569"/>
      <c r="BV831" s="569"/>
      <c r="BW831" s="569"/>
      <c r="BX831" s="569"/>
      <c r="BY831" s="569"/>
      <c r="BZ831" s="569"/>
      <c r="CA831" s="569"/>
      <c r="CB831" s="569"/>
      <c r="CC831" s="569"/>
      <c r="CD831" s="569"/>
    </row>
    <row r="832" spans="21:82" ht="39" customHeight="1" x14ac:dyDescent="0.25">
      <c r="U832" s="569"/>
      <c r="V832" s="569"/>
      <c r="W832" s="569"/>
      <c r="X832" s="569"/>
      <c r="Y832" s="569"/>
      <c r="Z832" s="569"/>
      <c r="AA832" s="569"/>
      <c r="AB832" s="569"/>
      <c r="AC832" s="569"/>
      <c r="AD832" s="569"/>
      <c r="AE832" s="569"/>
      <c r="AF832" s="569"/>
      <c r="AG832" s="569"/>
      <c r="AH832" s="569"/>
      <c r="AI832" s="569"/>
      <c r="AJ832" s="569"/>
      <c r="AK832" s="569"/>
      <c r="AL832" s="569"/>
      <c r="AM832" s="569"/>
      <c r="AN832" s="569"/>
      <c r="AO832" s="569"/>
      <c r="AP832" s="569"/>
      <c r="AQ832" s="569"/>
      <c r="AR832" s="569"/>
      <c r="AS832" s="569"/>
      <c r="AT832" s="569"/>
      <c r="AU832" s="569"/>
      <c r="AV832" s="569"/>
      <c r="AW832" s="569"/>
      <c r="AX832" s="569"/>
      <c r="AY832" s="569"/>
      <c r="AZ832" s="569"/>
      <c r="BA832" s="569"/>
      <c r="BB832" s="569"/>
      <c r="BC832" s="569"/>
      <c r="BD832" s="569"/>
      <c r="BE832" s="569"/>
      <c r="BF832" s="569"/>
      <c r="BG832" s="569"/>
      <c r="BH832" s="569"/>
      <c r="BI832" s="569"/>
      <c r="BJ832" s="569"/>
      <c r="BK832" s="569"/>
      <c r="BL832" s="569"/>
      <c r="BM832" s="569"/>
      <c r="BN832" s="569"/>
      <c r="BO832" s="569"/>
      <c r="BP832" s="569"/>
      <c r="BQ832" s="569"/>
      <c r="BR832" s="569"/>
      <c r="BS832" s="569"/>
      <c r="BT832" s="569"/>
      <c r="BU832" s="569"/>
      <c r="BV832" s="569"/>
      <c r="BW832" s="569"/>
      <c r="BX832" s="569"/>
      <c r="BY832" s="569"/>
      <c r="BZ832" s="569"/>
      <c r="CA832" s="569"/>
      <c r="CB832" s="569"/>
      <c r="CC832" s="569"/>
      <c r="CD832" s="569"/>
    </row>
    <row r="833" spans="21:82" ht="39" customHeight="1" x14ac:dyDescent="0.25">
      <c r="U833" s="569"/>
      <c r="V833" s="569"/>
      <c r="W833" s="569"/>
      <c r="X833" s="569"/>
      <c r="Y833" s="569"/>
      <c r="Z833" s="569"/>
      <c r="AA833" s="569"/>
      <c r="AB833" s="569"/>
      <c r="AC833" s="569"/>
      <c r="AD833" s="569"/>
      <c r="AE833" s="569"/>
      <c r="AF833" s="569"/>
      <c r="AG833" s="569"/>
      <c r="AH833" s="569"/>
      <c r="AI833" s="569"/>
      <c r="AJ833" s="569"/>
      <c r="AK833" s="569"/>
      <c r="AL833" s="569"/>
      <c r="AM833" s="569"/>
      <c r="AN833" s="569"/>
      <c r="AO833" s="569"/>
      <c r="AP833" s="569"/>
      <c r="AQ833" s="569"/>
      <c r="AR833" s="569"/>
      <c r="AS833" s="569"/>
      <c r="AT833" s="569"/>
      <c r="AU833" s="569"/>
      <c r="AV833" s="569"/>
      <c r="AW833" s="569"/>
      <c r="AX833" s="569"/>
      <c r="AY833" s="569"/>
      <c r="AZ833" s="569"/>
      <c r="BA833" s="569"/>
      <c r="BB833" s="569"/>
      <c r="BC833" s="569"/>
      <c r="BD833" s="569"/>
      <c r="BE833" s="569"/>
      <c r="BF833" s="569"/>
      <c r="BG833" s="569"/>
      <c r="BH833" s="569"/>
      <c r="BI833" s="569"/>
      <c r="BJ833" s="569"/>
      <c r="BK833" s="569"/>
      <c r="BL833" s="569"/>
      <c r="BM833" s="569"/>
      <c r="BN833" s="569"/>
      <c r="BO833" s="569"/>
      <c r="BP833" s="569"/>
      <c r="BQ833" s="569"/>
      <c r="BR833" s="569"/>
      <c r="BS833" s="569"/>
      <c r="BT833" s="569"/>
      <c r="BU833" s="569"/>
      <c r="BV833" s="569"/>
      <c r="BW833" s="569"/>
      <c r="BX833" s="569"/>
      <c r="BY833" s="569"/>
      <c r="BZ833" s="569"/>
      <c r="CA833" s="569"/>
      <c r="CB833" s="569"/>
      <c r="CC833" s="569"/>
      <c r="CD833" s="569"/>
    </row>
    <row r="834" spans="21:82" ht="39" customHeight="1" x14ac:dyDescent="0.25">
      <c r="U834" s="569"/>
      <c r="V834" s="569"/>
      <c r="W834" s="569"/>
      <c r="X834" s="569"/>
      <c r="Y834" s="569"/>
      <c r="Z834" s="569"/>
      <c r="AA834" s="569"/>
      <c r="AB834" s="569"/>
      <c r="AC834" s="569"/>
      <c r="AD834" s="569"/>
      <c r="AE834" s="569"/>
      <c r="AF834" s="569"/>
      <c r="AG834" s="569"/>
      <c r="AH834" s="569"/>
      <c r="AI834" s="569"/>
      <c r="AJ834" s="569"/>
      <c r="AK834" s="569"/>
      <c r="AL834" s="569"/>
      <c r="AM834" s="569"/>
      <c r="AN834" s="569"/>
      <c r="AO834" s="569"/>
      <c r="AP834" s="569"/>
      <c r="AQ834" s="569"/>
      <c r="AR834" s="569"/>
      <c r="AS834" s="569"/>
      <c r="AT834" s="569"/>
      <c r="AU834" s="569"/>
      <c r="AV834" s="569"/>
      <c r="AW834" s="569"/>
      <c r="AX834" s="569"/>
      <c r="AY834" s="569"/>
      <c r="AZ834" s="569"/>
      <c r="BA834" s="569"/>
      <c r="BB834" s="569"/>
      <c r="BC834" s="569"/>
      <c r="BD834" s="569"/>
      <c r="BE834" s="569"/>
      <c r="BF834" s="569"/>
      <c r="BG834" s="569"/>
      <c r="BH834" s="569"/>
      <c r="BI834" s="569"/>
      <c r="BJ834" s="569"/>
      <c r="BK834" s="569"/>
      <c r="BL834" s="569"/>
      <c r="BM834" s="569"/>
      <c r="BN834" s="569"/>
      <c r="BO834" s="569"/>
      <c r="BP834" s="569"/>
      <c r="BQ834" s="569"/>
      <c r="BR834" s="569"/>
      <c r="BS834" s="569"/>
      <c r="BT834" s="569"/>
      <c r="BU834" s="569"/>
      <c r="BV834" s="569"/>
      <c r="BW834" s="569"/>
      <c r="BX834" s="569"/>
      <c r="BY834" s="569"/>
      <c r="BZ834" s="569"/>
      <c r="CA834" s="569"/>
      <c r="CB834" s="569"/>
      <c r="CC834" s="569"/>
      <c r="CD834" s="569"/>
    </row>
    <row r="835" spans="21:82" ht="39" customHeight="1" x14ac:dyDescent="0.25">
      <c r="U835" s="569"/>
      <c r="V835" s="569"/>
      <c r="W835" s="569"/>
      <c r="X835" s="569"/>
      <c r="Y835" s="569"/>
      <c r="Z835" s="569"/>
      <c r="AA835" s="569"/>
      <c r="AB835" s="569"/>
      <c r="AC835" s="569"/>
      <c r="AD835" s="569"/>
      <c r="AE835" s="569"/>
      <c r="AF835" s="569"/>
      <c r="AG835" s="569"/>
      <c r="AH835" s="569"/>
      <c r="AI835" s="569"/>
      <c r="AJ835" s="569"/>
      <c r="AK835" s="569"/>
      <c r="AL835" s="569"/>
      <c r="AM835" s="569"/>
      <c r="AN835" s="569"/>
      <c r="AO835" s="569"/>
      <c r="AP835" s="569"/>
      <c r="AQ835" s="569"/>
      <c r="AR835" s="569"/>
      <c r="AS835" s="569"/>
      <c r="AT835" s="569"/>
      <c r="AU835" s="569"/>
      <c r="AV835" s="569"/>
      <c r="AW835" s="569"/>
      <c r="AX835" s="569"/>
      <c r="AY835" s="569"/>
      <c r="AZ835" s="569"/>
      <c r="BA835" s="569"/>
      <c r="BB835" s="569"/>
      <c r="BC835" s="569"/>
      <c r="BD835" s="569"/>
      <c r="BE835" s="569"/>
      <c r="BF835" s="569"/>
      <c r="BG835" s="569"/>
      <c r="BH835" s="569"/>
      <c r="BI835" s="569"/>
      <c r="BJ835" s="569"/>
      <c r="BK835" s="569"/>
      <c r="BL835" s="569"/>
      <c r="BM835" s="569"/>
      <c r="BN835" s="569"/>
      <c r="BO835" s="569"/>
      <c r="BP835" s="569"/>
      <c r="BQ835" s="569"/>
      <c r="BR835" s="569"/>
      <c r="BS835" s="569"/>
      <c r="BT835" s="569"/>
      <c r="BU835" s="569"/>
      <c r="BV835" s="569"/>
      <c r="BW835" s="569"/>
      <c r="BX835" s="569"/>
      <c r="BY835" s="569"/>
      <c r="BZ835" s="569"/>
      <c r="CA835" s="569"/>
      <c r="CB835" s="569"/>
      <c r="CC835" s="569"/>
      <c r="CD835" s="569"/>
    </row>
    <row r="836" spans="21:82" ht="39" customHeight="1" x14ac:dyDescent="0.25">
      <c r="U836" s="569"/>
      <c r="V836" s="569"/>
      <c r="W836" s="569"/>
      <c r="X836" s="569"/>
      <c r="Y836" s="569"/>
      <c r="Z836" s="569"/>
      <c r="AA836" s="569"/>
      <c r="AB836" s="569"/>
      <c r="AC836" s="569"/>
      <c r="AD836" s="569"/>
      <c r="AE836" s="569"/>
      <c r="AF836" s="569"/>
      <c r="AG836" s="569"/>
      <c r="AH836" s="569"/>
      <c r="AI836" s="569"/>
      <c r="AJ836" s="569"/>
      <c r="AK836" s="569"/>
      <c r="AL836" s="569"/>
      <c r="AM836" s="569"/>
      <c r="AN836" s="569"/>
      <c r="AO836" s="569"/>
      <c r="AP836" s="569"/>
      <c r="AQ836" s="569"/>
      <c r="AR836" s="569"/>
      <c r="AS836" s="569"/>
      <c r="AT836" s="569"/>
      <c r="AU836" s="569"/>
      <c r="AV836" s="569"/>
      <c r="AW836" s="569"/>
      <c r="AX836" s="569"/>
      <c r="AY836" s="569"/>
      <c r="AZ836" s="569"/>
      <c r="BA836" s="569"/>
      <c r="BB836" s="569"/>
      <c r="BC836" s="569"/>
      <c r="BD836" s="569"/>
      <c r="BE836" s="569"/>
      <c r="BF836" s="569"/>
      <c r="BG836" s="569"/>
      <c r="BH836" s="569"/>
      <c r="BI836" s="569"/>
      <c r="BJ836" s="569"/>
      <c r="BK836" s="569"/>
      <c r="BL836" s="569"/>
      <c r="BM836" s="569"/>
      <c r="BN836" s="569"/>
      <c r="BO836" s="569"/>
      <c r="BP836" s="569"/>
      <c r="BQ836" s="569"/>
      <c r="BR836" s="569"/>
      <c r="BS836" s="569"/>
      <c r="BT836" s="569"/>
      <c r="BU836" s="569"/>
      <c r="BV836" s="569"/>
      <c r="BW836" s="569"/>
      <c r="BX836" s="569"/>
      <c r="BY836" s="569"/>
      <c r="BZ836" s="569"/>
      <c r="CA836" s="569"/>
      <c r="CB836" s="569"/>
      <c r="CC836" s="569"/>
      <c r="CD836" s="569"/>
    </row>
    <row r="837" spans="21:82" ht="39" customHeight="1" x14ac:dyDescent="0.25">
      <c r="U837" s="569"/>
      <c r="V837" s="569"/>
      <c r="W837" s="569"/>
      <c r="X837" s="569"/>
      <c r="Y837" s="569"/>
      <c r="Z837" s="569"/>
      <c r="AA837" s="569"/>
      <c r="AB837" s="569"/>
      <c r="AC837" s="569"/>
      <c r="AD837" s="569"/>
      <c r="AE837" s="569"/>
      <c r="AF837" s="569"/>
      <c r="AG837" s="569"/>
      <c r="AH837" s="569"/>
      <c r="AI837" s="569"/>
      <c r="AJ837" s="569"/>
      <c r="AK837" s="569"/>
      <c r="AL837" s="569"/>
      <c r="AM837" s="569"/>
      <c r="AN837" s="569"/>
      <c r="AO837" s="569"/>
      <c r="AP837" s="569"/>
      <c r="AQ837" s="569"/>
      <c r="AR837" s="569"/>
      <c r="AS837" s="569"/>
      <c r="AT837" s="569"/>
      <c r="AU837" s="569"/>
      <c r="AV837" s="569"/>
      <c r="AW837" s="569"/>
      <c r="AX837" s="569"/>
      <c r="AY837" s="569"/>
      <c r="AZ837" s="569"/>
      <c r="BA837" s="569"/>
      <c r="BB837" s="569"/>
      <c r="BC837" s="569"/>
      <c r="BD837" s="569"/>
      <c r="BE837" s="569"/>
      <c r="BF837" s="569"/>
      <c r="BG837" s="569"/>
      <c r="BH837" s="569"/>
      <c r="BI837" s="569"/>
      <c r="BJ837" s="569"/>
      <c r="BK837" s="569"/>
      <c r="BL837" s="569"/>
      <c r="BM837" s="569"/>
      <c r="BN837" s="569"/>
      <c r="BO837" s="569"/>
      <c r="BP837" s="569"/>
      <c r="BQ837" s="569"/>
      <c r="BR837" s="569"/>
      <c r="BS837" s="569"/>
      <c r="BT837" s="569"/>
      <c r="BU837" s="569"/>
      <c r="BV837" s="569"/>
      <c r="BW837" s="569"/>
      <c r="BX837" s="569"/>
      <c r="BY837" s="569"/>
      <c r="BZ837" s="569"/>
      <c r="CA837" s="569"/>
      <c r="CB837" s="569"/>
      <c r="CC837" s="569"/>
      <c r="CD837" s="569"/>
    </row>
    <row r="838" spans="21:82" ht="39" customHeight="1" x14ac:dyDescent="0.25">
      <c r="U838" s="569"/>
      <c r="V838" s="569"/>
      <c r="W838" s="569"/>
      <c r="X838" s="569"/>
      <c r="Y838" s="569"/>
      <c r="Z838" s="569"/>
      <c r="AA838" s="569"/>
      <c r="AB838" s="569"/>
      <c r="AC838" s="569"/>
      <c r="AD838" s="569"/>
      <c r="AE838" s="569"/>
      <c r="AF838" s="569"/>
      <c r="AG838" s="569"/>
      <c r="AH838" s="569"/>
      <c r="AI838" s="569"/>
      <c r="AJ838" s="569"/>
      <c r="AK838" s="569"/>
      <c r="AL838" s="569"/>
      <c r="AM838" s="569"/>
      <c r="AN838" s="569"/>
      <c r="AO838" s="569"/>
      <c r="AP838" s="569"/>
      <c r="AQ838" s="569"/>
      <c r="AR838" s="569"/>
      <c r="AS838" s="569"/>
      <c r="AT838" s="569"/>
      <c r="AU838" s="569"/>
      <c r="AV838" s="569"/>
      <c r="AW838" s="569"/>
      <c r="AX838" s="569"/>
      <c r="AY838" s="569"/>
      <c r="AZ838" s="569"/>
      <c r="BA838" s="569"/>
      <c r="BB838" s="569"/>
      <c r="BC838" s="569"/>
      <c r="BD838" s="569"/>
      <c r="BE838" s="569"/>
      <c r="BF838" s="569"/>
      <c r="BG838" s="569"/>
      <c r="BH838" s="569"/>
      <c r="BI838" s="569"/>
      <c r="BJ838" s="569"/>
      <c r="BK838" s="569"/>
      <c r="BL838" s="569"/>
      <c r="BM838" s="569"/>
      <c r="BN838" s="569"/>
      <c r="BO838" s="569"/>
      <c r="BP838" s="569"/>
      <c r="BQ838" s="569"/>
      <c r="BR838" s="569"/>
      <c r="BS838" s="569"/>
      <c r="BT838" s="569"/>
      <c r="BU838" s="569"/>
      <c r="BV838" s="569"/>
      <c r="BW838" s="569"/>
      <c r="BX838" s="569"/>
      <c r="BY838" s="569"/>
      <c r="BZ838" s="569"/>
      <c r="CA838" s="569"/>
      <c r="CB838" s="569"/>
      <c r="CC838" s="569"/>
      <c r="CD838" s="569"/>
    </row>
    <row r="839" spans="21:82" ht="39" customHeight="1" x14ac:dyDescent="0.25">
      <c r="U839" s="569"/>
      <c r="V839" s="569"/>
      <c r="W839" s="569"/>
      <c r="X839" s="569"/>
      <c r="Y839" s="569"/>
      <c r="Z839" s="569"/>
      <c r="AA839" s="569"/>
      <c r="AB839" s="569"/>
      <c r="AC839" s="569"/>
      <c r="AD839" s="569"/>
      <c r="AE839" s="569"/>
      <c r="AF839" s="569"/>
      <c r="AG839" s="569"/>
      <c r="AH839" s="569"/>
      <c r="AI839" s="569"/>
      <c r="AJ839" s="569"/>
      <c r="AK839" s="569"/>
      <c r="AL839" s="569"/>
      <c r="AM839" s="569"/>
      <c r="AN839" s="569"/>
      <c r="AO839" s="569"/>
      <c r="AP839" s="569"/>
      <c r="AQ839" s="569"/>
      <c r="AR839" s="569"/>
      <c r="AS839" s="569"/>
      <c r="AT839" s="569"/>
      <c r="AU839" s="569"/>
      <c r="AV839" s="569"/>
      <c r="AW839" s="569"/>
      <c r="AX839" s="569"/>
      <c r="AY839" s="569"/>
      <c r="AZ839" s="569"/>
      <c r="BA839" s="569"/>
      <c r="BB839" s="569"/>
      <c r="BC839" s="569"/>
      <c r="BD839" s="569"/>
      <c r="BE839" s="569"/>
      <c r="BF839" s="569"/>
      <c r="BG839" s="569"/>
      <c r="BH839" s="569"/>
      <c r="BI839" s="569"/>
      <c r="BJ839" s="569"/>
      <c r="BK839" s="569"/>
      <c r="BL839" s="569"/>
      <c r="BM839" s="569"/>
      <c r="BN839" s="569"/>
      <c r="BO839" s="569"/>
      <c r="BP839" s="569"/>
      <c r="BQ839" s="569"/>
      <c r="BR839" s="569"/>
      <c r="BS839" s="569"/>
      <c r="BT839" s="569"/>
      <c r="BU839" s="569"/>
      <c r="BV839" s="569"/>
      <c r="BW839" s="569"/>
      <c r="BX839" s="569"/>
      <c r="BY839" s="569"/>
      <c r="BZ839" s="569"/>
      <c r="CA839" s="569"/>
      <c r="CB839" s="569"/>
      <c r="CC839" s="569"/>
      <c r="CD839" s="569"/>
    </row>
    <row r="840" spans="21:82" ht="39" customHeight="1" x14ac:dyDescent="0.25">
      <c r="U840" s="569"/>
      <c r="V840" s="569"/>
      <c r="W840" s="569"/>
      <c r="X840" s="569"/>
      <c r="Y840" s="569"/>
      <c r="Z840" s="569"/>
      <c r="AA840" s="569"/>
      <c r="AB840" s="569"/>
      <c r="AC840" s="569"/>
      <c r="AD840" s="569"/>
      <c r="AE840" s="569"/>
      <c r="AF840" s="569"/>
      <c r="AG840" s="569"/>
      <c r="AH840" s="569"/>
      <c r="AI840" s="569"/>
      <c r="AJ840" s="569"/>
      <c r="AK840" s="569"/>
      <c r="AL840" s="569"/>
      <c r="AM840" s="569"/>
      <c r="AN840" s="569"/>
      <c r="AO840" s="569"/>
      <c r="AP840" s="569"/>
      <c r="AQ840" s="569"/>
      <c r="AR840" s="569"/>
      <c r="AS840" s="569"/>
      <c r="AT840" s="569"/>
      <c r="AU840" s="569"/>
      <c r="AV840" s="569"/>
      <c r="AW840" s="569"/>
      <c r="AX840" s="569"/>
      <c r="AY840" s="569"/>
      <c r="AZ840" s="569"/>
      <c r="BA840" s="569"/>
      <c r="BB840" s="569"/>
      <c r="BC840" s="569"/>
      <c r="BD840" s="569"/>
      <c r="BE840" s="569"/>
      <c r="BF840" s="569"/>
      <c r="BG840" s="569"/>
      <c r="BH840" s="569"/>
      <c r="BI840" s="569"/>
      <c r="BJ840" s="569"/>
      <c r="BK840" s="569"/>
      <c r="BL840" s="569"/>
      <c r="BM840" s="569"/>
      <c r="BN840" s="569"/>
      <c r="BO840" s="569"/>
      <c r="BP840" s="569"/>
      <c r="BQ840" s="569"/>
      <c r="BR840" s="569"/>
      <c r="BS840" s="569"/>
      <c r="BT840" s="569"/>
      <c r="BU840" s="569"/>
      <c r="BV840" s="569"/>
      <c r="BW840" s="569"/>
      <c r="BX840" s="569"/>
      <c r="BY840" s="569"/>
      <c r="BZ840" s="569"/>
      <c r="CA840" s="569"/>
      <c r="CB840" s="569"/>
      <c r="CC840" s="569"/>
      <c r="CD840" s="569"/>
    </row>
    <row r="841" spans="21:82" ht="39" customHeight="1" x14ac:dyDescent="0.25">
      <c r="U841" s="569"/>
      <c r="V841" s="569"/>
      <c r="W841" s="569"/>
      <c r="X841" s="569"/>
      <c r="Y841" s="569"/>
      <c r="Z841" s="569"/>
      <c r="AA841" s="569"/>
      <c r="AB841" s="569"/>
      <c r="AC841" s="569"/>
      <c r="AD841" s="569"/>
      <c r="AE841" s="569"/>
      <c r="AF841" s="569"/>
      <c r="AG841" s="569"/>
      <c r="AH841" s="569"/>
      <c r="AI841" s="569"/>
      <c r="AJ841" s="569"/>
      <c r="AK841" s="569"/>
      <c r="AL841" s="569"/>
      <c r="AM841" s="569"/>
      <c r="AN841" s="569"/>
      <c r="AO841" s="569"/>
      <c r="AP841" s="569"/>
      <c r="AQ841" s="569"/>
      <c r="AR841" s="569"/>
      <c r="AS841" s="569"/>
      <c r="AT841" s="569"/>
      <c r="AU841" s="569"/>
      <c r="AV841" s="569"/>
      <c r="AW841" s="569"/>
      <c r="AX841" s="569"/>
      <c r="AY841" s="569"/>
      <c r="AZ841" s="569"/>
      <c r="BA841" s="569"/>
      <c r="BB841" s="569"/>
      <c r="BC841" s="569"/>
      <c r="BD841" s="569"/>
      <c r="BE841" s="569"/>
      <c r="BF841" s="569"/>
      <c r="BG841" s="569"/>
      <c r="BH841" s="569"/>
      <c r="BI841" s="569"/>
      <c r="BJ841" s="569"/>
      <c r="BK841" s="569"/>
      <c r="BL841" s="569"/>
      <c r="BM841" s="569"/>
      <c r="BN841" s="569"/>
      <c r="BO841" s="569"/>
      <c r="BP841" s="569"/>
      <c r="BQ841" s="569"/>
      <c r="BR841" s="569"/>
      <c r="BS841" s="569"/>
      <c r="BT841" s="569"/>
      <c r="BU841" s="569"/>
      <c r="BV841" s="569"/>
      <c r="BW841" s="569"/>
      <c r="BX841" s="569"/>
      <c r="BY841" s="569"/>
      <c r="BZ841" s="569"/>
      <c r="CA841" s="569"/>
      <c r="CB841" s="569"/>
      <c r="CC841" s="569"/>
      <c r="CD841" s="569"/>
    </row>
    <row r="842" spans="21:82" ht="39" customHeight="1" x14ac:dyDescent="0.25">
      <c r="U842" s="569"/>
      <c r="V842" s="569"/>
      <c r="W842" s="569"/>
      <c r="X842" s="569"/>
      <c r="Y842" s="569"/>
      <c r="Z842" s="569"/>
      <c r="AA842" s="569"/>
      <c r="AB842" s="569"/>
      <c r="AC842" s="569"/>
      <c r="AD842" s="569"/>
      <c r="AE842" s="569"/>
      <c r="AF842" s="569"/>
      <c r="AG842" s="569"/>
      <c r="AH842" s="569"/>
      <c r="AI842" s="569"/>
      <c r="AJ842" s="569"/>
      <c r="AK842" s="569"/>
      <c r="AL842" s="569"/>
      <c r="AM842" s="569"/>
      <c r="AN842" s="569"/>
      <c r="AO842" s="569"/>
      <c r="AP842" s="569"/>
      <c r="AQ842" s="569"/>
      <c r="AR842" s="569"/>
      <c r="AS842" s="569"/>
      <c r="AT842" s="569"/>
      <c r="AU842" s="569"/>
      <c r="AV842" s="569"/>
      <c r="AW842" s="569"/>
      <c r="AX842" s="569"/>
      <c r="AY842" s="569"/>
      <c r="AZ842" s="569"/>
      <c r="BA842" s="569"/>
      <c r="BB842" s="569"/>
      <c r="BC842" s="569"/>
      <c r="BD842" s="569"/>
      <c r="BE842" s="569"/>
      <c r="BF842" s="569"/>
      <c r="BG842" s="569"/>
      <c r="BH842" s="569"/>
      <c r="BI842" s="569"/>
      <c r="BJ842" s="569"/>
      <c r="BK842" s="569"/>
      <c r="BL842" s="569"/>
      <c r="BM842" s="569"/>
      <c r="BN842" s="569"/>
      <c r="BO842" s="569"/>
      <c r="BP842" s="569"/>
      <c r="BQ842" s="569"/>
      <c r="BR842" s="569"/>
      <c r="BS842" s="569"/>
      <c r="BT842" s="569"/>
      <c r="BU842" s="569"/>
      <c r="BV842" s="569"/>
      <c r="BW842" s="569"/>
      <c r="BX842" s="569"/>
      <c r="BY842" s="569"/>
      <c r="BZ842" s="569"/>
      <c r="CA842" s="569"/>
      <c r="CB842" s="569"/>
      <c r="CC842" s="569"/>
      <c r="CD842" s="569"/>
    </row>
    <row r="843" spans="21:82" ht="39" customHeight="1" x14ac:dyDescent="0.25">
      <c r="U843" s="569"/>
      <c r="V843" s="569"/>
      <c r="W843" s="569"/>
      <c r="X843" s="569"/>
      <c r="Y843" s="569"/>
      <c r="Z843" s="569"/>
      <c r="AA843" s="569"/>
      <c r="AB843" s="569"/>
      <c r="AC843" s="569"/>
      <c r="AD843" s="569"/>
      <c r="AE843" s="569"/>
      <c r="AF843" s="569"/>
      <c r="AG843" s="569"/>
      <c r="AH843" s="569"/>
      <c r="AI843" s="569"/>
      <c r="AJ843" s="569"/>
      <c r="AK843" s="569"/>
      <c r="AL843" s="569"/>
      <c r="AM843" s="569"/>
      <c r="AN843" s="569"/>
      <c r="AO843" s="569"/>
      <c r="AP843" s="569"/>
      <c r="AQ843" s="569"/>
      <c r="AR843" s="569"/>
      <c r="AS843" s="569"/>
      <c r="AT843" s="569"/>
      <c r="AU843" s="569"/>
      <c r="AV843" s="569"/>
      <c r="AW843" s="569"/>
      <c r="AX843" s="569"/>
      <c r="AY843" s="569"/>
      <c r="AZ843" s="569"/>
      <c r="BA843" s="569"/>
      <c r="BB843" s="569"/>
      <c r="BC843" s="569"/>
      <c r="BD843" s="569"/>
      <c r="BE843" s="569"/>
      <c r="BF843" s="569"/>
      <c r="BG843" s="569"/>
      <c r="BH843" s="569"/>
      <c r="BI843" s="569"/>
      <c r="BJ843" s="569"/>
      <c r="BK843" s="569"/>
      <c r="BL843" s="569"/>
      <c r="BM843" s="569"/>
      <c r="BN843" s="569"/>
      <c r="BO843" s="569"/>
      <c r="BP843" s="569"/>
      <c r="BQ843" s="569"/>
      <c r="BR843" s="569"/>
      <c r="BS843" s="569"/>
      <c r="BT843" s="569"/>
      <c r="BU843" s="569"/>
      <c r="BV843" s="569"/>
      <c r="BW843" s="569"/>
      <c r="BX843" s="569"/>
      <c r="BY843" s="569"/>
      <c r="BZ843" s="569"/>
      <c r="CA843" s="569"/>
      <c r="CB843" s="569"/>
      <c r="CC843" s="569"/>
      <c r="CD843" s="569"/>
    </row>
    <row r="844" spans="21:82" ht="39" customHeight="1" x14ac:dyDescent="0.25">
      <c r="U844" s="569"/>
      <c r="V844" s="569"/>
      <c r="W844" s="569"/>
      <c r="X844" s="569"/>
      <c r="Y844" s="569"/>
      <c r="Z844" s="569"/>
      <c r="AA844" s="569"/>
      <c r="AB844" s="569"/>
      <c r="AC844" s="569"/>
      <c r="AD844" s="569"/>
      <c r="AE844" s="569"/>
      <c r="AF844" s="569"/>
      <c r="AG844" s="569"/>
      <c r="AH844" s="569"/>
      <c r="AI844" s="569"/>
      <c r="AJ844" s="569"/>
      <c r="AK844" s="569"/>
      <c r="AL844" s="569"/>
      <c r="AM844" s="569"/>
      <c r="AN844" s="569"/>
      <c r="AO844" s="569"/>
      <c r="AP844" s="569"/>
      <c r="AQ844" s="569"/>
      <c r="AR844" s="569"/>
      <c r="AS844" s="569"/>
      <c r="AT844" s="569"/>
      <c r="AU844" s="569"/>
      <c r="AV844" s="569"/>
      <c r="AW844" s="569"/>
      <c r="AX844" s="569"/>
      <c r="AY844" s="569"/>
      <c r="AZ844" s="569"/>
      <c r="BA844" s="569"/>
      <c r="BB844" s="569"/>
      <c r="BC844" s="569"/>
      <c r="BD844" s="569"/>
      <c r="BE844" s="569"/>
      <c r="BF844" s="569"/>
      <c r="BG844" s="569"/>
      <c r="BH844" s="569"/>
      <c r="BI844" s="569"/>
      <c r="BJ844" s="569"/>
      <c r="BK844" s="569"/>
      <c r="BL844" s="569"/>
      <c r="BM844" s="569"/>
      <c r="BN844" s="569"/>
      <c r="BO844" s="569"/>
      <c r="BP844" s="569"/>
      <c r="BQ844" s="569"/>
      <c r="BR844" s="569"/>
      <c r="BS844" s="569"/>
      <c r="BT844" s="569"/>
      <c r="BU844" s="569"/>
      <c r="BV844" s="569"/>
      <c r="BW844" s="569"/>
      <c r="BX844" s="569"/>
      <c r="BY844" s="569"/>
      <c r="BZ844" s="569"/>
      <c r="CA844" s="569"/>
      <c r="CB844" s="569"/>
      <c r="CC844" s="569"/>
      <c r="CD844" s="569"/>
    </row>
    <row r="845" spans="21:82" ht="39" customHeight="1" x14ac:dyDescent="0.25">
      <c r="U845" s="569"/>
      <c r="V845" s="569"/>
      <c r="W845" s="569"/>
      <c r="X845" s="569"/>
      <c r="Y845" s="569"/>
      <c r="Z845" s="569"/>
      <c r="AA845" s="569"/>
      <c r="AB845" s="569"/>
      <c r="AC845" s="569"/>
      <c r="AD845" s="569"/>
      <c r="AE845" s="569"/>
      <c r="AF845" s="569"/>
      <c r="AG845" s="569"/>
      <c r="AH845" s="569"/>
      <c r="AI845" s="569"/>
      <c r="AJ845" s="569"/>
      <c r="AK845" s="569"/>
      <c r="AL845" s="569"/>
      <c r="AM845" s="569"/>
      <c r="AN845" s="569"/>
      <c r="AO845" s="569"/>
      <c r="AP845" s="569"/>
      <c r="AQ845" s="569"/>
      <c r="AR845" s="569"/>
      <c r="AS845" s="569"/>
      <c r="AT845" s="569"/>
      <c r="AU845" s="569"/>
      <c r="AV845" s="569"/>
      <c r="AW845" s="569"/>
      <c r="AX845" s="569"/>
      <c r="AY845" s="569"/>
      <c r="AZ845" s="569"/>
      <c r="BA845" s="569"/>
      <c r="BB845" s="569"/>
      <c r="BC845" s="569"/>
      <c r="BD845" s="569"/>
      <c r="BE845" s="569"/>
      <c r="BF845" s="569"/>
      <c r="BG845" s="569"/>
      <c r="BH845" s="569"/>
      <c r="BI845" s="569"/>
      <c r="BJ845" s="569"/>
      <c r="BK845" s="569"/>
      <c r="BL845" s="569"/>
      <c r="BM845" s="569"/>
      <c r="BN845" s="569"/>
      <c r="BO845" s="569"/>
      <c r="BP845" s="569"/>
      <c r="BQ845" s="569"/>
      <c r="BR845" s="569"/>
      <c r="BS845" s="569"/>
      <c r="BT845" s="569"/>
      <c r="BU845" s="569"/>
      <c r="BV845" s="569"/>
      <c r="BW845" s="569"/>
      <c r="BX845" s="569"/>
      <c r="BY845" s="569"/>
      <c r="BZ845" s="569"/>
      <c r="CA845" s="569"/>
      <c r="CB845" s="569"/>
      <c r="CC845" s="569"/>
      <c r="CD845" s="569"/>
    </row>
    <row r="846" spans="21:82" ht="39" customHeight="1" x14ac:dyDescent="0.25">
      <c r="U846" s="569"/>
      <c r="V846" s="569"/>
      <c r="W846" s="569"/>
      <c r="X846" s="569"/>
      <c r="Y846" s="569"/>
      <c r="Z846" s="569"/>
      <c r="AA846" s="569"/>
      <c r="AB846" s="569"/>
      <c r="AC846" s="569"/>
      <c r="AD846" s="569"/>
      <c r="AE846" s="569"/>
      <c r="AF846" s="569"/>
      <c r="AG846" s="569"/>
      <c r="AH846" s="569"/>
      <c r="AI846" s="569"/>
      <c r="AJ846" s="569"/>
      <c r="AK846" s="569"/>
      <c r="AL846" s="569"/>
      <c r="AM846" s="569"/>
      <c r="AN846" s="569"/>
      <c r="AO846" s="569"/>
      <c r="AP846" s="569"/>
      <c r="AQ846" s="569"/>
      <c r="AR846" s="569"/>
      <c r="AS846" s="569"/>
      <c r="AT846" s="569"/>
      <c r="AU846" s="569"/>
      <c r="AV846" s="569"/>
      <c r="AW846" s="569"/>
      <c r="AX846" s="569"/>
      <c r="AY846" s="569"/>
      <c r="AZ846" s="569"/>
      <c r="BA846" s="569"/>
      <c r="BB846" s="569"/>
      <c r="BC846" s="569"/>
      <c r="BD846" s="569"/>
      <c r="BE846" s="569"/>
      <c r="BF846" s="569"/>
      <c r="BG846" s="569"/>
      <c r="BH846" s="569"/>
      <c r="BI846" s="569"/>
      <c r="BJ846" s="569"/>
      <c r="BK846" s="569"/>
      <c r="BL846" s="569"/>
      <c r="BM846" s="569"/>
      <c r="BN846" s="569"/>
      <c r="BO846" s="569"/>
      <c r="BP846" s="569"/>
      <c r="BQ846" s="569"/>
      <c r="BR846" s="569"/>
      <c r="BS846" s="569"/>
      <c r="BT846" s="569"/>
      <c r="BU846" s="569"/>
      <c r="BV846" s="569"/>
      <c r="BW846" s="569"/>
      <c r="BX846" s="569"/>
      <c r="BY846" s="569"/>
      <c r="BZ846" s="569"/>
      <c r="CA846" s="569"/>
      <c r="CB846" s="569"/>
      <c r="CC846" s="569"/>
      <c r="CD846" s="569"/>
    </row>
    <row r="847" spans="21:82" ht="39" customHeight="1" x14ac:dyDescent="0.25">
      <c r="U847" s="569"/>
      <c r="V847" s="569"/>
      <c r="W847" s="569"/>
      <c r="X847" s="569"/>
      <c r="Y847" s="569"/>
      <c r="Z847" s="569"/>
      <c r="AA847" s="569"/>
      <c r="AB847" s="569"/>
      <c r="AC847" s="569"/>
      <c r="AD847" s="569"/>
      <c r="AE847" s="569"/>
      <c r="AF847" s="569"/>
      <c r="AG847" s="569"/>
      <c r="AH847" s="569"/>
      <c r="AI847" s="569"/>
      <c r="AJ847" s="569"/>
      <c r="AK847" s="569"/>
      <c r="AL847" s="569"/>
      <c r="AM847" s="569"/>
      <c r="AN847" s="569"/>
      <c r="AO847" s="569"/>
      <c r="AP847" s="569"/>
      <c r="AQ847" s="569"/>
      <c r="AR847" s="569"/>
      <c r="AS847" s="569"/>
      <c r="AT847" s="569"/>
      <c r="AU847" s="569"/>
      <c r="AV847" s="569"/>
      <c r="AW847" s="569"/>
      <c r="AX847" s="569"/>
      <c r="AY847" s="569"/>
      <c r="AZ847" s="569"/>
      <c r="BA847" s="569"/>
      <c r="BB847" s="569"/>
      <c r="BC847" s="569"/>
      <c r="BD847" s="569"/>
      <c r="BE847" s="569"/>
      <c r="BF847" s="569"/>
      <c r="BG847" s="569"/>
      <c r="BH847" s="569"/>
      <c r="BI847" s="569"/>
      <c r="BJ847" s="569"/>
      <c r="BK847" s="569"/>
      <c r="BL847" s="569"/>
      <c r="BM847" s="569"/>
      <c r="BN847" s="569"/>
      <c r="BO847" s="569"/>
      <c r="BP847" s="569"/>
      <c r="BQ847" s="569"/>
      <c r="BR847" s="569"/>
      <c r="BS847" s="569"/>
      <c r="BT847" s="569"/>
      <c r="BU847" s="569"/>
      <c r="BV847" s="569"/>
      <c r="BW847" s="569"/>
      <c r="BX847" s="569"/>
      <c r="BY847" s="569"/>
      <c r="BZ847" s="569"/>
      <c r="CA847" s="569"/>
      <c r="CB847" s="569"/>
      <c r="CC847" s="569"/>
      <c r="CD847" s="569"/>
    </row>
    <row r="848" spans="21:82" ht="39" customHeight="1" x14ac:dyDescent="0.25">
      <c r="U848" s="569"/>
      <c r="V848" s="569"/>
      <c r="W848" s="569"/>
      <c r="X848" s="569"/>
      <c r="Y848" s="569"/>
      <c r="Z848" s="569"/>
      <c r="AA848" s="569"/>
      <c r="AB848" s="569"/>
      <c r="AC848" s="569"/>
      <c r="AD848" s="569"/>
      <c r="AE848" s="569"/>
      <c r="AF848" s="569"/>
      <c r="AG848" s="569"/>
      <c r="AH848" s="569"/>
      <c r="AI848" s="569"/>
      <c r="AJ848" s="569"/>
      <c r="AK848" s="569"/>
      <c r="AL848" s="569"/>
      <c r="AM848" s="569"/>
      <c r="AN848" s="569"/>
      <c r="AO848" s="569"/>
      <c r="AP848" s="569"/>
      <c r="AQ848" s="569"/>
      <c r="AR848" s="569"/>
      <c r="AS848" s="569"/>
      <c r="AT848" s="569"/>
      <c r="AU848" s="569"/>
      <c r="AV848" s="569"/>
      <c r="AW848" s="569"/>
      <c r="AX848" s="569"/>
      <c r="AY848" s="569"/>
      <c r="AZ848" s="569"/>
      <c r="BA848" s="569"/>
      <c r="BB848" s="569"/>
      <c r="BC848" s="569"/>
      <c r="BD848" s="569"/>
      <c r="BE848" s="569"/>
      <c r="BF848" s="569"/>
      <c r="BG848" s="569"/>
      <c r="BH848" s="569"/>
      <c r="BI848" s="569"/>
      <c r="BJ848" s="569"/>
      <c r="BK848" s="569"/>
      <c r="BL848" s="569"/>
      <c r="BM848" s="569"/>
      <c r="BN848" s="569"/>
      <c r="BO848" s="569"/>
      <c r="BP848" s="569"/>
      <c r="BQ848" s="569"/>
      <c r="BR848" s="569"/>
      <c r="BS848" s="569"/>
      <c r="BT848" s="569"/>
      <c r="BU848" s="569"/>
      <c r="BV848" s="569"/>
      <c r="BW848" s="569"/>
      <c r="BX848" s="569"/>
      <c r="BY848" s="569"/>
      <c r="BZ848" s="569"/>
      <c r="CA848" s="569"/>
      <c r="CB848" s="569"/>
      <c r="CC848" s="569"/>
      <c r="CD848" s="569"/>
    </row>
    <row r="849" spans="21:82" ht="39" customHeight="1" x14ac:dyDescent="0.25">
      <c r="U849" s="569"/>
      <c r="V849" s="569"/>
      <c r="W849" s="569"/>
      <c r="X849" s="569"/>
      <c r="Y849" s="569"/>
      <c r="Z849" s="569"/>
      <c r="AA849" s="569"/>
      <c r="AB849" s="569"/>
      <c r="AC849" s="569"/>
      <c r="AD849" s="569"/>
      <c r="AE849" s="569"/>
      <c r="AF849" s="569"/>
      <c r="AG849" s="569"/>
      <c r="AH849" s="569"/>
      <c r="AI849" s="569"/>
      <c r="AJ849" s="569"/>
      <c r="AK849" s="569"/>
      <c r="AL849" s="569"/>
      <c r="AM849" s="569"/>
      <c r="AN849" s="569"/>
      <c r="AO849" s="569"/>
      <c r="AP849" s="569"/>
      <c r="AQ849" s="569"/>
      <c r="AR849" s="569"/>
      <c r="AS849" s="569"/>
      <c r="AT849" s="569"/>
      <c r="AU849" s="569"/>
      <c r="AV849" s="569"/>
      <c r="AW849" s="569"/>
      <c r="AX849" s="569"/>
      <c r="AY849" s="569"/>
      <c r="AZ849" s="569"/>
      <c r="BA849" s="569"/>
      <c r="BB849" s="569"/>
      <c r="BC849" s="569"/>
      <c r="BD849" s="569"/>
      <c r="BE849" s="569"/>
      <c r="BF849" s="569"/>
      <c r="BG849" s="569"/>
      <c r="BH849" s="569"/>
      <c r="BI849" s="569"/>
      <c r="BJ849" s="569"/>
      <c r="BK849" s="569"/>
      <c r="BL849" s="569"/>
      <c r="BM849" s="569"/>
      <c r="BN849" s="569"/>
      <c r="BO849" s="569"/>
      <c r="BP849" s="569"/>
      <c r="BQ849" s="569"/>
      <c r="BR849" s="569"/>
      <c r="BS849" s="569"/>
      <c r="BT849" s="569"/>
      <c r="BU849" s="569"/>
      <c r="BV849" s="569"/>
      <c r="BW849" s="569"/>
      <c r="BX849" s="569"/>
      <c r="BY849" s="569"/>
      <c r="BZ849" s="569"/>
      <c r="CA849" s="569"/>
      <c r="CB849" s="569"/>
      <c r="CC849" s="569"/>
      <c r="CD849" s="569"/>
    </row>
    <row r="850" spans="21:82" ht="39" customHeight="1" x14ac:dyDescent="0.25">
      <c r="U850" s="569"/>
      <c r="V850" s="569"/>
      <c r="W850" s="569"/>
      <c r="X850" s="569"/>
      <c r="Y850" s="569"/>
      <c r="Z850" s="569"/>
      <c r="AA850" s="569"/>
      <c r="AB850" s="569"/>
      <c r="AC850" s="569"/>
      <c r="AD850" s="569"/>
      <c r="AE850" s="569"/>
      <c r="AF850" s="569"/>
      <c r="AG850" s="569"/>
      <c r="AH850" s="569"/>
      <c r="AI850" s="569"/>
      <c r="AJ850" s="569"/>
      <c r="AK850" s="569"/>
      <c r="AL850" s="569"/>
      <c r="AM850" s="569"/>
      <c r="AN850" s="569"/>
      <c r="AO850" s="569"/>
      <c r="AP850" s="569"/>
      <c r="AQ850" s="569"/>
      <c r="AR850" s="569"/>
      <c r="AS850" s="569"/>
      <c r="AT850" s="569"/>
      <c r="AU850" s="569"/>
      <c r="AV850" s="569"/>
      <c r="AW850" s="569"/>
      <c r="AX850" s="569"/>
      <c r="AY850" s="569"/>
      <c r="AZ850" s="569"/>
      <c r="BA850" s="569"/>
      <c r="BB850" s="569"/>
      <c r="BC850" s="569"/>
      <c r="BD850" s="569"/>
      <c r="BE850" s="569"/>
      <c r="BF850" s="569"/>
      <c r="BG850" s="569"/>
      <c r="BH850" s="569"/>
      <c r="BI850" s="569"/>
      <c r="BJ850" s="569"/>
      <c r="BK850" s="569"/>
      <c r="BL850" s="569"/>
      <c r="BM850" s="569"/>
      <c r="BN850" s="569"/>
      <c r="BO850" s="569"/>
      <c r="BP850" s="569"/>
      <c r="BQ850" s="569"/>
      <c r="BR850" s="569"/>
      <c r="BS850" s="569"/>
      <c r="BT850" s="569"/>
      <c r="BU850" s="569"/>
      <c r="BV850" s="569"/>
      <c r="BW850" s="569"/>
      <c r="BX850" s="569"/>
      <c r="BY850" s="569"/>
      <c r="BZ850" s="569"/>
      <c r="CA850" s="569"/>
      <c r="CB850" s="569"/>
      <c r="CC850" s="569"/>
      <c r="CD850" s="569"/>
    </row>
    <row r="851" spans="21:82" ht="39" customHeight="1" x14ac:dyDescent="0.25">
      <c r="U851" s="569"/>
      <c r="V851" s="569"/>
      <c r="W851" s="569"/>
      <c r="X851" s="569"/>
      <c r="Y851" s="569"/>
      <c r="Z851" s="569"/>
      <c r="AA851" s="569"/>
      <c r="AB851" s="569"/>
      <c r="AC851" s="569"/>
      <c r="AD851" s="569"/>
      <c r="AE851" s="569"/>
      <c r="AF851" s="569"/>
      <c r="AG851" s="569"/>
      <c r="AH851" s="569"/>
      <c r="AI851" s="569"/>
      <c r="AJ851" s="569"/>
      <c r="AK851" s="569"/>
      <c r="AL851" s="569"/>
      <c r="AM851" s="569"/>
      <c r="AN851" s="569"/>
      <c r="AO851" s="569"/>
      <c r="AP851" s="569"/>
      <c r="AQ851" s="569"/>
      <c r="AR851" s="569"/>
      <c r="AS851" s="569"/>
      <c r="AT851" s="569"/>
      <c r="AU851" s="569"/>
      <c r="AV851" s="569"/>
      <c r="AW851" s="569"/>
      <c r="AX851" s="569"/>
      <c r="AY851" s="569"/>
      <c r="AZ851" s="569"/>
      <c r="BA851" s="569"/>
      <c r="BB851" s="569"/>
      <c r="BC851" s="569"/>
      <c r="BD851" s="569"/>
      <c r="BE851" s="569"/>
      <c r="BF851" s="569"/>
      <c r="BG851" s="569"/>
      <c r="BH851" s="569"/>
      <c r="BI851" s="569"/>
      <c r="BJ851" s="569"/>
      <c r="BK851" s="569"/>
      <c r="BL851" s="569"/>
      <c r="BM851" s="569"/>
      <c r="BN851" s="569"/>
      <c r="BO851" s="569"/>
      <c r="BP851" s="569"/>
      <c r="BQ851" s="569"/>
      <c r="BR851" s="569"/>
      <c r="BS851" s="569"/>
      <c r="BT851" s="569"/>
      <c r="BU851" s="569"/>
      <c r="BV851" s="569"/>
      <c r="BW851" s="569"/>
      <c r="BX851" s="569"/>
      <c r="BY851" s="569"/>
      <c r="BZ851" s="569"/>
      <c r="CA851" s="569"/>
      <c r="CB851" s="569"/>
      <c r="CC851" s="569"/>
      <c r="CD851" s="569"/>
    </row>
    <row r="852" spans="21:82" ht="39" customHeight="1" x14ac:dyDescent="0.25">
      <c r="U852" s="569"/>
      <c r="V852" s="569"/>
      <c r="W852" s="569"/>
      <c r="X852" s="569"/>
      <c r="Y852" s="569"/>
      <c r="Z852" s="569"/>
      <c r="AA852" s="569"/>
      <c r="AB852" s="569"/>
      <c r="AC852" s="569"/>
      <c r="AD852" s="569"/>
      <c r="AE852" s="569"/>
      <c r="AF852" s="569"/>
      <c r="AG852" s="569"/>
      <c r="AH852" s="569"/>
      <c r="AI852" s="569"/>
      <c r="AJ852" s="569"/>
      <c r="AK852" s="569"/>
      <c r="AL852" s="569"/>
      <c r="AM852" s="569"/>
      <c r="AN852" s="569"/>
      <c r="AO852" s="569"/>
      <c r="AP852" s="569"/>
      <c r="AQ852" s="569"/>
      <c r="AR852" s="569"/>
      <c r="AS852" s="569"/>
      <c r="AT852" s="569"/>
      <c r="AU852" s="569"/>
      <c r="AV852" s="569"/>
      <c r="AW852" s="569"/>
      <c r="AX852" s="569"/>
      <c r="AY852" s="569"/>
      <c r="AZ852" s="569"/>
      <c r="BA852" s="569"/>
      <c r="BB852" s="569"/>
      <c r="BC852" s="569"/>
      <c r="BD852" s="569"/>
      <c r="BE852" s="569"/>
      <c r="BF852" s="569"/>
      <c r="BG852" s="569"/>
      <c r="BH852" s="569"/>
      <c r="BI852" s="569"/>
      <c r="BJ852" s="569"/>
      <c r="BK852" s="569"/>
      <c r="BL852" s="569"/>
      <c r="BM852" s="569"/>
      <c r="BN852" s="569"/>
      <c r="BO852" s="569"/>
      <c r="BP852" s="569"/>
      <c r="BQ852" s="569"/>
      <c r="BR852" s="569"/>
      <c r="BS852" s="569"/>
      <c r="BT852" s="569"/>
      <c r="BU852" s="569"/>
      <c r="BV852" s="569"/>
      <c r="BW852" s="569"/>
      <c r="BX852" s="569"/>
      <c r="BY852" s="569"/>
      <c r="BZ852" s="569"/>
      <c r="CA852" s="569"/>
      <c r="CB852" s="569"/>
      <c r="CC852" s="569"/>
      <c r="CD852" s="569"/>
    </row>
    <row r="853" spans="21:82" ht="39" customHeight="1" x14ac:dyDescent="0.25">
      <c r="U853" s="569"/>
      <c r="V853" s="569"/>
      <c r="W853" s="569"/>
      <c r="X853" s="569"/>
      <c r="Y853" s="569"/>
      <c r="Z853" s="569"/>
      <c r="AA853" s="569"/>
      <c r="AB853" s="569"/>
      <c r="AC853" s="569"/>
      <c r="AD853" s="569"/>
      <c r="AE853" s="569"/>
      <c r="AF853" s="569"/>
      <c r="AG853" s="569"/>
      <c r="AH853" s="569"/>
      <c r="AI853" s="569"/>
      <c r="AJ853" s="569"/>
      <c r="AK853" s="569"/>
      <c r="AL853" s="569"/>
      <c r="AM853" s="569"/>
      <c r="AN853" s="569"/>
      <c r="AO853" s="569"/>
      <c r="AP853" s="569"/>
      <c r="AQ853" s="569"/>
      <c r="AR853" s="569"/>
      <c r="AS853" s="569"/>
      <c r="AT853" s="569"/>
      <c r="AU853" s="569"/>
      <c r="AV853" s="569"/>
      <c r="AW853" s="569"/>
      <c r="AX853" s="569"/>
      <c r="AY853" s="569"/>
      <c r="AZ853" s="569"/>
      <c r="BA853" s="569"/>
      <c r="BB853" s="569"/>
      <c r="BC853" s="569"/>
      <c r="BD853" s="569"/>
      <c r="BE853" s="569"/>
      <c r="BF853" s="569"/>
      <c r="BG853" s="569"/>
      <c r="BH853" s="569"/>
      <c r="BI853" s="569"/>
      <c r="BJ853" s="569"/>
      <c r="BK853" s="569"/>
      <c r="BL853" s="569"/>
      <c r="BM853" s="569"/>
      <c r="BN853" s="569"/>
      <c r="BO853" s="569"/>
      <c r="BP853" s="569"/>
      <c r="BQ853" s="569"/>
      <c r="BR853" s="569"/>
      <c r="BS853" s="569"/>
      <c r="BT853" s="569"/>
      <c r="BU853" s="569"/>
      <c r="BV853" s="569"/>
      <c r="BW853" s="569"/>
      <c r="BX853" s="569"/>
      <c r="BY853" s="569"/>
      <c r="BZ853" s="569"/>
      <c r="CA853" s="569"/>
      <c r="CB853" s="569"/>
      <c r="CC853" s="569"/>
      <c r="CD853" s="569"/>
    </row>
    <row r="854" spans="21:82" ht="39" customHeight="1" x14ac:dyDescent="0.25">
      <c r="U854" s="569"/>
      <c r="V854" s="569"/>
      <c r="W854" s="569"/>
      <c r="X854" s="569"/>
      <c r="Y854" s="569"/>
      <c r="Z854" s="569"/>
      <c r="AA854" s="569"/>
      <c r="AB854" s="569"/>
      <c r="AC854" s="569"/>
      <c r="AD854" s="569"/>
      <c r="AE854" s="569"/>
      <c r="AF854" s="569"/>
      <c r="AG854" s="569"/>
      <c r="AH854" s="569"/>
      <c r="AI854" s="569"/>
      <c r="AJ854" s="569"/>
      <c r="AK854" s="569"/>
      <c r="AL854" s="569"/>
      <c r="AM854" s="569"/>
      <c r="AN854" s="569"/>
      <c r="AO854" s="569"/>
      <c r="AP854" s="569"/>
      <c r="AQ854" s="569"/>
      <c r="AR854" s="569"/>
      <c r="AS854" s="569"/>
      <c r="AT854" s="569"/>
      <c r="AU854" s="569"/>
      <c r="AV854" s="569"/>
      <c r="AW854" s="569"/>
      <c r="AX854" s="569"/>
      <c r="AY854" s="569"/>
      <c r="AZ854" s="569"/>
      <c r="BA854" s="569"/>
      <c r="BB854" s="569"/>
      <c r="BC854" s="569"/>
      <c r="BD854" s="569"/>
      <c r="BE854" s="569"/>
      <c r="BF854" s="569"/>
      <c r="BG854" s="569"/>
      <c r="BH854" s="569"/>
      <c r="BI854" s="569"/>
      <c r="BJ854" s="569"/>
      <c r="BK854" s="569"/>
      <c r="BL854" s="569"/>
      <c r="BM854" s="569"/>
      <c r="BN854" s="569"/>
      <c r="BO854" s="569"/>
      <c r="BP854" s="569"/>
      <c r="BQ854" s="569"/>
      <c r="BR854" s="569"/>
      <c r="BS854" s="569"/>
      <c r="BT854" s="569"/>
      <c r="BU854" s="569"/>
      <c r="BV854" s="569"/>
      <c r="BW854" s="569"/>
      <c r="BX854" s="569"/>
      <c r="BY854" s="569"/>
      <c r="BZ854" s="569"/>
      <c r="CA854" s="569"/>
      <c r="CB854" s="569"/>
      <c r="CC854" s="569"/>
      <c r="CD854" s="569"/>
    </row>
    <row r="855" spans="21:82" ht="39" customHeight="1" x14ac:dyDescent="0.25">
      <c r="U855" s="569"/>
      <c r="V855" s="569"/>
      <c r="W855" s="569"/>
      <c r="X855" s="569"/>
      <c r="Y855" s="569"/>
      <c r="Z855" s="569"/>
      <c r="AA855" s="569"/>
      <c r="AB855" s="569"/>
      <c r="AC855" s="569"/>
      <c r="AD855" s="569"/>
      <c r="AE855" s="569"/>
      <c r="AF855" s="569"/>
      <c r="AG855" s="569"/>
      <c r="AH855" s="569"/>
      <c r="AI855" s="569"/>
      <c r="AJ855" s="569"/>
      <c r="AK855" s="569"/>
      <c r="AL855" s="569"/>
      <c r="AM855" s="569"/>
      <c r="AN855" s="569"/>
      <c r="AO855" s="569"/>
      <c r="AP855" s="569"/>
      <c r="AQ855" s="569"/>
      <c r="AR855" s="569"/>
      <c r="AS855" s="569"/>
      <c r="AT855" s="569"/>
      <c r="AU855" s="569"/>
      <c r="AV855" s="569"/>
      <c r="AW855" s="569"/>
      <c r="AX855" s="569"/>
      <c r="AY855" s="569"/>
      <c r="AZ855" s="569"/>
      <c r="BA855" s="569"/>
      <c r="BB855" s="569"/>
      <c r="BC855" s="569"/>
      <c r="BD855" s="569"/>
      <c r="BE855" s="569"/>
      <c r="BF855" s="569"/>
      <c r="BG855" s="569"/>
      <c r="BH855" s="569"/>
      <c r="BI855" s="569"/>
      <c r="BJ855" s="569"/>
      <c r="BK855" s="569"/>
      <c r="BL855" s="569"/>
      <c r="BM855" s="569"/>
      <c r="BN855" s="569"/>
      <c r="BO855" s="569"/>
      <c r="BP855" s="569"/>
      <c r="BQ855" s="569"/>
      <c r="BR855" s="569"/>
      <c r="BS855" s="569"/>
      <c r="BT855" s="569"/>
      <c r="BU855" s="569"/>
      <c r="BV855" s="569"/>
      <c r="BW855" s="569"/>
      <c r="BX855" s="569"/>
      <c r="BY855" s="569"/>
      <c r="BZ855" s="569"/>
      <c r="CA855" s="569"/>
      <c r="CB855" s="569"/>
      <c r="CC855" s="569"/>
      <c r="CD855" s="569"/>
    </row>
    <row r="856" spans="21:82" ht="39" customHeight="1" x14ac:dyDescent="0.25">
      <c r="U856" s="569"/>
      <c r="V856" s="569"/>
      <c r="W856" s="569"/>
      <c r="X856" s="569"/>
      <c r="Y856" s="569"/>
      <c r="Z856" s="569"/>
      <c r="AA856" s="569"/>
      <c r="AB856" s="569"/>
      <c r="AC856" s="569"/>
      <c r="AD856" s="569"/>
      <c r="AE856" s="569"/>
      <c r="AF856" s="569"/>
      <c r="AG856" s="569"/>
      <c r="AH856" s="569"/>
      <c r="AI856" s="569"/>
      <c r="AJ856" s="569"/>
      <c r="AK856" s="569"/>
      <c r="AL856" s="569"/>
      <c r="AM856" s="569"/>
      <c r="AN856" s="569"/>
      <c r="AO856" s="569"/>
      <c r="AP856" s="569"/>
      <c r="AQ856" s="569"/>
      <c r="AR856" s="569"/>
      <c r="AS856" s="569"/>
      <c r="AT856" s="569"/>
      <c r="AU856" s="569"/>
      <c r="AV856" s="569"/>
      <c r="AW856" s="569"/>
      <c r="AX856" s="569"/>
      <c r="AY856" s="569"/>
      <c r="AZ856" s="569"/>
      <c r="BA856" s="569"/>
      <c r="BB856" s="569"/>
      <c r="BC856" s="569"/>
      <c r="BD856" s="569"/>
      <c r="BE856" s="569"/>
      <c r="BF856" s="569"/>
      <c r="BG856" s="569"/>
      <c r="BH856" s="569"/>
      <c r="BI856" s="569"/>
      <c r="BJ856" s="569"/>
      <c r="BK856" s="569"/>
      <c r="BL856" s="569"/>
      <c r="BM856" s="569"/>
      <c r="BN856" s="569"/>
      <c r="BO856" s="569"/>
      <c r="BP856" s="569"/>
      <c r="BQ856" s="569"/>
      <c r="BR856" s="569"/>
      <c r="BS856" s="569"/>
      <c r="BT856" s="569"/>
      <c r="BU856" s="569"/>
      <c r="BV856" s="569"/>
      <c r="BW856" s="569"/>
      <c r="BX856" s="569"/>
      <c r="BY856" s="569"/>
      <c r="BZ856" s="569"/>
      <c r="CA856" s="569"/>
      <c r="CB856" s="569"/>
      <c r="CC856" s="569"/>
      <c r="CD856" s="569"/>
    </row>
    <row r="857" spans="21:82" ht="39" customHeight="1" x14ac:dyDescent="0.25">
      <c r="U857" s="569"/>
      <c r="V857" s="569"/>
      <c r="W857" s="569"/>
      <c r="X857" s="569"/>
      <c r="Y857" s="569"/>
      <c r="Z857" s="569"/>
      <c r="AA857" s="569"/>
      <c r="AB857" s="569"/>
      <c r="AC857" s="569"/>
      <c r="AD857" s="569"/>
      <c r="AE857" s="569"/>
      <c r="AF857" s="569"/>
      <c r="AG857" s="569"/>
      <c r="AH857" s="569"/>
      <c r="AI857" s="569"/>
      <c r="AJ857" s="569"/>
      <c r="AK857" s="569"/>
      <c r="AL857" s="569"/>
      <c r="AM857" s="569"/>
      <c r="AN857" s="569"/>
      <c r="AO857" s="569"/>
      <c r="AP857" s="569"/>
      <c r="AQ857" s="569"/>
      <c r="AR857" s="569"/>
      <c r="AS857" s="569"/>
      <c r="AT857" s="569"/>
      <c r="AU857" s="569"/>
      <c r="AV857" s="569"/>
      <c r="AW857" s="569"/>
      <c r="AX857" s="569"/>
      <c r="AY857" s="569"/>
      <c r="AZ857" s="569"/>
      <c r="BA857" s="569"/>
      <c r="BB857" s="569"/>
      <c r="BC857" s="569"/>
      <c r="BD857" s="569"/>
      <c r="BE857" s="569"/>
      <c r="BF857" s="569"/>
      <c r="BG857" s="569"/>
      <c r="BH857" s="569"/>
      <c r="BI857" s="569"/>
      <c r="BJ857" s="569"/>
      <c r="BK857" s="569"/>
      <c r="BL857" s="569"/>
      <c r="BM857" s="569"/>
      <c r="BN857" s="569"/>
      <c r="BO857" s="569"/>
      <c r="BP857" s="569"/>
      <c r="BQ857" s="569"/>
      <c r="BR857" s="569"/>
      <c r="BS857" s="569"/>
      <c r="BT857" s="569"/>
      <c r="BU857" s="569"/>
      <c r="BV857" s="569"/>
      <c r="BW857" s="569"/>
      <c r="BX857" s="569"/>
      <c r="BY857" s="569"/>
      <c r="BZ857" s="569"/>
      <c r="CA857" s="569"/>
      <c r="CB857" s="569"/>
      <c r="CC857" s="569"/>
      <c r="CD857" s="569"/>
    </row>
    <row r="858" spans="21:82" ht="39" customHeight="1" x14ac:dyDescent="0.25">
      <c r="U858" s="569"/>
      <c r="V858" s="569"/>
      <c r="W858" s="569"/>
      <c r="X858" s="569"/>
      <c r="Y858" s="569"/>
      <c r="Z858" s="569"/>
      <c r="AA858" s="569"/>
      <c r="AB858" s="569"/>
      <c r="AC858" s="569"/>
      <c r="AD858" s="569"/>
      <c r="AE858" s="569"/>
      <c r="AF858" s="569"/>
      <c r="AG858" s="569"/>
      <c r="AH858" s="569"/>
      <c r="AI858" s="569"/>
      <c r="AJ858" s="569"/>
      <c r="AK858" s="569"/>
      <c r="AL858" s="569"/>
      <c r="AM858" s="569"/>
      <c r="AN858" s="569"/>
      <c r="AO858" s="569"/>
      <c r="AP858" s="569"/>
      <c r="AQ858" s="569"/>
      <c r="AR858" s="569"/>
      <c r="AS858" s="569"/>
      <c r="AT858" s="569"/>
      <c r="AU858" s="569"/>
      <c r="AV858" s="569"/>
      <c r="AW858" s="569"/>
      <c r="AX858" s="569"/>
      <c r="AY858" s="569"/>
      <c r="AZ858" s="569"/>
      <c r="BA858" s="569"/>
      <c r="BB858" s="569"/>
      <c r="BC858" s="569"/>
      <c r="BD858" s="569"/>
      <c r="BE858" s="569"/>
      <c r="BF858" s="569"/>
      <c r="BG858" s="569"/>
      <c r="BH858" s="569"/>
      <c r="BI858" s="569"/>
      <c r="BJ858" s="569"/>
      <c r="BK858" s="569"/>
      <c r="BL858" s="569"/>
      <c r="BM858" s="569"/>
      <c r="BN858" s="569"/>
      <c r="BO858" s="569"/>
      <c r="BP858" s="569"/>
      <c r="BQ858" s="569"/>
      <c r="BR858" s="569"/>
      <c r="BS858" s="569"/>
      <c r="BT858" s="569"/>
      <c r="BU858" s="569"/>
      <c r="BV858" s="569"/>
      <c r="BW858" s="569"/>
      <c r="BX858" s="569"/>
      <c r="BY858" s="569"/>
      <c r="BZ858" s="569"/>
      <c r="CA858" s="569"/>
      <c r="CB858" s="569"/>
      <c r="CC858" s="569"/>
      <c r="CD858" s="569"/>
    </row>
    <row r="859" spans="21:82" ht="39" customHeight="1" x14ac:dyDescent="0.25">
      <c r="U859" s="569"/>
      <c r="V859" s="569"/>
      <c r="W859" s="569"/>
      <c r="X859" s="569"/>
      <c r="Y859" s="569"/>
      <c r="Z859" s="569"/>
      <c r="AA859" s="569"/>
      <c r="AB859" s="569"/>
      <c r="AC859" s="569"/>
      <c r="AD859" s="569"/>
      <c r="AE859" s="569"/>
      <c r="AF859" s="569"/>
      <c r="AG859" s="569"/>
      <c r="AH859" s="569"/>
      <c r="AI859" s="569"/>
      <c r="AJ859" s="569"/>
      <c r="AK859" s="569"/>
      <c r="AL859" s="569"/>
      <c r="AM859" s="569"/>
      <c r="AN859" s="569"/>
      <c r="AO859" s="569"/>
      <c r="AP859" s="569"/>
      <c r="AQ859" s="569"/>
      <c r="AR859" s="569"/>
      <c r="AS859" s="569"/>
      <c r="AT859" s="569"/>
      <c r="AU859" s="569"/>
      <c r="AV859" s="569"/>
      <c r="AW859" s="569"/>
      <c r="AX859" s="569"/>
      <c r="AY859" s="569"/>
      <c r="AZ859" s="569"/>
      <c r="BA859" s="569"/>
      <c r="BB859" s="569"/>
      <c r="BC859" s="569"/>
      <c r="BD859" s="569"/>
      <c r="BE859" s="569"/>
      <c r="BF859" s="569"/>
      <c r="BG859" s="569"/>
      <c r="BH859" s="569"/>
      <c r="BI859" s="569"/>
      <c r="BJ859" s="569"/>
      <c r="BK859" s="569"/>
      <c r="BL859" s="569"/>
      <c r="BM859" s="569"/>
      <c r="BN859" s="569"/>
      <c r="BO859" s="569"/>
      <c r="BP859" s="569"/>
      <c r="BQ859" s="569"/>
      <c r="BR859" s="569"/>
      <c r="BS859" s="569"/>
      <c r="BT859" s="569"/>
      <c r="BU859" s="569"/>
      <c r="BV859" s="569"/>
      <c r="BW859" s="569"/>
      <c r="BX859" s="569"/>
      <c r="BY859" s="569"/>
      <c r="BZ859" s="569"/>
      <c r="CA859" s="569"/>
      <c r="CB859" s="569"/>
      <c r="CC859" s="569"/>
      <c r="CD859" s="569"/>
    </row>
    <row r="860" spans="21:82" ht="39" customHeight="1" x14ac:dyDescent="0.25">
      <c r="U860" s="569"/>
      <c r="V860" s="569"/>
      <c r="W860" s="569"/>
      <c r="X860" s="569"/>
      <c r="Y860" s="569"/>
      <c r="Z860" s="569"/>
      <c r="AA860" s="569"/>
      <c r="AB860" s="569"/>
      <c r="AC860" s="569"/>
      <c r="AD860" s="569"/>
      <c r="AE860" s="569"/>
      <c r="AF860" s="569"/>
      <c r="AG860" s="569"/>
      <c r="AH860" s="569"/>
      <c r="AI860" s="569"/>
      <c r="AJ860" s="569"/>
      <c r="AK860" s="569"/>
      <c r="AL860" s="569"/>
      <c r="AM860" s="569"/>
      <c r="AN860" s="569"/>
      <c r="AO860" s="569"/>
      <c r="AP860" s="569"/>
      <c r="AQ860" s="569"/>
      <c r="AR860" s="569"/>
      <c r="AS860" s="569"/>
      <c r="AT860" s="569"/>
      <c r="AU860" s="569"/>
      <c r="AV860" s="569"/>
      <c r="AW860" s="569"/>
      <c r="AX860" s="569"/>
      <c r="AY860" s="569"/>
      <c r="AZ860" s="569"/>
      <c r="BA860" s="569"/>
      <c r="BB860" s="569"/>
      <c r="BC860" s="569"/>
      <c r="BD860" s="569"/>
      <c r="BE860" s="569"/>
      <c r="BF860" s="569"/>
      <c r="BG860" s="569"/>
      <c r="BH860" s="569"/>
      <c r="BI860" s="569"/>
      <c r="BJ860" s="569"/>
      <c r="BK860" s="569"/>
      <c r="BL860" s="569"/>
      <c r="BM860" s="569"/>
      <c r="BN860" s="569"/>
      <c r="BO860" s="569"/>
      <c r="BP860" s="569"/>
      <c r="BQ860" s="569"/>
      <c r="BR860" s="569"/>
      <c r="BS860" s="569"/>
      <c r="BT860" s="569"/>
      <c r="BU860" s="569"/>
      <c r="BV860" s="569"/>
      <c r="BW860" s="569"/>
      <c r="BX860" s="569"/>
      <c r="BY860" s="569"/>
      <c r="BZ860" s="569"/>
      <c r="CA860" s="569"/>
      <c r="CB860" s="569"/>
      <c r="CC860" s="569"/>
      <c r="CD860" s="569"/>
    </row>
    <row r="861" spans="21:82" ht="39" customHeight="1" x14ac:dyDescent="0.25">
      <c r="U861" s="569"/>
      <c r="V861" s="569"/>
      <c r="W861" s="569"/>
      <c r="X861" s="569"/>
      <c r="Y861" s="569"/>
      <c r="Z861" s="569"/>
      <c r="AA861" s="569"/>
      <c r="AB861" s="569"/>
      <c r="AC861" s="569"/>
      <c r="AD861" s="569"/>
      <c r="AE861" s="569"/>
      <c r="AF861" s="569"/>
      <c r="AG861" s="569"/>
      <c r="AH861" s="569"/>
      <c r="AI861" s="569"/>
      <c r="AJ861" s="569"/>
      <c r="AK861" s="569"/>
      <c r="AL861" s="569"/>
      <c r="AM861" s="569"/>
      <c r="AN861" s="569"/>
      <c r="AO861" s="569"/>
      <c r="AP861" s="569"/>
      <c r="AQ861" s="569"/>
      <c r="AR861" s="569"/>
      <c r="AS861" s="569"/>
      <c r="AT861" s="569"/>
      <c r="AU861" s="569"/>
      <c r="AV861" s="569"/>
      <c r="AW861" s="569"/>
      <c r="AX861" s="569"/>
      <c r="AY861" s="569"/>
      <c r="AZ861" s="569"/>
      <c r="BA861" s="569"/>
      <c r="BB861" s="569"/>
      <c r="BC861" s="569"/>
      <c r="BD861" s="569"/>
      <c r="BE861" s="569"/>
      <c r="BF861" s="569"/>
      <c r="BG861" s="569"/>
      <c r="BH861" s="569"/>
      <c r="BI861" s="569"/>
      <c r="BJ861" s="569"/>
      <c r="BK861" s="569"/>
      <c r="BL861" s="569"/>
      <c r="BM861" s="569"/>
      <c r="BN861" s="569"/>
      <c r="BO861" s="569"/>
      <c r="BP861" s="569"/>
      <c r="BQ861" s="569"/>
      <c r="BR861" s="569"/>
      <c r="BS861" s="569"/>
      <c r="BT861" s="569"/>
      <c r="BU861" s="569"/>
      <c r="BV861" s="569"/>
      <c r="BW861" s="569"/>
      <c r="BX861" s="569"/>
      <c r="BY861" s="569"/>
      <c r="BZ861" s="569"/>
      <c r="CA861" s="569"/>
      <c r="CB861" s="569"/>
      <c r="CC861" s="569"/>
      <c r="CD861" s="569"/>
    </row>
    <row r="862" spans="21:82" ht="39" customHeight="1" x14ac:dyDescent="0.25">
      <c r="U862" s="569"/>
      <c r="V862" s="569"/>
      <c r="W862" s="569"/>
      <c r="X862" s="569"/>
      <c r="Y862" s="569"/>
      <c r="Z862" s="569"/>
      <c r="AA862" s="569"/>
      <c r="AB862" s="569"/>
      <c r="AC862" s="569"/>
      <c r="AD862" s="569"/>
      <c r="AE862" s="569"/>
      <c r="AF862" s="569"/>
      <c r="AG862" s="569"/>
      <c r="AH862" s="569"/>
      <c r="AI862" s="569"/>
      <c r="AJ862" s="569"/>
      <c r="AK862" s="569"/>
      <c r="AL862" s="569"/>
      <c r="AM862" s="569"/>
      <c r="AN862" s="569"/>
      <c r="AO862" s="569"/>
      <c r="AP862" s="569"/>
      <c r="AQ862" s="569"/>
      <c r="AR862" s="569"/>
      <c r="AS862" s="569"/>
      <c r="AT862" s="569"/>
      <c r="AU862" s="569"/>
      <c r="AV862" s="569"/>
      <c r="AW862" s="569"/>
      <c r="AX862" s="569"/>
      <c r="AY862" s="569"/>
      <c r="AZ862" s="569"/>
      <c r="BA862" s="569"/>
      <c r="BB862" s="569"/>
      <c r="BC862" s="569"/>
      <c r="BD862" s="569"/>
      <c r="BE862" s="569"/>
      <c r="BF862" s="569"/>
      <c r="BG862" s="569"/>
      <c r="BH862" s="569"/>
      <c r="BI862" s="569"/>
      <c r="BJ862" s="569"/>
      <c r="BK862" s="569"/>
      <c r="BL862" s="569"/>
      <c r="BM862" s="569"/>
      <c r="BN862" s="569"/>
      <c r="BO862" s="569"/>
      <c r="BP862" s="569"/>
      <c r="BQ862" s="569"/>
      <c r="BR862" s="569"/>
      <c r="BS862" s="569"/>
      <c r="BT862" s="569"/>
      <c r="BU862" s="569"/>
      <c r="BV862" s="569"/>
      <c r="BW862" s="569"/>
      <c r="BX862" s="569"/>
      <c r="BY862" s="569"/>
      <c r="BZ862" s="569"/>
      <c r="CA862" s="569"/>
      <c r="CB862" s="569"/>
      <c r="CC862" s="569"/>
      <c r="CD862" s="569"/>
    </row>
    <row r="863" spans="21:82" ht="39" customHeight="1" x14ac:dyDescent="0.25">
      <c r="U863" s="569"/>
      <c r="V863" s="569"/>
      <c r="W863" s="569"/>
      <c r="X863" s="569"/>
      <c r="Y863" s="569"/>
      <c r="Z863" s="569"/>
      <c r="AA863" s="569"/>
      <c r="AB863" s="569"/>
      <c r="AC863" s="569"/>
      <c r="AD863" s="569"/>
      <c r="AE863" s="569"/>
      <c r="AF863" s="569"/>
      <c r="AG863" s="569"/>
      <c r="AH863" s="569"/>
      <c r="AI863" s="569"/>
      <c r="AJ863" s="569"/>
      <c r="AK863" s="569"/>
      <c r="AL863" s="569"/>
      <c r="AM863" s="569"/>
      <c r="AN863" s="569"/>
      <c r="AO863" s="569"/>
      <c r="AP863" s="569"/>
      <c r="AQ863" s="569"/>
      <c r="AR863" s="569"/>
      <c r="AS863" s="569"/>
      <c r="AT863" s="569"/>
      <c r="AU863" s="569"/>
      <c r="AV863" s="569"/>
      <c r="AW863" s="569"/>
      <c r="AX863" s="569"/>
      <c r="AY863" s="569"/>
      <c r="AZ863" s="569"/>
      <c r="BA863" s="569"/>
      <c r="BB863" s="569"/>
      <c r="BC863" s="569"/>
      <c r="BD863" s="569"/>
      <c r="BE863" s="569"/>
      <c r="BF863" s="569"/>
      <c r="BG863" s="569"/>
      <c r="BH863" s="569"/>
      <c r="BI863" s="569"/>
      <c r="BJ863" s="569"/>
      <c r="BK863" s="569"/>
      <c r="BL863" s="569"/>
      <c r="BM863" s="569"/>
      <c r="BN863" s="569"/>
      <c r="BO863" s="569"/>
      <c r="BP863" s="569"/>
      <c r="BQ863" s="569"/>
      <c r="BR863" s="569"/>
      <c r="BS863" s="569"/>
      <c r="BT863" s="569"/>
      <c r="BU863" s="569"/>
      <c r="BV863" s="569"/>
      <c r="BW863" s="569"/>
      <c r="BX863" s="569"/>
      <c r="BY863" s="569"/>
      <c r="BZ863" s="569"/>
      <c r="CA863" s="569"/>
      <c r="CB863" s="569"/>
      <c r="CC863" s="569"/>
      <c r="CD863" s="569"/>
    </row>
    <row r="864" spans="21:82" ht="39" customHeight="1" x14ac:dyDescent="0.25">
      <c r="U864" s="569"/>
      <c r="V864" s="569"/>
      <c r="W864" s="569"/>
      <c r="X864" s="569"/>
      <c r="Y864" s="569"/>
      <c r="Z864" s="569"/>
      <c r="AA864" s="569"/>
      <c r="AB864" s="569"/>
      <c r="AC864" s="569"/>
      <c r="AD864" s="569"/>
      <c r="AE864" s="569"/>
      <c r="AF864" s="569"/>
      <c r="AG864" s="569"/>
      <c r="AH864" s="569"/>
      <c r="AI864" s="569"/>
      <c r="AJ864" s="569"/>
      <c r="AK864" s="569"/>
      <c r="AL864" s="569"/>
      <c r="AM864" s="569"/>
      <c r="AN864" s="569"/>
      <c r="AO864" s="569"/>
      <c r="AP864" s="569"/>
      <c r="AQ864" s="569"/>
      <c r="AR864" s="569"/>
      <c r="AS864" s="569"/>
      <c r="AT864" s="569"/>
      <c r="AU864" s="569"/>
      <c r="AV864" s="569"/>
      <c r="AW864" s="569"/>
      <c r="AX864" s="569"/>
      <c r="AY864" s="569"/>
      <c r="AZ864" s="569"/>
      <c r="BA864" s="569"/>
      <c r="BB864" s="569"/>
      <c r="BC864" s="569"/>
      <c r="BD864" s="569"/>
      <c r="BE864" s="569"/>
      <c r="BF864" s="569"/>
      <c r="BG864" s="569"/>
      <c r="BH864" s="569"/>
      <c r="BI864" s="569"/>
      <c r="BJ864" s="569"/>
      <c r="BK864" s="569"/>
      <c r="BL864" s="569"/>
      <c r="BM864" s="569"/>
      <c r="BN864" s="569"/>
      <c r="BO864" s="569"/>
      <c r="BP864" s="569"/>
      <c r="BQ864" s="569"/>
      <c r="BR864" s="569"/>
      <c r="BS864" s="569"/>
      <c r="BT864" s="569"/>
      <c r="BU864" s="569"/>
      <c r="BV864" s="569"/>
      <c r="BW864" s="569"/>
      <c r="BX864" s="569"/>
      <c r="BY864" s="569"/>
      <c r="BZ864" s="569"/>
      <c r="CA864" s="569"/>
      <c r="CB864" s="569"/>
      <c r="CC864" s="569"/>
      <c r="CD864" s="569"/>
    </row>
    <row r="865" spans="21:82" ht="39" customHeight="1" x14ac:dyDescent="0.25">
      <c r="U865" s="569"/>
      <c r="V865" s="569"/>
      <c r="W865" s="569"/>
      <c r="X865" s="569"/>
      <c r="Y865" s="569"/>
      <c r="Z865" s="569"/>
      <c r="AA865" s="569"/>
      <c r="AB865" s="569"/>
      <c r="AC865" s="569"/>
      <c r="AD865" s="569"/>
      <c r="AE865" s="569"/>
      <c r="AF865" s="569"/>
      <c r="AG865" s="569"/>
      <c r="AH865" s="569"/>
      <c r="AI865" s="569"/>
      <c r="AJ865" s="569"/>
      <c r="AK865" s="569"/>
      <c r="AL865" s="569"/>
      <c r="AM865" s="569"/>
      <c r="AN865" s="569"/>
      <c r="AO865" s="569"/>
      <c r="AP865" s="569"/>
      <c r="AQ865" s="569"/>
      <c r="AR865" s="569"/>
      <c r="AS865" s="569"/>
      <c r="AT865" s="569"/>
      <c r="AU865" s="569"/>
      <c r="AV865" s="569"/>
      <c r="AW865" s="569"/>
      <c r="AX865" s="569"/>
      <c r="AY865" s="569"/>
      <c r="AZ865" s="569"/>
      <c r="BA865" s="569"/>
      <c r="BB865" s="569"/>
      <c r="BC865" s="569"/>
      <c r="BD865" s="569"/>
      <c r="BE865" s="569"/>
      <c r="BF865" s="569"/>
      <c r="BG865" s="569"/>
      <c r="BH865" s="569"/>
      <c r="BI865" s="569"/>
      <c r="BJ865" s="569"/>
      <c r="BK865" s="569"/>
      <c r="BL865" s="569"/>
      <c r="BM865" s="569"/>
      <c r="BN865" s="569"/>
      <c r="BO865" s="569"/>
      <c r="BP865" s="569"/>
      <c r="BQ865" s="569"/>
      <c r="BR865" s="569"/>
      <c r="BS865" s="569"/>
      <c r="BT865" s="569"/>
      <c r="BU865" s="569"/>
      <c r="BV865" s="569"/>
      <c r="BW865" s="569"/>
      <c r="BX865" s="569"/>
      <c r="BY865" s="569"/>
      <c r="BZ865" s="569"/>
      <c r="CA865" s="569"/>
      <c r="CB865" s="569"/>
      <c r="CC865" s="569"/>
      <c r="CD865" s="569"/>
    </row>
    <row r="866" spans="21:82" ht="39" customHeight="1" x14ac:dyDescent="0.25">
      <c r="U866" s="569"/>
      <c r="V866" s="569"/>
      <c r="W866" s="569"/>
      <c r="X866" s="569"/>
      <c r="Y866" s="569"/>
      <c r="Z866" s="569"/>
      <c r="AA866" s="569"/>
      <c r="AB866" s="569"/>
      <c r="AC866" s="569"/>
      <c r="AD866" s="569"/>
      <c r="AE866" s="569"/>
      <c r="AF866" s="569"/>
      <c r="AG866" s="569"/>
      <c r="AH866" s="569"/>
      <c r="AI866" s="569"/>
      <c r="AJ866" s="569"/>
      <c r="AK866" s="569"/>
      <c r="AL866" s="569"/>
      <c r="AM866" s="569"/>
      <c r="AN866" s="569"/>
      <c r="AO866" s="569"/>
      <c r="AP866" s="569"/>
      <c r="AQ866" s="569"/>
      <c r="AR866" s="569"/>
      <c r="AS866" s="569"/>
      <c r="AT866" s="569"/>
      <c r="AU866" s="569"/>
      <c r="AV866" s="569"/>
      <c r="AW866" s="569"/>
      <c r="AX866" s="569"/>
      <c r="AY866" s="569"/>
      <c r="AZ866" s="569"/>
      <c r="BA866" s="569"/>
      <c r="BB866" s="569"/>
      <c r="BC866" s="569"/>
      <c r="BD866" s="569"/>
      <c r="BE866" s="569"/>
      <c r="BF866" s="569"/>
      <c r="BG866" s="569"/>
      <c r="BH866" s="569"/>
      <c r="BI866" s="569"/>
      <c r="BJ866" s="569"/>
      <c r="BK866" s="569"/>
      <c r="BL866" s="569"/>
      <c r="BM866" s="569"/>
      <c r="BN866" s="569"/>
      <c r="BO866" s="569"/>
      <c r="BP866" s="569"/>
      <c r="BQ866" s="569"/>
      <c r="BR866" s="569"/>
      <c r="BS866" s="569"/>
      <c r="BT866" s="569"/>
      <c r="BU866" s="569"/>
      <c r="BV866" s="569"/>
      <c r="BW866" s="569"/>
      <c r="BX866" s="569"/>
      <c r="BY866" s="569"/>
      <c r="BZ866" s="569"/>
      <c r="CA866" s="569"/>
      <c r="CB866" s="569"/>
      <c r="CC866" s="569"/>
      <c r="CD866" s="569"/>
    </row>
    <row r="867" spans="21:82" ht="39" customHeight="1" x14ac:dyDescent="0.25">
      <c r="U867" s="569"/>
      <c r="V867" s="569"/>
      <c r="W867" s="569"/>
      <c r="X867" s="569"/>
      <c r="Y867" s="569"/>
      <c r="Z867" s="569"/>
      <c r="AA867" s="569"/>
      <c r="AB867" s="569"/>
      <c r="AC867" s="569"/>
      <c r="AD867" s="569"/>
      <c r="AE867" s="569"/>
      <c r="AF867" s="569"/>
      <c r="AG867" s="569"/>
      <c r="AH867" s="569"/>
      <c r="AI867" s="569"/>
      <c r="AJ867" s="569"/>
      <c r="AK867" s="569"/>
      <c r="AL867" s="569"/>
      <c r="AM867" s="569"/>
      <c r="AN867" s="569"/>
      <c r="AO867" s="569"/>
      <c r="AP867" s="569"/>
      <c r="AQ867" s="569"/>
      <c r="AR867" s="569"/>
      <c r="AS867" s="569"/>
      <c r="AT867" s="569"/>
      <c r="AU867" s="569"/>
      <c r="AV867" s="569"/>
      <c r="AW867" s="569"/>
      <c r="AX867" s="569"/>
      <c r="AY867" s="569"/>
      <c r="AZ867" s="569"/>
      <c r="BA867" s="569"/>
      <c r="BB867" s="569"/>
      <c r="BC867" s="569"/>
      <c r="BD867" s="569"/>
      <c r="BE867" s="569"/>
      <c r="BF867" s="569"/>
      <c r="BG867" s="569"/>
      <c r="BH867" s="569"/>
      <c r="BI867" s="569"/>
      <c r="BJ867" s="569"/>
      <c r="BK867" s="569"/>
      <c r="BL867" s="569"/>
      <c r="BM867" s="569"/>
      <c r="BN867" s="569"/>
      <c r="BO867" s="569"/>
      <c r="BP867" s="569"/>
      <c r="BQ867" s="569"/>
      <c r="BR867" s="569"/>
      <c r="BS867" s="569"/>
      <c r="BT867" s="569"/>
      <c r="BU867" s="569"/>
      <c r="BV867" s="569"/>
      <c r="BW867" s="569"/>
      <c r="BX867" s="569"/>
      <c r="BY867" s="569"/>
      <c r="BZ867" s="569"/>
      <c r="CA867" s="569"/>
      <c r="CB867" s="569"/>
      <c r="CC867" s="569"/>
      <c r="CD867" s="569"/>
    </row>
    <row r="868" spans="21:82" ht="39" customHeight="1" x14ac:dyDescent="0.25">
      <c r="U868" s="569"/>
      <c r="V868" s="569"/>
      <c r="W868" s="569"/>
      <c r="X868" s="569"/>
      <c r="Y868" s="569"/>
      <c r="Z868" s="569"/>
      <c r="AA868" s="569"/>
      <c r="AB868" s="569"/>
      <c r="AC868" s="569"/>
      <c r="AD868" s="569"/>
      <c r="AE868" s="569"/>
      <c r="AF868" s="569"/>
      <c r="AG868" s="569"/>
      <c r="AH868" s="569"/>
      <c r="AI868" s="569"/>
      <c r="AJ868" s="569"/>
      <c r="AK868" s="569"/>
      <c r="AL868" s="569"/>
      <c r="AM868" s="569"/>
      <c r="AN868" s="569"/>
      <c r="AO868" s="569"/>
      <c r="AP868" s="569"/>
      <c r="AQ868" s="569"/>
      <c r="AR868" s="569"/>
      <c r="AS868" s="569"/>
      <c r="AT868" s="569"/>
      <c r="AU868" s="569"/>
      <c r="AV868" s="569"/>
      <c r="AW868" s="569"/>
      <c r="AX868" s="569"/>
      <c r="AY868" s="569"/>
      <c r="AZ868" s="569"/>
      <c r="BA868" s="569"/>
      <c r="BB868" s="569"/>
      <c r="BC868" s="569"/>
      <c r="BD868" s="569"/>
      <c r="BE868" s="569"/>
      <c r="BF868" s="569"/>
      <c r="BG868" s="569"/>
      <c r="BH868" s="569"/>
      <c r="BI868" s="569"/>
      <c r="BJ868" s="569"/>
      <c r="BK868" s="569"/>
      <c r="BL868" s="569"/>
      <c r="BM868" s="569"/>
      <c r="BN868" s="569"/>
      <c r="BO868" s="569"/>
      <c r="BP868" s="569"/>
      <c r="BQ868" s="569"/>
      <c r="BR868" s="569"/>
      <c r="BS868" s="569"/>
      <c r="BT868" s="569"/>
      <c r="BU868" s="569"/>
      <c r="BV868" s="569"/>
      <c r="BW868" s="569"/>
      <c r="BX868" s="569"/>
      <c r="BY868" s="569"/>
      <c r="BZ868" s="569"/>
      <c r="CA868" s="569"/>
      <c r="CB868" s="569"/>
      <c r="CC868" s="569"/>
      <c r="CD868" s="569"/>
    </row>
    <row r="869" spans="21:82" ht="39" customHeight="1" x14ac:dyDescent="0.25">
      <c r="U869" s="569"/>
      <c r="V869" s="569"/>
      <c r="W869" s="569"/>
      <c r="X869" s="569"/>
      <c r="Y869" s="569"/>
      <c r="Z869" s="569"/>
      <c r="AA869" s="569"/>
      <c r="AB869" s="569"/>
      <c r="AC869" s="569"/>
      <c r="AD869" s="569"/>
      <c r="AE869" s="569"/>
      <c r="AF869" s="569"/>
      <c r="AG869" s="569"/>
      <c r="AH869" s="569"/>
      <c r="AI869" s="569"/>
      <c r="AJ869" s="569"/>
      <c r="AK869" s="569"/>
      <c r="AL869" s="569"/>
      <c r="AM869" s="569"/>
      <c r="AN869" s="569"/>
      <c r="AO869" s="569"/>
      <c r="AP869" s="569"/>
      <c r="AQ869" s="569"/>
      <c r="AR869" s="569"/>
      <c r="AS869" s="569"/>
      <c r="AT869" s="569"/>
      <c r="AU869" s="569"/>
      <c r="AV869" s="569"/>
      <c r="AW869" s="569"/>
      <c r="AX869" s="569"/>
      <c r="AY869" s="569"/>
      <c r="AZ869" s="569"/>
      <c r="BA869" s="569"/>
      <c r="BB869" s="569"/>
      <c r="BC869" s="569"/>
      <c r="BD869" s="569"/>
      <c r="BE869" s="569"/>
      <c r="BF869" s="569"/>
      <c r="BG869" s="569"/>
      <c r="BH869" s="569"/>
      <c r="BI869" s="569"/>
      <c r="BJ869" s="569"/>
      <c r="BK869" s="569"/>
      <c r="BL869" s="569"/>
      <c r="BM869" s="569"/>
      <c r="BN869" s="569"/>
      <c r="BO869" s="569"/>
      <c r="BP869" s="569"/>
      <c r="BQ869" s="569"/>
      <c r="BR869" s="569"/>
      <c r="BS869" s="569"/>
      <c r="BT869" s="569"/>
      <c r="BU869" s="569"/>
      <c r="BV869" s="569"/>
      <c r="BW869" s="569"/>
      <c r="BX869" s="569"/>
      <c r="BY869" s="569"/>
      <c r="BZ869" s="569"/>
      <c r="CA869" s="569"/>
      <c r="CB869" s="569"/>
      <c r="CC869" s="569"/>
      <c r="CD869" s="569"/>
    </row>
    <row r="870" spans="21:82" ht="39" customHeight="1" x14ac:dyDescent="0.25">
      <c r="U870" s="569"/>
      <c r="V870" s="569"/>
      <c r="W870" s="569"/>
      <c r="X870" s="569"/>
      <c r="Y870" s="569"/>
      <c r="Z870" s="569"/>
      <c r="AA870" s="569"/>
      <c r="AB870" s="569"/>
      <c r="AC870" s="569"/>
      <c r="AD870" s="569"/>
      <c r="AE870" s="569"/>
      <c r="AF870" s="569"/>
      <c r="AG870" s="569"/>
      <c r="AH870" s="569"/>
      <c r="AI870" s="569"/>
      <c r="AJ870" s="569"/>
      <c r="AK870" s="569"/>
      <c r="AL870" s="569"/>
      <c r="AM870" s="569"/>
      <c r="AN870" s="569"/>
      <c r="AO870" s="569"/>
      <c r="AP870" s="569"/>
      <c r="AQ870" s="569"/>
      <c r="AR870" s="569"/>
      <c r="AS870" s="569"/>
      <c r="AT870" s="569"/>
      <c r="AU870" s="569"/>
      <c r="AV870" s="569"/>
      <c r="AW870" s="569"/>
      <c r="AX870" s="569"/>
      <c r="AY870" s="569"/>
      <c r="AZ870" s="569"/>
      <c r="BA870" s="569"/>
      <c r="BB870" s="569"/>
      <c r="BC870" s="569"/>
      <c r="BD870" s="569"/>
      <c r="BE870" s="569"/>
      <c r="BF870" s="569"/>
      <c r="BG870" s="569"/>
      <c r="BH870" s="569"/>
      <c r="BI870" s="569"/>
      <c r="BJ870" s="569"/>
      <c r="BK870" s="569"/>
      <c r="BL870" s="569"/>
      <c r="BM870" s="569"/>
      <c r="BN870" s="569"/>
      <c r="BO870" s="569"/>
      <c r="BP870" s="569"/>
      <c r="BQ870" s="569"/>
      <c r="BR870" s="569"/>
      <c r="BS870" s="569"/>
      <c r="BT870" s="569"/>
      <c r="BU870" s="569"/>
      <c r="BV870" s="569"/>
      <c r="BW870" s="569"/>
      <c r="BX870" s="569"/>
      <c r="BY870" s="569"/>
      <c r="BZ870" s="569"/>
      <c r="CA870" s="569"/>
      <c r="CB870" s="569"/>
      <c r="CC870" s="569"/>
      <c r="CD870" s="569"/>
    </row>
    <row r="871" spans="21:82" ht="39" customHeight="1" x14ac:dyDescent="0.25">
      <c r="U871" s="569"/>
      <c r="V871" s="569"/>
      <c r="W871" s="569"/>
      <c r="X871" s="569"/>
      <c r="Y871" s="569"/>
      <c r="Z871" s="569"/>
      <c r="AA871" s="569"/>
      <c r="AB871" s="569"/>
      <c r="AC871" s="569"/>
      <c r="AD871" s="569"/>
      <c r="AE871" s="569"/>
      <c r="AF871" s="569"/>
      <c r="AG871" s="569"/>
      <c r="AH871" s="569"/>
      <c r="AI871" s="569"/>
      <c r="AJ871" s="569"/>
      <c r="AK871" s="569"/>
      <c r="AL871" s="569"/>
      <c r="AM871" s="569"/>
      <c r="AN871" s="569"/>
      <c r="AO871" s="569"/>
      <c r="AP871" s="569"/>
      <c r="AQ871" s="569"/>
      <c r="AR871" s="569"/>
      <c r="AS871" s="569"/>
      <c r="AT871" s="569"/>
      <c r="AU871" s="569"/>
      <c r="AV871" s="569"/>
      <c r="AW871" s="569"/>
      <c r="AX871" s="569"/>
      <c r="AY871" s="569"/>
      <c r="AZ871" s="569"/>
      <c r="BA871" s="569"/>
      <c r="BB871" s="569"/>
      <c r="BC871" s="569"/>
      <c r="BD871" s="569"/>
      <c r="BE871" s="569"/>
      <c r="BF871" s="569"/>
      <c r="BG871" s="569"/>
      <c r="BH871" s="569"/>
      <c r="BI871" s="569"/>
      <c r="BJ871" s="569"/>
      <c r="BK871" s="569"/>
      <c r="BL871" s="569"/>
      <c r="BM871" s="569"/>
      <c r="BN871" s="569"/>
      <c r="BO871" s="569"/>
      <c r="BP871" s="569"/>
      <c r="BQ871" s="569"/>
      <c r="BR871" s="569"/>
      <c r="BS871" s="569"/>
      <c r="BT871" s="569"/>
      <c r="BU871" s="569"/>
      <c r="BV871" s="569"/>
      <c r="BW871" s="569"/>
      <c r="BX871" s="569"/>
      <c r="BY871" s="569"/>
      <c r="BZ871" s="569"/>
      <c r="CA871" s="569"/>
      <c r="CB871" s="569"/>
      <c r="CC871" s="569"/>
      <c r="CD871" s="569"/>
    </row>
    <row r="872" spans="21:82" ht="39" customHeight="1" x14ac:dyDescent="0.25">
      <c r="U872" s="569"/>
      <c r="V872" s="569"/>
      <c r="W872" s="569"/>
      <c r="X872" s="569"/>
      <c r="Y872" s="569"/>
      <c r="Z872" s="569"/>
      <c r="AA872" s="569"/>
      <c r="AB872" s="569"/>
      <c r="AC872" s="569"/>
      <c r="AD872" s="569"/>
      <c r="AE872" s="569"/>
      <c r="AF872" s="569"/>
      <c r="AG872" s="569"/>
      <c r="AH872" s="569"/>
      <c r="AI872" s="569"/>
      <c r="AJ872" s="569"/>
      <c r="AK872" s="569"/>
      <c r="AL872" s="569"/>
      <c r="AM872" s="569"/>
      <c r="AN872" s="569"/>
      <c r="AO872" s="569"/>
      <c r="AP872" s="569"/>
      <c r="AQ872" s="569"/>
      <c r="AR872" s="569"/>
      <c r="AS872" s="569"/>
      <c r="AT872" s="569"/>
      <c r="AU872" s="569"/>
      <c r="AV872" s="569"/>
      <c r="AW872" s="569"/>
      <c r="AX872" s="569"/>
      <c r="AY872" s="569"/>
      <c r="AZ872" s="569"/>
      <c r="BA872" s="569"/>
      <c r="BB872" s="569"/>
      <c r="BC872" s="569"/>
      <c r="BD872" s="569"/>
      <c r="BE872" s="569"/>
      <c r="BF872" s="569"/>
      <c r="BG872" s="569"/>
      <c r="BH872" s="569"/>
      <c r="BI872" s="569"/>
      <c r="BJ872" s="569"/>
      <c r="BK872" s="569"/>
      <c r="BL872" s="569"/>
      <c r="BM872" s="569"/>
      <c r="BN872" s="569"/>
      <c r="BO872" s="569"/>
      <c r="BP872" s="569"/>
      <c r="BQ872" s="569"/>
      <c r="BR872" s="569"/>
      <c r="BS872" s="569"/>
      <c r="BT872" s="569"/>
      <c r="BU872" s="569"/>
      <c r="BV872" s="569"/>
      <c r="BW872" s="569"/>
      <c r="BX872" s="569"/>
      <c r="BY872" s="569"/>
      <c r="BZ872" s="569"/>
      <c r="CA872" s="569"/>
      <c r="CB872" s="569"/>
      <c r="CC872" s="569"/>
      <c r="CD872" s="569"/>
    </row>
    <row r="873" spans="21:82" ht="39" customHeight="1" x14ac:dyDescent="0.25">
      <c r="U873" s="569"/>
      <c r="V873" s="569"/>
      <c r="W873" s="569"/>
      <c r="X873" s="569"/>
      <c r="Y873" s="569"/>
      <c r="Z873" s="569"/>
      <c r="AA873" s="569"/>
      <c r="AB873" s="569"/>
      <c r="AC873" s="569"/>
      <c r="AD873" s="569"/>
      <c r="AE873" s="569"/>
      <c r="AF873" s="569"/>
      <c r="AG873" s="569"/>
      <c r="AH873" s="569"/>
      <c r="AI873" s="569"/>
      <c r="AJ873" s="569"/>
      <c r="AK873" s="569"/>
      <c r="AL873" s="569"/>
      <c r="AM873" s="569"/>
      <c r="AN873" s="569"/>
      <c r="AO873" s="569"/>
      <c r="AP873" s="569"/>
      <c r="AQ873" s="569"/>
      <c r="AR873" s="569"/>
      <c r="AS873" s="569"/>
      <c r="AT873" s="569"/>
      <c r="AU873" s="569"/>
      <c r="AV873" s="569"/>
      <c r="AW873" s="569"/>
      <c r="AX873" s="569"/>
      <c r="AY873" s="569"/>
      <c r="AZ873" s="569"/>
      <c r="BA873" s="569"/>
      <c r="BB873" s="569"/>
      <c r="BC873" s="569"/>
      <c r="BD873" s="569"/>
      <c r="BE873" s="569"/>
      <c r="BF873" s="569"/>
      <c r="BG873" s="569"/>
      <c r="BH873" s="569"/>
      <c r="BI873" s="569"/>
      <c r="BJ873" s="569"/>
      <c r="BK873" s="569"/>
      <c r="BL873" s="569"/>
      <c r="BM873" s="569"/>
      <c r="BN873" s="569"/>
      <c r="BO873" s="569"/>
      <c r="BP873" s="569"/>
      <c r="BQ873" s="569"/>
      <c r="BR873" s="569"/>
      <c r="BS873" s="569"/>
      <c r="BT873" s="569"/>
      <c r="BU873" s="569"/>
      <c r="BV873" s="569"/>
      <c r="BW873" s="569"/>
      <c r="BX873" s="569"/>
      <c r="BY873" s="569"/>
      <c r="BZ873" s="569"/>
      <c r="CA873" s="569"/>
      <c r="CB873" s="569"/>
      <c r="CC873" s="569"/>
      <c r="CD873" s="569"/>
    </row>
    <row r="874" spans="21:82" ht="39" customHeight="1" x14ac:dyDescent="0.25">
      <c r="U874" s="569"/>
      <c r="V874" s="569"/>
      <c r="W874" s="569"/>
      <c r="X874" s="569"/>
      <c r="Y874" s="569"/>
      <c r="Z874" s="569"/>
      <c r="AA874" s="569"/>
      <c r="AB874" s="569"/>
      <c r="AC874" s="569"/>
      <c r="AD874" s="569"/>
      <c r="AE874" s="569"/>
      <c r="AF874" s="569"/>
      <c r="AG874" s="569"/>
      <c r="AH874" s="569"/>
      <c r="AI874" s="569"/>
      <c r="AJ874" s="569"/>
      <c r="AK874" s="569"/>
      <c r="AL874" s="569"/>
      <c r="AM874" s="569"/>
      <c r="AN874" s="569"/>
      <c r="AO874" s="569"/>
      <c r="AP874" s="569"/>
      <c r="AQ874" s="569"/>
      <c r="AR874" s="569"/>
      <c r="AS874" s="569"/>
      <c r="AT874" s="569"/>
      <c r="AU874" s="569"/>
      <c r="AV874" s="569"/>
      <c r="AW874" s="569"/>
      <c r="AX874" s="569"/>
      <c r="AY874" s="569"/>
      <c r="AZ874" s="569"/>
      <c r="BA874" s="569"/>
      <c r="BB874" s="569"/>
      <c r="BC874" s="569"/>
      <c r="BD874" s="569"/>
      <c r="BE874" s="569"/>
      <c r="BF874" s="569"/>
      <c r="BG874" s="569"/>
      <c r="BH874" s="569"/>
      <c r="BI874" s="569"/>
      <c r="BJ874" s="569"/>
      <c r="BK874" s="569"/>
      <c r="BL874" s="569"/>
      <c r="BM874" s="569"/>
      <c r="BN874" s="569"/>
      <c r="BO874" s="569"/>
      <c r="BP874" s="569"/>
      <c r="BQ874" s="569"/>
      <c r="BR874" s="569"/>
      <c r="BS874" s="569"/>
      <c r="BT874" s="569"/>
      <c r="BU874" s="569"/>
      <c r="BV874" s="569"/>
      <c r="BW874" s="569"/>
      <c r="BX874" s="569"/>
      <c r="BY874" s="569"/>
      <c r="BZ874" s="569"/>
      <c r="CA874" s="569"/>
      <c r="CB874" s="569"/>
      <c r="CC874" s="569"/>
      <c r="CD874" s="569"/>
    </row>
    <row r="875" spans="21:82" ht="39" customHeight="1" x14ac:dyDescent="0.25">
      <c r="U875" s="569"/>
      <c r="V875" s="569"/>
      <c r="W875" s="569"/>
      <c r="X875" s="569"/>
      <c r="Y875" s="569"/>
      <c r="Z875" s="569"/>
      <c r="AA875" s="569"/>
      <c r="AB875" s="569"/>
      <c r="AC875" s="569"/>
      <c r="AD875" s="569"/>
      <c r="AE875" s="569"/>
      <c r="AF875" s="569"/>
      <c r="AG875" s="569"/>
      <c r="AH875" s="569"/>
      <c r="AI875" s="569"/>
      <c r="AJ875" s="569"/>
      <c r="AK875" s="569"/>
      <c r="AL875" s="569"/>
      <c r="AM875" s="569"/>
      <c r="AN875" s="569"/>
      <c r="AO875" s="569"/>
      <c r="AP875" s="569"/>
      <c r="AQ875" s="569"/>
      <c r="AR875" s="569"/>
      <c r="AS875" s="569"/>
      <c r="AT875" s="569"/>
      <c r="AU875" s="569"/>
      <c r="AV875" s="569"/>
      <c r="AW875" s="569"/>
      <c r="AX875" s="569"/>
      <c r="AY875" s="569"/>
      <c r="AZ875" s="569"/>
      <c r="BA875" s="569"/>
      <c r="BB875" s="569"/>
      <c r="BC875" s="569"/>
      <c r="BD875" s="569"/>
      <c r="BE875" s="569"/>
      <c r="BF875" s="569"/>
      <c r="BG875" s="569"/>
      <c r="BH875" s="569"/>
      <c r="BI875" s="569"/>
      <c r="BJ875" s="569"/>
      <c r="BK875" s="569"/>
      <c r="BL875" s="569"/>
      <c r="BM875" s="569"/>
      <c r="BN875" s="569"/>
      <c r="BO875" s="569"/>
      <c r="BP875" s="569"/>
      <c r="BQ875" s="569"/>
      <c r="BR875" s="569"/>
      <c r="BS875" s="569"/>
      <c r="BT875" s="569"/>
      <c r="BU875" s="569"/>
      <c r="BV875" s="569"/>
      <c r="BW875" s="569"/>
      <c r="BX875" s="569"/>
      <c r="BY875" s="569"/>
      <c r="BZ875" s="569"/>
      <c r="CA875" s="569"/>
      <c r="CB875" s="569"/>
      <c r="CC875" s="569"/>
      <c r="CD875" s="569"/>
    </row>
    <row r="876" spans="21:82" ht="39" customHeight="1" x14ac:dyDescent="0.25">
      <c r="U876" s="569"/>
      <c r="V876" s="569"/>
      <c r="W876" s="569"/>
      <c r="X876" s="569"/>
      <c r="Y876" s="569"/>
      <c r="Z876" s="569"/>
      <c r="AA876" s="569"/>
      <c r="AB876" s="569"/>
      <c r="AC876" s="569"/>
      <c r="AD876" s="569"/>
      <c r="AE876" s="569"/>
      <c r="AF876" s="569"/>
      <c r="AG876" s="569"/>
      <c r="AH876" s="569"/>
      <c r="AI876" s="569"/>
      <c r="AJ876" s="569"/>
      <c r="AK876" s="569"/>
      <c r="AL876" s="569"/>
      <c r="AM876" s="569"/>
      <c r="AN876" s="569"/>
      <c r="AO876" s="569"/>
      <c r="AP876" s="569"/>
      <c r="AQ876" s="569"/>
      <c r="AR876" s="569"/>
      <c r="AS876" s="569"/>
      <c r="AT876" s="569"/>
      <c r="AU876" s="569"/>
      <c r="AV876" s="569"/>
      <c r="AW876" s="569"/>
      <c r="AX876" s="569"/>
      <c r="AY876" s="569"/>
      <c r="AZ876" s="569"/>
      <c r="BA876" s="569"/>
      <c r="BB876" s="569"/>
      <c r="BC876" s="569"/>
      <c r="BD876" s="569"/>
      <c r="BE876" s="569"/>
      <c r="BF876" s="569"/>
      <c r="BG876" s="569"/>
      <c r="BH876" s="569"/>
      <c r="BI876" s="569"/>
      <c r="BJ876" s="569"/>
      <c r="BK876" s="569"/>
      <c r="BL876" s="569"/>
      <c r="BM876" s="569"/>
      <c r="BN876" s="569"/>
      <c r="BO876" s="569"/>
      <c r="BP876" s="569"/>
      <c r="BQ876" s="569"/>
      <c r="BR876" s="569"/>
      <c r="BS876" s="569"/>
      <c r="BT876" s="569"/>
      <c r="BU876" s="569"/>
      <c r="BV876" s="569"/>
      <c r="BW876" s="569"/>
      <c r="BX876" s="569"/>
      <c r="BY876" s="569"/>
      <c r="BZ876" s="569"/>
      <c r="CA876" s="569"/>
      <c r="CB876" s="569"/>
      <c r="CC876" s="569"/>
      <c r="CD876" s="569"/>
    </row>
    <row r="877" spans="21:82" ht="39" customHeight="1" x14ac:dyDescent="0.25">
      <c r="U877" s="569"/>
      <c r="V877" s="569"/>
      <c r="W877" s="569"/>
      <c r="X877" s="569"/>
      <c r="Y877" s="569"/>
      <c r="Z877" s="569"/>
      <c r="AA877" s="569"/>
      <c r="AB877" s="569"/>
      <c r="AC877" s="569"/>
      <c r="AD877" s="569"/>
      <c r="AE877" s="569"/>
      <c r="AF877" s="569"/>
      <c r="AG877" s="569"/>
      <c r="AH877" s="569"/>
      <c r="AI877" s="569"/>
      <c r="AJ877" s="569"/>
      <c r="AK877" s="569"/>
      <c r="AL877" s="569"/>
      <c r="AM877" s="569"/>
      <c r="AN877" s="569"/>
      <c r="AO877" s="569"/>
      <c r="AP877" s="569"/>
      <c r="AQ877" s="569"/>
      <c r="AR877" s="569"/>
      <c r="AS877" s="569"/>
      <c r="AT877" s="569"/>
      <c r="AU877" s="569"/>
      <c r="AV877" s="569"/>
      <c r="AW877" s="569"/>
      <c r="AX877" s="569"/>
      <c r="AY877" s="569"/>
      <c r="AZ877" s="569"/>
      <c r="BA877" s="569"/>
      <c r="BB877" s="569"/>
      <c r="BC877" s="569"/>
      <c r="BD877" s="569"/>
      <c r="BE877" s="569"/>
      <c r="BF877" s="569"/>
      <c r="BG877" s="569"/>
      <c r="BH877" s="569"/>
      <c r="BI877" s="569"/>
      <c r="BJ877" s="569"/>
      <c r="BK877" s="569"/>
      <c r="BL877" s="569"/>
      <c r="BM877" s="569"/>
      <c r="BN877" s="569"/>
      <c r="BO877" s="569"/>
      <c r="BP877" s="569"/>
      <c r="BQ877" s="569"/>
      <c r="BR877" s="569"/>
      <c r="BS877" s="569"/>
      <c r="BT877" s="569"/>
      <c r="BU877" s="569"/>
      <c r="BV877" s="569"/>
      <c r="BW877" s="569"/>
      <c r="BX877" s="569"/>
      <c r="BY877" s="569"/>
      <c r="BZ877" s="569"/>
      <c r="CA877" s="569"/>
      <c r="CB877" s="569"/>
      <c r="CC877" s="569"/>
      <c r="CD877" s="569"/>
    </row>
    <row r="878" spans="21:82" ht="39" customHeight="1" x14ac:dyDescent="0.25">
      <c r="U878" s="569"/>
      <c r="V878" s="569"/>
      <c r="W878" s="569"/>
      <c r="X878" s="569"/>
      <c r="Y878" s="569"/>
      <c r="Z878" s="569"/>
      <c r="AA878" s="569"/>
      <c r="AB878" s="569"/>
      <c r="AC878" s="569"/>
      <c r="AD878" s="569"/>
      <c r="AE878" s="569"/>
      <c r="AF878" s="569"/>
      <c r="AG878" s="569"/>
      <c r="AH878" s="569"/>
      <c r="AI878" s="569"/>
      <c r="AJ878" s="569"/>
      <c r="AK878" s="569"/>
      <c r="AL878" s="569"/>
      <c r="AM878" s="569"/>
      <c r="AN878" s="569"/>
      <c r="AO878" s="569"/>
      <c r="AP878" s="569"/>
      <c r="AQ878" s="569"/>
      <c r="AR878" s="569"/>
      <c r="AS878" s="569"/>
      <c r="AT878" s="569"/>
      <c r="AU878" s="569"/>
      <c r="AV878" s="569"/>
      <c r="AW878" s="569"/>
      <c r="AX878" s="569"/>
      <c r="AY878" s="569"/>
      <c r="AZ878" s="569"/>
      <c r="BA878" s="569"/>
      <c r="BB878" s="569"/>
      <c r="BC878" s="569"/>
      <c r="BD878" s="569"/>
      <c r="BE878" s="569"/>
      <c r="BF878" s="569"/>
      <c r="BG878" s="569"/>
      <c r="BH878" s="569"/>
      <c r="BI878" s="569"/>
      <c r="BJ878" s="569"/>
      <c r="BK878" s="569"/>
      <c r="BL878" s="569"/>
      <c r="BM878" s="569"/>
      <c r="BN878" s="569"/>
      <c r="BO878" s="569"/>
      <c r="BP878" s="569"/>
      <c r="BQ878" s="569"/>
      <c r="BR878" s="569"/>
      <c r="BS878" s="569"/>
      <c r="BT878" s="569"/>
      <c r="BU878" s="569"/>
      <c r="BV878" s="569"/>
      <c r="BW878" s="569"/>
      <c r="BX878" s="569"/>
      <c r="BY878" s="569"/>
      <c r="BZ878" s="569"/>
      <c r="CA878" s="569"/>
      <c r="CB878" s="569"/>
      <c r="CC878" s="569"/>
      <c r="CD878" s="569"/>
    </row>
    <row r="879" spans="21:82" ht="39" customHeight="1" x14ac:dyDescent="0.25">
      <c r="U879" s="569"/>
      <c r="V879" s="569"/>
      <c r="W879" s="569"/>
      <c r="X879" s="569"/>
      <c r="Y879" s="569"/>
      <c r="Z879" s="569"/>
      <c r="AA879" s="569"/>
      <c r="AB879" s="569"/>
      <c r="AC879" s="569"/>
      <c r="AD879" s="569"/>
      <c r="AE879" s="569"/>
      <c r="AF879" s="569"/>
      <c r="AG879" s="569"/>
      <c r="AH879" s="569"/>
      <c r="AI879" s="569"/>
      <c r="AJ879" s="569"/>
      <c r="AK879" s="569"/>
      <c r="AL879" s="569"/>
      <c r="AM879" s="569"/>
      <c r="AN879" s="569"/>
      <c r="AO879" s="569"/>
      <c r="AP879" s="569"/>
      <c r="AQ879" s="569"/>
      <c r="AR879" s="569"/>
      <c r="AS879" s="569"/>
      <c r="AT879" s="569"/>
      <c r="AU879" s="569"/>
      <c r="AV879" s="569"/>
      <c r="AW879" s="569"/>
      <c r="AX879" s="569"/>
      <c r="AY879" s="569"/>
      <c r="AZ879" s="569"/>
      <c r="BA879" s="569"/>
      <c r="BB879" s="569"/>
      <c r="BC879" s="569"/>
      <c r="BD879" s="569"/>
      <c r="BE879" s="569"/>
      <c r="BF879" s="569"/>
      <c r="BG879" s="569"/>
      <c r="BH879" s="569"/>
      <c r="BI879" s="569"/>
      <c r="BJ879" s="569"/>
      <c r="BK879" s="569"/>
      <c r="BL879" s="569"/>
      <c r="BM879" s="569"/>
      <c r="BN879" s="569"/>
      <c r="BO879" s="569"/>
      <c r="BP879" s="569"/>
      <c r="BQ879" s="569"/>
      <c r="BR879" s="569"/>
      <c r="BS879" s="569"/>
      <c r="BT879" s="569"/>
      <c r="BU879" s="569"/>
      <c r="BV879" s="569"/>
      <c r="BW879" s="569"/>
      <c r="BX879" s="569"/>
      <c r="BY879" s="569"/>
      <c r="BZ879" s="569"/>
      <c r="CA879" s="569"/>
      <c r="CB879" s="569"/>
      <c r="CC879" s="569"/>
      <c r="CD879" s="569"/>
    </row>
    <row r="880" spans="21:82" ht="39" customHeight="1" x14ac:dyDescent="0.25">
      <c r="U880" s="569"/>
      <c r="V880" s="569"/>
      <c r="W880" s="569"/>
      <c r="X880" s="569"/>
      <c r="Y880" s="569"/>
      <c r="Z880" s="569"/>
      <c r="AA880" s="569"/>
      <c r="AB880" s="569"/>
      <c r="AC880" s="569"/>
      <c r="AD880" s="569"/>
      <c r="AE880" s="569"/>
      <c r="AF880" s="569"/>
      <c r="AG880" s="569"/>
      <c r="AH880" s="569"/>
      <c r="AI880" s="569"/>
      <c r="AJ880" s="569"/>
      <c r="AK880" s="569"/>
      <c r="AL880" s="569"/>
      <c r="AM880" s="569"/>
      <c r="AN880" s="569"/>
      <c r="AO880" s="569"/>
      <c r="AP880" s="569"/>
      <c r="AQ880" s="569"/>
      <c r="AR880" s="569"/>
      <c r="AS880" s="569"/>
      <c r="AT880" s="569"/>
      <c r="AU880" s="569"/>
      <c r="AV880" s="569"/>
      <c r="AW880" s="569"/>
      <c r="AX880" s="569"/>
      <c r="AY880" s="569"/>
      <c r="AZ880" s="569"/>
      <c r="BA880" s="569"/>
      <c r="BB880" s="569"/>
      <c r="BC880" s="569"/>
      <c r="BD880" s="569"/>
      <c r="BE880" s="569"/>
      <c r="BF880" s="569"/>
      <c r="BG880" s="569"/>
      <c r="BH880" s="569"/>
      <c r="BI880" s="569"/>
      <c r="BJ880" s="569"/>
      <c r="BK880" s="569"/>
      <c r="BL880" s="569"/>
      <c r="BM880" s="569"/>
      <c r="BN880" s="569"/>
      <c r="BO880" s="569"/>
      <c r="BP880" s="569"/>
      <c r="BQ880" s="569"/>
      <c r="BR880" s="569"/>
      <c r="BS880" s="569"/>
      <c r="BT880" s="569"/>
      <c r="BU880" s="569"/>
      <c r="BV880" s="569"/>
      <c r="BW880" s="569"/>
      <c r="BX880" s="569"/>
      <c r="BY880" s="569"/>
      <c r="BZ880" s="569"/>
      <c r="CA880" s="569"/>
      <c r="CB880" s="569"/>
      <c r="CC880" s="569"/>
      <c r="CD880" s="569"/>
    </row>
    <row r="881" spans="21:82" ht="39" customHeight="1" x14ac:dyDescent="0.25">
      <c r="U881" s="569"/>
      <c r="V881" s="569"/>
      <c r="W881" s="569"/>
      <c r="X881" s="569"/>
      <c r="Y881" s="569"/>
      <c r="Z881" s="569"/>
      <c r="AA881" s="569"/>
      <c r="AB881" s="569"/>
      <c r="AC881" s="569"/>
      <c r="AD881" s="569"/>
      <c r="AE881" s="569"/>
      <c r="AF881" s="569"/>
      <c r="AG881" s="569"/>
      <c r="AH881" s="569"/>
      <c r="AI881" s="569"/>
      <c r="AJ881" s="569"/>
      <c r="AK881" s="569"/>
      <c r="AL881" s="569"/>
      <c r="AM881" s="569"/>
      <c r="AN881" s="569"/>
      <c r="AO881" s="569"/>
      <c r="AP881" s="569"/>
      <c r="AQ881" s="569"/>
      <c r="AR881" s="569"/>
      <c r="AS881" s="569"/>
      <c r="AT881" s="569"/>
      <c r="AU881" s="569"/>
      <c r="AV881" s="569"/>
      <c r="AW881" s="569"/>
      <c r="AX881" s="569"/>
      <c r="AY881" s="569"/>
      <c r="AZ881" s="569"/>
      <c r="BA881" s="569"/>
      <c r="BB881" s="569"/>
      <c r="BC881" s="569"/>
      <c r="BD881" s="569"/>
      <c r="BE881" s="569"/>
      <c r="BF881" s="569"/>
      <c r="BG881" s="569"/>
      <c r="BH881" s="569"/>
      <c r="BI881" s="569"/>
      <c r="BJ881" s="569"/>
      <c r="BK881" s="569"/>
      <c r="BL881" s="569"/>
      <c r="BM881" s="569"/>
      <c r="BN881" s="569"/>
      <c r="BO881" s="569"/>
      <c r="BP881" s="569"/>
      <c r="BQ881" s="569"/>
      <c r="BR881" s="569"/>
      <c r="BS881" s="569"/>
      <c r="BT881" s="569"/>
      <c r="BU881" s="569"/>
      <c r="BV881" s="569"/>
      <c r="BW881" s="569"/>
      <c r="BX881" s="569"/>
      <c r="BY881" s="569"/>
      <c r="BZ881" s="569"/>
      <c r="CA881" s="569"/>
      <c r="CB881" s="569"/>
      <c r="CC881" s="569"/>
      <c r="CD881" s="569"/>
    </row>
    <row r="882" spans="21:82" ht="39" customHeight="1" x14ac:dyDescent="0.25">
      <c r="U882" s="569"/>
      <c r="V882" s="569"/>
      <c r="W882" s="569"/>
      <c r="X882" s="569"/>
      <c r="Y882" s="569"/>
      <c r="Z882" s="569"/>
      <c r="AA882" s="569"/>
      <c r="AB882" s="569"/>
      <c r="AC882" s="569"/>
      <c r="AD882" s="569"/>
      <c r="AE882" s="569"/>
      <c r="AF882" s="569"/>
      <c r="AG882" s="569"/>
      <c r="AH882" s="569"/>
      <c r="AI882" s="569"/>
      <c r="AJ882" s="569"/>
      <c r="AK882" s="569"/>
      <c r="AL882" s="569"/>
      <c r="AM882" s="569"/>
      <c r="AN882" s="569"/>
      <c r="AO882" s="569"/>
      <c r="AP882" s="569"/>
      <c r="AQ882" s="569"/>
      <c r="AR882" s="569"/>
      <c r="AS882" s="569"/>
      <c r="AT882" s="569"/>
      <c r="AU882" s="569"/>
      <c r="AV882" s="569"/>
      <c r="AW882" s="569"/>
      <c r="AX882" s="569"/>
      <c r="AY882" s="569"/>
      <c r="AZ882" s="569"/>
      <c r="BA882" s="569"/>
      <c r="BB882" s="569"/>
      <c r="BC882" s="569"/>
      <c r="BD882" s="569"/>
      <c r="BE882" s="569"/>
      <c r="BF882" s="569"/>
      <c r="BG882" s="569"/>
      <c r="BH882" s="569"/>
      <c r="BI882" s="569"/>
      <c r="BJ882" s="569"/>
      <c r="BK882" s="569"/>
      <c r="BL882" s="569"/>
      <c r="BM882" s="569"/>
      <c r="BN882" s="569"/>
      <c r="BO882" s="569"/>
      <c r="BP882" s="569"/>
      <c r="BQ882" s="569"/>
      <c r="BR882" s="569"/>
      <c r="BS882" s="569"/>
      <c r="BT882" s="569"/>
      <c r="BU882" s="569"/>
      <c r="BV882" s="569"/>
      <c r="BW882" s="569"/>
      <c r="BX882" s="569"/>
      <c r="BY882" s="569"/>
      <c r="BZ882" s="569"/>
      <c r="CA882" s="569"/>
      <c r="CB882" s="569"/>
      <c r="CC882" s="569"/>
      <c r="CD882" s="569"/>
    </row>
    <row r="883" spans="21:82" ht="39" customHeight="1" x14ac:dyDescent="0.25">
      <c r="U883" s="569"/>
      <c r="V883" s="569"/>
      <c r="W883" s="569"/>
      <c r="X883" s="569"/>
      <c r="Y883" s="569"/>
      <c r="Z883" s="569"/>
      <c r="AA883" s="569"/>
      <c r="AB883" s="569"/>
      <c r="AC883" s="569"/>
      <c r="AD883" s="569"/>
      <c r="AE883" s="569"/>
      <c r="AF883" s="569"/>
      <c r="AG883" s="569"/>
      <c r="AH883" s="569"/>
      <c r="AI883" s="569"/>
      <c r="AJ883" s="569"/>
      <c r="AK883" s="569"/>
      <c r="AL883" s="569"/>
      <c r="AM883" s="569"/>
      <c r="AN883" s="569"/>
      <c r="AO883" s="569"/>
      <c r="AP883" s="569"/>
      <c r="AQ883" s="569"/>
      <c r="AR883" s="569"/>
      <c r="AS883" s="569"/>
      <c r="AT883" s="569"/>
      <c r="AU883" s="569"/>
      <c r="AV883" s="569"/>
      <c r="AW883" s="569"/>
      <c r="AX883" s="569"/>
      <c r="AY883" s="569"/>
      <c r="AZ883" s="569"/>
      <c r="BA883" s="569"/>
      <c r="BB883" s="569"/>
      <c r="BC883" s="569"/>
      <c r="BD883" s="569"/>
      <c r="BE883" s="569"/>
      <c r="BF883" s="569"/>
      <c r="BG883" s="569"/>
      <c r="BH883" s="569"/>
      <c r="BI883" s="569"/>
      <c r="BJ883" s="569"/>
      <c r="BK883" s="569"/>
      <c r="BL883" s="569"/>
      <c r="BM883" s="569"/>
      <c r="BN883" s="569"/>
      <c r="BO883" s="569"/>
      <c r="BP883" s="569"/>
      <c r="BQ883" s="569"/>
      <c r="BR883" s="569"/>
      <c r="BS883" s="569"/>
      <c r="BT883" s="569"/>
      <c r="BU883" s="569"/>
      <c r="BV883" s="569"/>
      <c r="BW883" s="569"/>
      <c r="BX883" s="569"/>
      <c r="BY883" s="569"/>
      <c r="BZ883" s="569"/>
      <c r="CA883" s="569"/>
      <c r="CB883" s="569"/>
      <c r="CC883" s="569"/>
      <c r="CD883" s="569"/>
    </row>
    <row r="884" spans="21:82" ht="39" customHeight="1" x14ac:dyDescent="0.25">
      <c r="U884" s="569"/>
      <c r="V884" s="569"/>
      <c r="W884" s="569"/>
      <c r="X884" s="569"/>
      <c r="Y884" s="569"/>
      <c r="Z884" s="569"/>
      <c r="AA884" s="569"/>
      <c r="AB884" s="569"/>
      <c r="AC884" s="569"/>
      <c r="AD884" s="569"/>
      <c r="AE884" s="569"/>
      <c r="AF884" s="569"/>
      <c r="AG884" s="569"/>
      <c r="AH884" s="569"/>
      <c r="AI884" s="569"/>
      <c r="AJ884" s="569"/>
      <c r="AK884" s="569"/>
      <c r="AL884" s="569"/>
      <c r="AM884" s="569"/>
      <c r="AN884" s="569"/>
      <c r="AO884" s="569"/>
      <c r="AP884" s="569"/>
      <c r="AQ884" s="569"/>
      <c r="AR884" s="569"/>
      <c r="AS884" s="569"/>
      <c r="AT884" s="569"/>
      <c r="AU884" s="569"/>
      <c r="AV884" s="569"/>
      <c r="AW884" s="569"/>
      <c r="AX884" s="569"/>
      <c r="AY884" s="569"/>
      <c r="AZ884" s="569"/>
      <c r="BA884" s="569"/>
      <c r="BB884" s="569"/>
      <c r="BC884" s="569"/>
      <c r="BD884" s="569"/>
      <c r="BE884" s="569"/>
      <c r="BF884" s="569"/>
      <c r="BG884" s="569"/>
      <c r="BH884" s="569"/>
      <c r="BI884" s="569"/>
      <c r="BJ884" s="569"/>
      <c r="BK884" s="569"/>
      <c r="BL884" s="569"/>
      <c r="BM884" s="569"/>
      <c r="BN884" s="569"/>
      <c r="BO884" s="569"/>
      <c r="BP884" s="569"/>
      <c r="BQ884" s="569"/>
      <c r="BR884" s="569"/>
      <c r="BS884" s="569"/>
      <c r="BT884" s="569"/>
      <c r="BU884" s="569"/>
      <c r="BV884" s="569"/>
      <c r="BW884" s="569"/>
      <c r="BX884" s="569"/>
      <c r="BY884" s="569"/>
      <c r="BZ884" s="569"/>
      <c r="CA884" s="569"/>
      <c r="CB884" s="569"/>
      <c r="CC884" s="569"/>
      <c r="CD884" s="569"/>
    </row>
    <row r="885" spans="21:82" ht="39" customHeight="1" x14ac:dyDescent="0.25">
      <c r="U885" s="569"/>
      <c r="V885" s="569"/>
      <c r="W885" s="569"/>
      <c r="X885" s="569"/>
      <c r="Y885" s="569"/>
      <c r="Z885" s="569"/>
      <c r="AA885" s="569"/>
      <c r="AB885" s="569"/>
      <c r="AC885" s="569"/>
      <c r="AD885" s="569"/>
      <c r="AE885" s="569"/>
      <c r="AF885" s="569"/>
      <c r="AG885" s="569"/>
      <c r="AH885" s="569"/>
      <c r="AI885" s="569"/>
      <c r="AJ885" s="569"/>
      <c r="AK885" s="569"/>
      <c r="AL885" s="569"/>
      <c r="AM885" s="569"/>
      <c r="AN885" s="569"/>
      <c r="AO885" s="569"/>
      <c r="AP885" s="569"/>
      <c r="AQ885" s="569"/>
      <c r="AR885" s="569"/>
      <c r="AS885" s="569"/>
      <c r="AT885" s="569"/>
      <c r="AU885" s="569"/>
      <c r="AV885" s="569"/>
      <c r="AW885" s="569"/>
      <c r="AX885" s="569"/>
      <c r="AY885" s="569"/>
      <c r="AZ885" s="569"/>
      <c r="BA885" s="569"/>
      <c r="BB885" s="569"/>
      <c r="BC885" s="569"/>
      <c r="BD885" s="569"/>
      <c r="BE885" s="569"/>
      <c r="BF885" s="569"/>
      <c r="BG885" s="569"/>
      <c r="BH885" s="569"/>
      <c r="BI885" s="569"/>
      <c r="BJ885" s="569"/>
      <c r="BK885" s="569"/>
      <c r="BL885" s="569"/>
      <c r="BM885" s="569"/>
      <c r="BN885" s="569"/>
      <c r="BO885" s="569"/>
      <c r="BP885" s="569"/>
      <c r="BQ885" s="569"/>
      <c r="BR885" s="569"/>
      <c r="BS885" s="569"/>
      <c r="BT885" s="569"/>
      <c r="BU885" s="569"/>
      <c r="BV885" s="569"/>
      <c r="BW885" s="569"/>
      <c r="BX885" s="569"/>
      <c r="BY885" s="569"/>
      <c r="BZ885" s="569"/>
      <c r="CA885" s="569"/>
      <c r="CB885" s="569"/>
      <c r="CC885" s="569"/>
      <c r="CD885" s="569"/>
    </row>
    <row r="886" spans="21:82" ht="39" customHeight="1" x14ac:dyDescent="0.25">
      <c r="U886" s="569"/>
      <c r="V886" s="569"/>
      <c r="W886" s="569"/>
      <c r="X886" s="569"/>
      <c r="Y886" s="569"/>
      <c r="Z886" s="569"/>
      <c r="AA886" s="569"/>
      <c r="AB886" s="569"/>
      <c r="AC886" s="569"/>
      <c r="AD886" s="569"/>
      <c r="AE886" s="569"/>
      <c r="AF886" s="569"/>
      <c r="AG886" s="569"/>
      <c r="AH886" s="569"/>
      <c r="AI886" s="569"/>
      <c r="AJ886" s="569"/>
      <c r="AK886" s="569"/>
      <c r="AL886" s="569"/>
      <c r="AM886" s="569"/>
      <c r="AN886" s="569"/>
      <c r="AO886" s="569"/>
      <c r="AP886" s="569"/>
      <c r="AQ886" s="569"/>
      <c r="AR886" s="569"/>
      <c r="AS886" s="569"/>
      <c r="AT886" s="569"/>
      <c r="AU886" s="569"/>
      <c r="AV886" s="569"/>
      <c r="AW886" s="569"/>
      <c r="AX886" s="569"/>
      <c r="AY886" s="569"/>
      <c r="AZ886" s="569"/>
      <c r="BA886" s="569"/>
      <c r="BB886" s="569"/>
      <c r="BC886" s="569"/>
      <c r="BD886" s="569"/>
      <c r="BE886" s="569"/>
      <c r="BF886" s="569"/>
      <c r="BG886" s="569"/>
      <c r="BH886" s="569"/>
      <c r="BI886" s="569"/>
      <c r="BJ886" s="569"/>
      <c r="BK886" s="569"/>
      <c r="BL886" s="569"/>
      <c r="BM886" s="569"/>
      <c r="BN886" s="569"/>
      <c r="BO886" s="569"/>
      <c r="BP886" s="569"/>
      <c r="BQ886" s="569"/>
      <c r="BR886" s="569"/>
      <c r="BS886" s="569"/>
      <c r="BT886" s="569"/>
      <c r="BU886" s="569"/>
      <c r="BV886" s="569"/>
      <c r="BW886" s="569"/>
      <c r="BX886" s="569"/>
      <c r="BY886" s="569"/>
      <c r="BZ886" s="569"/>
      <c r="CA886" s="569"/>
      <c r="CB886" s="569"/>
      <c r="CC886" s="569"/>
      <c r="CD886" s="569"/>
    </row>
    <row r="887" spans="21:82" ht="39" customHeight="1" x14ac:dyDescent="0.25">
      <c r="U887" s="569"/>
      <c r="V887" s="569"/>
      <c r="W887" s="569"/>
      <c r="X887" s="569"/>
      <c r="Y887" s="569"/>
      <c r="Z887" s="569"/>
      <c r="AA887" s="569"/>
      <c r="AB887" s="569"/>
      <c r="AC887" s="569"/>
      <c r="AD887" s="569"/>
      <c r="AE887" s="569"/>
      <c r="AF887" s="569"/>
      <c r="AG887" s="569"/>
      <c r="AH887" s="569"/>
      <c r="AI887" s="569"/>
      <c r="AJ887" s="569"/>
      <c r="AK887" s="569"/>
      <c r="AL887" s="569"/>
      <c r="AM887" s="569"/>
      <c r="AN887" s="569"/>
      <c r="AO887" s="569"/>
      <c r="AP887" s="569"/>
      <c r="AQ887" s="569"/>
      <c r="AR887" s="569"/>
      <c r="AS887" s="569"/>
      <c r="AT887" s="569"/>
      <c r="AU887" s="569"/>
      <c r="AV887" s="569"/>
      <c r="AW887" s="569"/>
      <c r="AX887" s="569"/>
      <c r="AY887" s="569"/>
      <c r="AZ887" s="569"/>
      <c r="BA887" s="569"/>
      <c r="BB887" s="569"/>
      <c r="BC887" s="569"/>
      <c r="BD887" s="569"/>
      <c r="BE887" s="569"/>
      <c r="BF887" s="569"/>
      <c r="BG887" s="569"/>
      <c r="BH887" s="569"/>
      <c r="BI887" s="569"/>
      <c r="BJ887" s="569"/>
      <c r="BK887" s="569"/>
      <c r="BL887" s="569"/>
      <c r="BM887" s="569"/>
      <c r="BN887" s="569"/>
      <c r="BO887" s="569"/>
      <c r="BP887" s="569"/>
      <c r="BQ887" s="569"/>
      <c r="BR887" s="569"/>
      <c r="BS887" s="569"/>
      <c r="BT887" s="569"/>
      <c r="BU887" s="569"/>
      <c r="BV887" s="569"/>
      <c r="BW887" s="569"/>
      <c r="BX887" s="569"/>
      <c r="BY887" s="569"/>
      <c r="BZ887" s="569"/>
      <c r="CA887" s="569"/>
      <c r="CB887" s="569"/>
      <c r="CC887" s="569"/>
      <c r="CD887" s="569"/>
    </row>
    <row r="888" spans="21:82" ht="39" customHeight="1" x14ac:dyDescent="0.25">
      <c r="U888" s="569"/>
      <c r="V888" s="569"/>
      <c r="W888" s="569"/>
      <c r="X888" s="569"/>
      <c r="Y888" s="569"/>
      <c r="Z888" s="569"/>
      <c r="AA888" s="569"/>
      <c r="AB888" s="569"/>
      <c r="AC888" s="569"/>
      <c r="AD888" s="569"/>
      <c r="AE888" s="569"/>
      <c r="AF888" s="569"/>
      <c r="AG888" s="569"/>
      <c r="AH888" s="569"/>
      <c r="AI888" s="569"/>
      <c r="AJ888" s="569"/>
      <c r="AK888" s="569"/>
      <c r="AL888" s="569"/>
      <c r="AM888" s="569"/>
      <c r="AN888" s="569"/>
      <c r="AO888" s="569"/>
      <c r="AP888" s="569"/>
      <c r="AQ888" s="569"/>
      <c r="AR888" s="569"/>
      <c r="AS888" s="569"/>
      <c r="AT888" s="569"/>
      <c r="AU888" s="569"/>
      <c r="AV888" s="569"/>
      <c r="AW888" s="569"/>
      <c r="AX888" s="569"/>
      <c r="AY888" s="569"/>
      <c r="AZ888" s="569"/>
      <c r="BA888" s="569"/>
      <c r="BB888" s="569"/>
      <c r="BC888" s="569"/>
      <c r="BD888" s="569"/>
      <c r="BE888" s="569"/>
      <c r="BF888" s="569"/>
      <c r="BG888" s="569"/>
      <c r="BH888" s="569"/>
      <c r="BI888" s="569"/>
      <c r="BJ888" s="569"/>
      <c r="BK888" s="569"/>
      <c r="BL888" s="569"/>
      <c r="BM888" s="569"/>
      <c r="BN888" s="569"/>
      <c r="BO888" s="569"/>
      <c r="BP888" s="569"/>
      <c r="BQ888" s="569"/>
      <c r="BR888" s="569"/>
      <c r="BS888" s="569"/>
      <c r="BT888" s="569"/>
      <c r="BU888" s="569"/>
      <c r="BV888" s="569"/>
      <c r="BW888" s="569"/>
      <c r="BX888" s="569"/>
      <c r="BY888" s="569"/>
      <c r="BZ888" s="569"/>
      <c r="CA888" s="569"/>
      <c r="CB888" s="569"/>
      <c r="CC888" s="569"/>
      <c r="CD888" s="569"/>
    </row>
    <row r="889" spans="21:82" ht="39" customHeight="1" x14ac:dyDescent="0.25">
      <c r="U889" s="569"/>
      <c r="V889" s="569"/>
      <c r="W889" s="569"/>
      <c r="X889" s="569"/>
      <c r="Y889" s="569"/>
      <c r="Z889" s="569"/>
      <c r="AA889" s="569"/>
      <c r="AB889" s="569"/>
      <c r="AC889" s="569"/>
      <c r="AD889" s="569"/>
      <c r="AE889" s="569"/>
      <c r="AF889" s="569"/>
      <c r="AG889" s="569"/>
      <c r="AH889" s="569"/>
      <c r="AI889" s="569"/>
      <c r="AJ889" s="569"/>
      <c r="AK889" s="569"/>
      <c r="AL889" s="569"/>
      <c r="AM889" s="569"/>
      <c r="AN889" s="569"/>
      <c r="AO889" s="569"/>
      <c r="AP889" s="569"/>
      <c r="AQ889" s="569"/>
      <c r="AR889" s="569"/>
      <c r="AS889" s="569"/>
      <c r="AT889" s="569"/>
      <c r="AU889" s="569"/>
      <c r="AV889" s="569"/>
      <c r="AW889" s="569"/>
      <c r="AX889" s="569"/>
      <c r="AY889" s="569"/>
      <c r="AZ889" s="569"/>
      <c r="BA889" s="569"/>
      <c r="BB889" s="569"/>
      <c r="BC889" s="569"/>
      <c r="BD889" s="569"/>
      <c r="BE889" s="569"/>
      <c r="BF889" s="569"/>
      <c r="BG889" s="569"/>
      <c r="BH889" s="569"/>
      <c r="BI889" s="569"/>
      <c r="BJ889" s="569"/>
      <c r="BK889" s="569"/>
      <c r="BL889" s="569"/>
      <c r="BM889" s="569"/>
      <c r="BN889" s="569"/>
      <c r="BO889" s="569"/>
      <c r="BP889" s="569"/>
      <c r="BQ889" s="569"/>
      <c r="BR889" s="569"/>
      <c r="BS889" s="569"/>
      <c r="BT889" s="569"/>
      <c r="BU889" s="569"/>
      <c r="BV889" s="569"/>
      <c r="BW889" s="569"/>
      <c r="BX889" s="569"/>
      <c r="BY889" s="569"/>
      <c r="BZ889" s="569"/>
      <c r="CA889" s="569"/>
      <c r="CB889" s="569"/>
      <c r="CC889" s="569"/>
      <c r="CD889" s="569"/>
    </row>
    <row r="890" spans="21:82" ht="39" customHeight="1" x14ac:dyDescent="0.25">
      <c r="U890" s="569"/>
      <c r="V890" s="569"/>
      <c r="W890" s="569"/>
      <c r="X890" s="569"/>
      <c r="Y890" s="569"/>
      <c r="Z890" s="569"/>
      <c r="AA890" s="569"/>
      <c r="AB890" s="569"/>
      <c r="AC890" s="569"/>
      <c r="AD890" s="569"/>
      <c r="AE890" s="569"/>
      <c r="AF890" s="569"/>
      <c r="AG890" s="569"/>
      <c r="AH890" s="569"/>
      <c r="AI890" s="569"/>
      <c r="AJ890" s="569"/>
      <c r="AK890" s="569"/>
      <c r="AL890" s="569"/>
      <c r="AM890" s="569"/>
      <c r="AN890" s="569"/>
      <c r="AO890" s="569"/>
      <c r="AP890" s="569"/>
      <c r="AQ890" s="569"/>
      <c r="AR890" s="569"/>
      <c r="AS890" s="569"/>
      <c r="AT890" s="569"/>
      <c r="AU890" s="569"/>
      <c r="AV890" s="569"/>
      <c r="AW890" s="569"/>
      <c r="AX890" s="569"/>
      <c r="AY890" s="569"/>
      <c r="AZ890" s="569"/>
      <c r="BA890" s="569"/>
      <c r="BB890" s="569"/>
      <c r="BC890" s="569"/>
      <c r="BD890" s="569"/>
      <c r="BE890" s="569"/>
      <c r="BF890" s="569"/>
      <c r="BG890" s="569"/>
      <c r="BH890" s="569"/>
      <c r="BI890" s="569"/>
      <c r="BJ890" s="569"/>
      <c r="BK890" s="569"/>
      <c r="BL890" s="569"/>
      <c r="BM890" s="569"/>
      <c r="BN890" s="569"/>
      <c r="BO890" s="569"/>
      <c r="BP890" s="569"/>
      <c r="BQ890" s="569"/>
      <c r="BR890" s="569"/>
      <c r="BS890" s="569"/>
      <c r="BT890" s="569"/>
      <c r="BU890" s="569"/>
      <c r="BV890" s="569"/>
      <c r="BW890" s="569"/>
      <c r="BX890" s="569"/>
      <c r="BY890" s="569"/>
      <c r="BZ890" s="569"/>
      <c r="CA890" s="569"/>
      <c r="CB890" s="569"/>
      <c r="CC890" s="569"/>
      <c r="CD890" s="569"/>
    </row>
    <row r="891" spans="21:82" ht="39" customHeight="1" x14ac:dyDescent="0.25">
      <c r="U891" s="569"/>
      <c r="V891" s="569"/>
      <c r="W891" s="569"/>
      <c r="X891" s="569"/>
      <c r="Y891" s="569"/>
      <c r="Z891" s="569"/>
      <c r="AA891" s="569"/>
      <c r="AB891" s="569"/>
      <c r="AC891" s="569"/>
      <c r="AD891" s="569"/>
      <c r="AE891" s="569"/>
      <c r="AF891" s="569"/>
      <c r="AG891" s="569"/>
      <c r="AH891" s="569"/>
      <c r="AI891" s="569"/>
      <c r="AJ891" s="569"/>
      <c r="AK891" s="569"/>
      <c r="AL891" s="569"/>
      <c r="AM891" s="569"/>
      <c r="AN891" s="569"/>
      <c r="AO891" s="569"/>
      <c r="AP891" s="569"/>
      <c r="AQ891" s="569"/>
      <c r="AR891" s="569"/>
      <c r="AS891" s="569"/>
      <c r="AT891" s="569"/>
      <c r="AU891" s="569"/>
      <c r="AV891" s="569"/>
      <c r="AW891" s="569"/>
      <c r="AX891" s="569"/>
      <c r="AY891" s="569"/>
      <c r="AZ891" s="569"/>
      <c r="BA891" s="569"/>
      <c r="BB891" s="569"/>
      <c r="BC891" s="569"/>
      <c r="BD891" s="569"/>
      <c r="BE891" s="569"/>
      <c r="BF891" s="569"/>
      <c r="BG891" s="569"/>
      <c r="BH891" s="569"/>
      <c r="BI891" s="569"/>
      <c r="BJ891" s="569"/>
      <c r="BK891" s="569"/>
      <c r="BL891" s="569"/>
      <c r="BM891" s="569"/>
      <c r="BN891" s="569"/>
      <c r="BO891" s="569"/>
      <c r="BP891" s="569"/>
      <c r="BQ891" s="569"/>
      <c r="BR891" s="569"/>
      <c r="BS891" s="569"/>
      <c r="BT891" s="569"/>
      <c r="BU891" s="569"/>
      <c r="BV891" s="569"/>
      <c r="BW891" s="569"/>
      <c r="BX891" s="569"/>
      <c r="BY891" s="569"/>
      <c r="BZ891" s="569"/>
      <c r="CA891" s="569"/>
      <c r="CB891" s="569"/>
      <c r="CC891" s="569"/>
      <c r="CD891" s="569"/>
    </row>
    <row r="892" spans="21:82" ht="39" customHeight="1" x14ac:dyDescent="0.25">
      <c r="U892" s="569"/>
      <c r="V892" s="569"/>
      <c r="W892" s="569"/>
      <c r="X892" s="569"/>
      <c r="Y892" s="569"/>
      <c r="Z892" s="569"/>
      <c r="AA892" s="569"/>
      <c r="AB892" s="569"/>
      <c r="AC892" s="569"/>
      <c r="AD892" s="569"/>
      <c r="AE892" s="569"/>
      <c r="AF892" s="569"/>
      <c r="AG892" s="569"/>
      <c r="AH892" s="569"/>
      <c r="AI892" s="569"/>
      <c r="AJ892" s="569"/>
      <c r="AK892" s="569"/>
      <c r="AL892" s="569"/>
      <c r="AM892" s="569"/>
      <c r="AN892" s="569"/>
      <c r="AO892" s="569"/>
      <c r="AP892" s="569"/>
      <c r="AQ892" s="569"/>
      <c r="AR892" s="569"/>
      <c r="AS892" s="569"/>
      <c r="AT892" s="569"/>
      <c r="AU892" s="569"/>
      <c r="AV892" s="569"/>
      <c r="AW892" s="569"/>
      <c r="AX892" s="569"/>
      <c r="AY892" s="569"/>
      <c r="AZ892" s="569"/>
      <c r="BA892" s="569"/>
      <c r="BB892" s="569"/>
      <c r="BC892" s="569"/>
      <c r="BD892" s="569"/>
      <c r="BE892" s="569"/>
      <c r="BF892" s="569"/>
      <c r="BG892" s="569"/>
      <c r="BH892" s="569"/>
      <c r="BI892" s="569"/>
      <c r="BJ892" s="569"/>
      <c r="BK892" s="569"/>
      <c r="BL892" s="569"/>
      <c r="BM892" s="569"/>
      <c r="BN892" s="569"/>
      <c r="BO892" s="569"/>
      <c r="BP892" s="569"/>
      <c r="BQ892" s="569"/>
      <c r="BR892" s="569"/>
      <c r="BS892" s="569"/>
      <c r="BT892" s="569"/>
      <c r="BU892" s="569"/>
      <c r="BV892" s="569"/>
      <c r="BW892" s="569"/>
      <c r="BX892" s="569"/>
      <c r="BY892" s="569"/>
      <c r="BZ892" s="569"/>
      <c r="CA892" s="569"/>
      <c r="CB892" s="569"/>
      <c r="CC892" s="569"/>
      <c r="CD892" s="569"/>
    </row>
    <row r="893" spans="21:82" ht="39" customHeight="1" x14ac:dyDescent="0.25">
      <c r="U893" s="569"/>
      <c r="V893" s="569"/>
      <c r="W893" s="569"/>
      <c r="X893" s="569"/>
      <c r="Y893" s="569"/>
      <c r="Z893" s="569"/>
      <c r="AA893" s="569"/>
      <c r="AB893" s="569"/>
      <c r="AC893" s="569"/>
      <c r="AD893" s="569"/>
      <c r="AE893" s="569"/>
      <c r="AF893" s="569"/>
      <c r="AG893" s="569"/>
      <c r="AH893" s="569"/>
      <c r="AI893" s="569"/>
      <c r="AJ893" s="569"/>
      <c r="AK893" s="569"/>
      <c r="AL893" s="569"/>
      <c r="AM893" s="569"/>
      <c r="AN893" s="569"/>
      <c r="AO893" s="569"/>
      <c r="AP893" s="569"/>
      <c r="AQ893" s="569"/>
      <c r="AR893" s="569"/>
      <c r="AS893" s="569"/>
      <c r="AT893" s="569"/>
      <c r="AU893" s="569"/>
      <c r="AV893" s="569"/>
      <c r="AW893" s="569"/>
      <c r="AX893" s="569"/>
      <c r="AY893" s="569"/>
      <c r="AZ893" s="569"/>
      <c r="BA893" s="569"/>
      <c r="BB893" s="569"/>
      <c r="BC893" s="569"/>
      <c r="BD893" s="569"/>
      <c r="BE893" s="569"/>
      <c r="BF893" s="569"/>
      <c r="BG893" s="569"/>
      <c r="BH893" s="569"/>
      <c r="BI893" s="569"/>
      <c r="BJ893" s="569"/>
      <c r="BK893" s="569"/>
      <c r="BL893" s="569"/>
      <c r="BM893" s="569"/>
      <c r="BN893" s="569"/>
      <c r="BO893" s="569"/>
      <c r="BP893" s="569"/>
      <c r="BQ893" s="569"/>
      <c r="BR893" s="569"/>
      <c r="BS893" s="569"/>
      <c r="BT893" s="569"/>
      <c r="BU893" s="569"/>
      <c r="BV893" s="569"/>
      <c r="BW893" s="569"/>
      <c r="BX893" s="569"/>
      <c r="BY893" s="569"/>
      <c r="BZ893" s="569"/>
      <c r="CA893" s="569"/>
      <c r="CB893" s="569"/>
      <c r="CC893" s="569"/>
      <c r="CD893" s="569"/>
    </row>
    <row r="894" spans="21:82" ht="39" customHeight="1" x14ac:dyDescent="0.25">
      <c r="U894" s="569"/>
      <c r="V894" s="569"/>
      <c r="W894" s="569"/>
      <c r="X894" s="569"/>
      <c r="Y894" s="569"/>
      <c r="Z894" s="569"/>
      <c r="AA894" s="569"/>
      <c r="AB894" s="569"/>
      <c r="AC894" s="569"/>
      <c r="AD894" s="569"/>
      <c r="AE894" s="569"/>
      <c r="AF894" s="569"/>
      <c r="AG894" s="569"/>
      <c r="AH894" s="569"/>
      <c r="AI894" s="569"/>
      <c r="AJ894" s="569"/>
      <c r="AK894" s="569"/>
      <c r="AL894" s="569"/>
      <c r="AM894" s="569"/>
      <c r="AN894" s="569"/>
      <c r="AO894" s="569"/>
      <c r="AP894" s="569"/>
      <c r="AQ894" s="569"/>
      <c r="AR894" s="569"/>
      <c r="AS894" s="569"/>
      <c r="AT894" s="569"/>
      <c r="AU894" s="569"/>
      <c r="AV894" s="569"/>
      <c r="AW894" s="569"/>
      <c r="AX894" s="569"/>
      <c r="AY894" s="569"/>
      <c r="AZ894" s="569"/>
      <c r="BA894" s="569"/>
      <c r="BB894" s="569"/>
      <c r="BC894" s="569"/>
      <c r="BD894" s="569"/>
      <c r="BE894" s="569"/>
      <c r="BF894" s="569"/>
      <c r="BG894" s="569"/>
      <c r="BH894" s="569"/>
      <c r="BI894" s="569"/>
      <c r="BJ894" s="569"/>
      <c r="BK894" s="569"/>
      <c r="BL894" s="569"/>
      <c r="BM894" s="569"/>
      <c r="BN894" s="569"/>
      <c r="BO894" s="569"/>
      <c r="BP894" s="569"/>
      <c r="BQ894" s="569"/>
      <c r="BR894" s="569"/>
      <c r="BS894" s="569"/>
      <c r="BT894" s="569"/>
      <c r="BU894" s="569"/>
      <c r="BV894" s="569"/>
      <c r="BW894" s="569"/>
      <c r="BX894" s="569"/>
      <c r="BY894" s="569"/>
      <c r="BZ894" s="569"/>
      <c r="CA894" s="569"/>
      <c r="CB894" s="569"/>
      <c r="CC894" s="569"/>
      <c r="CD894" s="569"/>
    </row>
    <row r="895" spans="21:82" ht="39" customHeight="1" x14ac:dyDescent="0.25">
      <c r="U895" s="569"/>
      <c r="V895" s="569"/>
      <c r="W895" s="569"/>
      <c r="X895" s="569"/>
      <c r="Y895" s="569"/>
      <c r="Z895" s="569"/>
      <c r="AA895" s="569"/>
      <c r="AB895" s="569"/>
      <c r="AC895" s="569"/>
      <c r="AD895" s="569"/>
      <c r="AE895" s="569"/>
      <c r="AF895" s="569"/>
      <c r="AG895" s="569"/>
      <c r="AH895" s="569"/>
      <c r="AI895" s="569"/>
      <c r="AJ895" s="569"/>
      <c r="AK895" s="569"/>
      <c r="AL895" s="569"/>
      <c r="AM895" s="569"/>
      <c r="AN895" s="569"/>
      <c r="AO895" s="569"/>
      <c r="AP895" s="569"/>
      <c r="AQ895" s="569"/>
      <c r="AR895" s="569"/>
      <c r="AS895" s="569"/>
      <c r="AT895" s="569"/>
      <c r="AU895" s="569"/>
      <c r="AV895" s="569"/>
      <c r="AW895" s="569"/>
      <c r="AX895" s="569"/>
      <c r="AY895" s="569"/>
      <c r="AZ895" s="569"/>
      <c r="BA895" s="569"/>
      <c r="BB895" s="569"/>
      <c r="BC895" s="569"/>
      <c r="BD895" s="569"/>
      <c r="BE895" s="569"/>
      <c r="BF895" s="569"/>
      <c r="BG895" s="569"/>
      <c r="BH895" s="569"/>
      <c r="BI895" s="569"/>
      <c r="BJ895" s="569"/>
      <c r="BK895" s="569"/>
      <c r="BL895" s="569"/>
      <c r="BM895" s="569"/>
      <c r="BN895" s="569"/>
      <c r="BO895" s="569"/>
      <c r="BP895" s="569"/>
      <c r="BQ895" s="569"/>
      <c r="BR895" s="569"/>
      <c r="BS895" s="569"/>
      <c r="BT895" s="569"/>
      <c r="BU895" s="569"/>
      <c r="BV895" s="569"/>
      <c r="BW895" s="569"/>
      <c r="BX895" s="569"/>
      <c r="BY895" s="569"/>
      <c r="BZ895" s="569"/>
      <c r="CA895" s="569"/>
      <c r="CB895" s="569"/>
      <c r="CC895" s="569"/>
      <c r="CD895" s="569"/>
    </row>
    <row r="896" spans="21:82" ht="39" customHeight="1" x14ac:dyDescent="0.25">
      <c r="U896" s="569"/>
      <c r="V896" s="569"/>
      <c r="W896" s="569"/>
      <c r="X896" s="569"/>
      <c r="Y896" s="569"/>
      <c r="Z896" s="569"/>
      <c r="AA896" s="569"/>
      <c r="AB896" s="569"/>
      <c r="AC896" s="569"/>
      <c r="AD896" s="569"/>
      <c r="AE896" s="569"/>
      <c r="AF896" s="569"/>
      <c r="AG896" s="569"/>
      <c r="AH896" s="569"/>
      <c r="AI896" s="569"/>
      <c r="AJ896" s="569"/>
      <c r="AK896" s="569"/>
      <c r="AL896" s="569"/>
      <c r="AM896" s="569"/>
      <c r="AN896" s="569"/>
      <c r="AO896" s="569"/>
      <c r="AP896" s="569"/>
      <c r="AQ896" s="569"/>
      <c r="AR896" s="569"/>
      <c r="AS896" s="569"/>
      <c r="AT896" s="569"/>
      <c r="AU896" s="569"/>
      <c r="AV896" s="569"/>
      <c r="AW896" s="569"/>
      <c r="AX896" s="569"/>
      <c r="AY896" s="569"/>
      <c r="AZ896" s="569"/>
      <c r="BA896" s="569"/>
      <c r="BB896" s="569"/>
      <c r="BC896" s="569"/>
      <c r="BD896" s="569"/>
      <c r="BE896" s="569"/>
      <c r="BF896" s="569"/>
      <c r="BG896" s="569"/>
      <c r="BH896" s="569"/>
      <c r="BI896" s="569"/>
      <c r="BJ896" s="569"/>
      <c r="BK896" s="569"/>
      <c r="BL896" s="569"/>
      <c r="BM896" s="569"/>
      <c r="BN896" s="569"/>
      <c r="BO896" s="569"/>
      <c r="BP896" s="569"/>
      <c r="BQ896" s="569"/>
      <c r="BR896" s="569"/>
      <c r="BS896" s="569"/>
      <c r="BT896" s="569"/>
      <c r="BU896" s="569"/>
      <c r="BV896" s="569"/>
      <c r="BW896" s="569"/>
      <c r="BX896" s="569"/>
      <c r="BY896" s="569"/>
      <c r="BZ896" s="569"/>
      <c r="CA896" s="569"/>
      <c r="CB896" s="569"/>
      <c r="CC896" s="569"/>
      <c r="CD896" s="569"/>
    </row>
    <row r="897" spans="21:82" ht="39" customHeight="1" x14ac:dyDescent="0.25">
      <c r="U897" s="569"/>
      <c r="V897" s="569"/>
      <c r="W897" s="569"/>
      <c r="X897" s="569"/>
      <c r="Y897" s="569"/>
      <c r="Z897" s="569"/>
      <c r="AA897" s="569"/>
      <c r="AB897" s="569"/>
      <c r="AC897" s="569"/>
      <c r="AD897" s="569"/>
      <c r="AE897" s="569"/>
      <c r="AF897" s="569"/>
      <c r="AG897" s="569"/>
      <c r="AH897" s="569"/>
      <c r="AI897" s="569"/>
      <c r="AJ897" s="569"/>
      <c r="AK897" s="569"/>
      <c r="AL897" s="569"/>
      <c r="AM897" s="569"/>
      <c r="AN897" s="569"/>
      <c r="AO897" s="569"/>
      <c r="AP897" s="569"/>
      <c r="AQ897" s="569"/>
      <c r="AR897" s="569"/>
      <c r="AS897" s="569"/>
      <c r="AT897" s="569"/>
      <c r="AU897" s="569"/>
      <c r="AV897" s="569"/>
      <c r="AW897" s="569"/>
      <c r="AX897" s="569"/>
      <c r="AY897" s="569"/>
      <c r="AZ897" s="569"/>
      <c r="BA897" s="569"/>
      <c r="BB897" s="569"/>
      <c r="BC897" s="569"/>
      <c r="BD897" s="569"/>
      <c r="BE897" s="569"/>
      <c r="BF897" s="569"/>
      <c r="BG897" s="569"/>
      <c r="BH897" s="569"/>
      <c r="BI897" s="569"/>
      <c r="BJ897" s="569"/>
      <c r="BK897" s="569"/>
      <c r="BL897" s="569"/>
      <c r="BM897" s="569"/>
      <c r="BN897" s="569"/>
      <c r="BO897" s="569"/>
      <c r="BP897" s="569"/>
      <c r="BQ897" s="569"/>
      <c r="BR897" s="569"/>
      <c r="BS897" s="569"/>
      <c r="BT897" s="569"/>
      <c r="BU897" s="569"/>
      <c r="BV897" s="569"/>
      <c r="BW897" s="569"/>
      <c r="BX897" s="569"/>
      <c r="BY897" s="569"/>
      <c r="BZ897" s="569"/>
      <c r="CA897" s="569"/>
      <c r="CB897" s="569"/>
      <c r="CC897" s="569"/>
      <c r="CD897" s="569"/>
    </row>
    <row r="898" spans="21:82" ht="39" customHeight="1" x14ac:dyDescent="0.25">
      <c r="U898" s="569"/>
      <c r="V898" s="569"/>
      <c r="W898" s="569"/>
      <c r="X898" s="569"/>
      <c r="Y898" s="569"/>
      <c r="Z898" s="569"/>
      <c r="AA898" s="569"/>
      <c r="AB898" s="569"/>
      <c r="AC898" s="569"/>
      <c r="AD898" s="569"/>
      <c r="AE898" s="569"/>
      <c r="AF898" s="569"/>
      <c r="AG898" s="569"/>
      <c r="AH898" s="569"/>
      <c r="AI898" s="569"/>
      <c r="AJ898" s="569"/>
      <c r="AK898" s="569"/>
      <c r="AL898" s="569"/>
      <c r="AM898" s="569"/>
      <c r="AN898" s="569"/>
      <c r="AO898" s="569"/>
      <c r="AP898" s="569"/>
      <c r="AQ898" s="569"/>
      <c r="AR898" s="569"/>
      <c r="AS898" s="569"/>
      <c r="AT898" s="569"/>
      <c r="AU898" s="569"/>
      <c r="AV898" s="569"/>
      <c r="AW898" s="569"/>
      <c r="AX898" s="569"/>
      <c r="AY898" s="569"/>
      <c r="AZ898" s="569"/>
      <c r="BA898" s="569"/>
      <c r="BB898" s="569"/>
      <c r="BC898" s="569"/>
      <c r="BD898" s="569"/>
      <c r="BE898" s="569"/>
      <c r="BF898" s="569"/>
      <c r="BG898" s="569"/>
      <c r="BH898" s="569"/>
      <c r="BI898" s="569"/>
      <c r="BJ898" s="569"/>
      <c r="BK898" s="569"/>
      <c r="BL898" s="569"/>
      <c r="BM898" s="569"/>
      <c r="BN898" s="569"/>
      <c r="BO898" s="569"/>
      <c r="BP898" s="569"/>
      <c r="BQ898" s="569"/>
      <c r="BR898" s="569"/>
      <c r="BS898" s="569"/>
      <c r="BT898" s="569"/>
      <c r="BU898" s="569"/>
      <c r="BV898" s="569"/>
      <c r="BW898" s="569"/>
      <c r="BX898" s="569"/>
      <c r="BY898" s="569"/>
      <c r="BZ898" s="569"/>
      <c r="CA898" s="569"/>
      <c r="CB898" s="569"/>
      <c r="CC898" s="569"/>
      <c r="CD898" s="569"/>
    </row>
    <row r="899" spans="21:82" ht="39" customHeight="1" x14ac:dyDescent="0.25">
      <c r="U899" s="569"/>
      <c r="V899" s="569"/>
      <c r="W899" s="569"/>
      <c r="X899" s="569"/>
      <c r="Y899" s="569"/>
      <c r="Z899" s="569"/>
      <c r="AA899" s="569"/>
      <c r="AB899" s="569"/>
      <c r="AC899" s="569"/>
      <c r="AD899" s="569"/>
      <c r="AE899" s="569"/>
      <c r="AF899" s="569"/>
      <c r="AG899" s="569"/>
      <c r="AH899" s="569"/>
      <c r="AI899" s="569"/>
      <c r="AJ899" s="569"/>
      <c r="AK899" s="569"/>
      <c r="AL899" s="569"/>
      <c r="AM899" s="569"/>
      <c r="AN899" s="569"/>
      <c r="AO899" s="569"/>
      <c r="AP899" s="569"/>
      <c r="AQ899" s="569"/>
      <c r="AR899" s="569"/>
      <c r="AS899" s="569"/>
      <c r="AT899" s="569"/>
      <c r="AU899" s="569"/>
      <c r="AV899" s="569"/>
      <c r="AW899" s="569"/>
      <c r="AX899" s="569"/>
      <c r="AY899" s="569"/>
      <c r="AZ899" s="569"/>
      <c r="BA899" s="569"/>
      <c r="BB899" s="569"/>
      <c r="BC899" s="569"/>
      <c r="BD899" s="569"/>
      <c r="BE899" s="569"/>
      <c r="BF899" s="569"/>
      <c r="BG899" s="569"/>
      <c r="BH899" s="569"/>
      <c r="BI899" s="569"/>
      <c r="BJ899" s="569"/>
      <c r="BK899" s="569"/>
      <c r="BL899" s="569"/>
      <c r="BM899" s="569"/>
      <c r="BN899" s="569"/>
      <c r="BO899" s="569"/>
      <c r="BP899" s="569"/>
      <c r="BQ899" s="569"/>
      <c r="BR899" s="569"/>
      <c r="BS899" s="569"/>
      <c r="BT899" s="569"/>
      <c r="BU899" s="569"/>
      <c r="BV899" s="569"/>
      <c r="BW899" s="569"/>
      <c r="BX899" s="569"/>
      <c r="BY899" s="569"/>
      <c r="BZ899" s="569"/>
      <c r="CA899" s="569"/>
      <c r="CB899" s="569"/>
      <c r="CC899" s="569"/>
      <c r="CD899" s="569"/>
    </row>
    <row r="900" spans="21:82" ht="39" customHeight="1" x14ac:dyDescent="0.25">
      <c r="U900" s="569"/>
      <c r="V900" s="569"/>
      <c r="W900" s="569"/>
      <c r="X900" s="569"/>
      <c r="Y900" s="569"/>
      <c r="Z900" s="569"/>
      <c r="AA900" s="569"/>
      <c r="AB900" s="569"/>
      <c r="AC900" s="569"/>
      <c r="AD900" s="569"/>
      <c r="AE900" s="569"/>
      <c r="AF900" s="569"/>
      <c r="AG900" s="569"/>
      <c r="AH900" s="569"/>
      <c r="AI900" s="569"/>
      <c r="AJ900" s="569"/>
      <c r="AK900" s="569"/>
      <c r="AL900" s="569"/>
      <c r="AM900" s="569"/>
      <c r="AN900" s="569"/>
      <c r="AO900" s="569"/>
      <c r="AP900" s="569"/>
      <c r="AQ900" s="569"/>
      <c r="AR900" s="569"/>
      <c r="AS900" s="569"/>
      <c r="AT900" s="569"/>
      <c r="AU900" s="569"/>
      <c r="AV900" s="569"/>
      <c r="AW900" s="569"/>
      <c r="AX900" s="569"/>
      <c r="AY900" s="569"/>
      <c r="AZ900" s="569"/>
      <c r="BA900" s="569"/>
      <c r="BB900" s="569"/>
      <c r="BC900" s="569"/>
      <c r="BD900" s="569"/>
      <c r="BE900" s="569"/>
      <c r="BF900" s="569"/>
      <c r="BG900" s="569"/>
      <c r="BH900" s="569"/>
      <c r="BI900" s="569"/>
      <c r="BJ900" s="569"/>
      <c r="BK900" s="569"/>
      <c r="BL900" s="569"/>
      <c r="BM900" s="569"/>
      <c r="BN900" s="569"/>
      <c r="BO900" s="569"/>
      <c r="BP900" s="569"/>
      <c r="BQ900" s="569"/>
      <c r="BR900" s="569"/>
      <c r="BS900" s="569"/>
      <c r="BT900" s="569"/>
      <c r="BU900" s="569"/>
      <c r="BV900" s="569"/>
      <c r="BW900" s="569"/>
      <c r="BX900" s="569"/>
      <c r="BY900" s="569"/>
      <c r="BZ900" s="569"/>
      <c r="CA900" s="569"/>
      <c r="CB900" s="569"/>
      <c r="CC900" s="569"/>
      <c r="CD900" s="569"/>
    </row>
    <row r="901" spans="21:82" ht="39" customHeight="1" x14ac:dyDescent="0.25">
      <c r="U901" s="569"/>
      <c r="V901" s="569"/>
      <c r="W901" s="569"/>
      <c r="X901" s="569"/>
      <c r="Y901" s="569"/>
      <c r="Z901" s="569"/>
      <c r="AA901" s="569"/>
      <c r="AB901" s="569"/>
      <c r="AC901" s="569"/>
      <c r="AD901" s="569"/>
      <c r="AE901" s="569"/>
      <c r="AF901" s="569"/>
      <c r="AG901" s="569"/>
      <c r="AH901" s="569"/>
      <c r="AI901" s="569"/>
      <c r="AJ901" s="569"/>
      <c r="AK901" s="569"/>
      <c r="AL901" s="569"/>
      <c r="AM901" s="569"/>
      <c r="AN901" s="569"/>
      <c r="AO901" s="569"/>
      <c r="AP901" s="569"/>
      <c r="AQ901" s="569"/>
      <c r="AR901" s="569"/>
      <c r="AS901" s="569"/>
      <c r="AT901" s="569"/>
      <c r="AU901" s="569"/>
      <c r="AV901" s="569"/>
      <c r="AW901" s="569"/>
      <c r="AX901" s="569"/>
      <c r="AY901" s="569"/>
      <c r="AZ901" s="569"/>
      <c r="BA901" s="569"/>
      <c r="BB901" s="569"/>
      <c r="BC901" s="569"/>
      <c r="BD901" s="569"/>
      <c r="BE901" s="569"/>
      <c r="BF901" s="569"/>
      <c r="BG901" s="569"/>
      <c r="BH901" s="569"/>
      <c r="BI901" s="569"/>
      <c r="BJ901" s="569"/>
      <c r="BK901" s="569"/>
      <c r="BL901" s="569"/>
      <c r="BM901" s="569"/>
      <c r="BN901" s="569"/>
      <c r="BO901" s="569"/>
      <c r="BP901" s="569"/>
      <c r="BQ901" s="569"/>
      <c r="BR901" s="569"/>
      <c r="BS901" s="569"/>
      <c r="BT901" s="569"/>
      <c r="BU901" s="569"/>
      <c r="BV901" s="569"/>
      <c r="BW901" s="569"/>
      <c r="BX901" s="569"/>
      <c r="BY901" s="569"/>
      <c r="BZ901" s="569"/>
      <c r="CA901" s="569"/>
      <c r="CB901" s="569"/>
      <c r="CC901" s="569"/>
      <c r="CD901" s="569"/>
    </row>
    <row r="902" spans="21:82" ht="39" customHeight="1" x14ac:dyDescent="0.25">
      <c r="U902" s="569"/>
      <c r="V902" s="569"/>
      <c r="W902" s="569"/>
      <c r="X902" s="569"/>
      <c r="Y902" s="569"/>
      <c r="Z902" s="569"/>
      <c r="AA902" s="569"/>
      <c r="AB902" s="569"/>
      <c r="AC902" s="569"/>
      <c r="AD902" s="569"/>
      <c r="AE902" s="569"/>
      <c r="AF902" s="569"/>
      <c r="AG902" s="569"/>
      <c r="AH902" s="569"/>
      <c r="AI902" s="569"/>
      <c r="AJ902" s="569"/>
      <c r="AK902" s="569"/>
      <c r="AL902" s="569"/>
      <c r="AM902" s="569"/>
      <c r="AN902" s="569"/>
      <c r="AO902" s="569"/>
      <c r="AP902" s="569"/>
      <c r="AQ902" s="569"/>
      <c r="AR902" s="569"/>
      <c r="AS902" s="569"/>
      <c r="AT902" s="569"/>
      <c r="AU902" s="569"/>
      <c r="AV902" s="569"/>
      <c r="AW902" s="569"/>
      <c r="AX902" s="569"/>
      <c r="AY902" s="569"/>
      <c r="AZ902" s="569"/>
      <c r="BA902" s="569"/>
      <c r="BB902" s="569"/>
      <c r="BC902" s="569"/>
      <c r="BD902" s="569"/>
      <c r="BE902" s="569"/>
      <c r="BF902" s="569"/>
      <c r="BG902" s="569"/>
      <c r="BH902" s="569"/>
      <c r="BI902" s="569"/>
      <c r="BJ902" s="569"/>
      <c r="BK902" s="569"/>
      <c r="BL902" s="569"/>
      <c r="BM902" s="569"/>
      <c r="BN902" s="569"/>
      <c r="BO902" s="569"/>
      <c r="BP902" s="569"/>
      <c r="BQ902" s="569"/>
      <c r="BR902" s="569"/>
      <c r="BS902" s="569"/>
      <c r="BT902" s="569"/>
      <c r="BU902" s="569"/>
      <c r="BV902" s="569"/>
      <c r="BW902" s="569"/>
      <c r="BX902" s="569"/>
      <c r="BY902" s="569"/>
      <c r="BZ902" s="569"/>
      <c r="CA902" s="569"/>
      <c r="CB902" s="569"/>
      <c r="CC902" s="569"/>
      <c r="CD902" s="569"/>
    </row>
    <row r="903" spans="21:82" ht="39" customHeight="1" x14ac:dyDescent="0.25">
      <c r="U903" s="569"/>
      <c r="V903" s="569"/>
      <c r="W903" s="569"/>
      <c r="X903" s="569"/>
      <c r="Y903" s="569"/>
      <c r="Z903" s="569"/>
      <c r="AA903" s="569"/>
      <c r="AB903" s="569"/>
      <c r="AC903" s="569"/>
      <c r="AD903" s="569"/>
      <c r="AE903" s="569"/>
      <c r="AF903" s="569"/>
      <c r="AG903" s="569"/>
      <c r="AH903" s="569"/>
      <c r="AI903" s="569"/>
      <c r="AJ903" s="569"/>
      <c r="AK903" s="569"/>
      <c r="AL903" s="569"/>
      <c r="AM903" s="569"/>
      <c r="AN903" s="569"/>
      <c r="AO903" s="569"/>
      <c r="AP903" s="569"/>
      <c r="AQ903" s="569"/>
      <c r="AR903" s="569"/>
      <c r="AS903" s="569"/>
      <c r="AT903" s="569"/>
      <c r="AU903" s="569"/>
      <c r="AV903" s="569"/>
      <c r="AW903" s="569"/>
      <c r="AX903" s="569"/>
      <c r="AY903" s="569"/>
      <c r="AZ903" s="569"/>
      <c r="BA903" s="569"/>
      <c r="BB903" s="569"/>
      <c r="BC903" s="569"/>
      <c r="BD903" s="569"/>
      <c r="BE903" s="569"/>
      <c r="BF903" s="569"/>
      <c r="BG903" s="569"/>
      <c r="BH903" s="569"/>
      <c r="BI903" s="569"/>
      <c r="BJ903" s="569"/>
      <c r="BK903" s="569"/>
      <c r="BL903" s="569"/>
      <c r="BM903" s="569"/>
      <c r="BN903" s="569"/>
      <c r="BO903" s="569"/>
      <c r="BP903" s="569"/>
      <c r="BQ903" s="569"/>
      <c r="BR903" s="569"/>
      <c r="BS903" s="569"/>
      <c r="BT903" s="569"/>
      <c r="BU903" s="569"/>
      <c r="BV903" s="569"/>
      <c r="BW903" s="569"/>
      <c r="BX903" s="569"/>
      <c r="BY903" s="569"/>
      <c r="BZ903" s="569"/>
      <c r="CA903" s="569"/>
      <c r="CB903" s="569"/>
      <c r="CC903" s="569"/>
      <c r="CD903" s="569"/>
    </row>
    <row r="904" spans="21:82" ht="39" customHeight="1" x14ac:dyDescent="0.25">
      <c r="U904" s="569"/>
      <c r="V904" s="569"/>
      <c r="W904" s="569"/>
      <c r="X904" s="569"/>
      <c r="Y904" s="569"/>
      <c r="Z904" s="569"/>
      <c r="AA904" s="569"/>
      <c r="AB904" s="569"/>
      <c r="AC904" s="569"/>
      <c r="AD904" s="569"/>
      <c r="AE904" s="569"/>
      <c r="AF904" s="569"/>
      <c r="AG904" s="569"/>
      <c r="AH904" s="569"/>
      <c r="AI904" s="569"/>
      <c r="AJ904" s="569"/>
      <c r="AK904" s="569"/>
      <c r="AL904" s="569"/>
      <c r="AM904" s="569"/>
      <c r="AN904" s="569"/>
      <c r="AO904" s="569"/>
      <c r="AP904" s="569"/>
      <c r="AQ904" s="569"/>
      <c r="AR904" s="569"/>
      <c r="AS904" s="569"/>
      <c r="AT904" s="569"/>
      <c r="AU904" s="569"/>
      <c r="AV904" s="569"/>
      <c r="AW904" s="569"/>
      <c r="AX904" s="569"/>
      <c r="AY904" s="569"/>
      <c r="AZ904" s="569"/>
      <c r="BA904" s="569"/>
      <c r="BB904" s="569"/>
      <c r="BC904" s="569"/>
      <c r="BD904" s="569"/>
      <c r="BE904" s="569"/>
      <c r="BF904" s="569"/>
      <c r="BG904" s="569"/>
      <c r="BH904" s="569"/>
      <c r="BI904" s="569"/>
      <c r="BJ904" s="569"/>
      <c r="BK904" s="569"/>
      <c r="BL904" s="569"/>
      <c r="BM904" s="569"/>
      <c r="BN904" s="569"/>
      <c r="BO904" s="569"/>
      <c r="BP904" s="569"/>
      <c r="BQ904" s="569"/>
      <c r="BR904" s="569"/>
      <c r="BS904" s="569"/>
      <c r="BT904" s="569"/>
      <c r="BU904" s="569"/>
      <c r="BV904" s="569"/>
      <c r="BW904" s="569"/>
      <c r="BX904" s="569"/>
      <c r="BY904" s="569"/>
      <c r="BZ904" s="569"/>
      <c r="CA904" s="569"/>
      <c r="CB904" s="569"/>
      <c r="CC904" s="569"/>
      <c r="CD904" s="569"/>
    </row>
    <row r="905" spans="21:82" ht="39" customHeight="1" x14ac:dyDescent="0.25">
      <c r="U905" s="569"/>
      <c r="V905" s="569"/>
      <c r="W905" s="569"/>
      <c r="X905" s="569"/>
      <c r="Y905" s="569"/>
      <c r="Z905" s="569"/>
      <c r="AA905" s="569"/>
      <c r="AB905" s="569"/>
      <c r="AC905" s="569"/>
      <c r="AD905" s="569"/>
      <c r="AE905" s="569"/>
      <c r="AF905" s="569"/>
      <c r="AG905" s="569"/>
      <c r="AH905" s="569"/>
      <c r="AI905" s="569"/>
      <c r="AJ905" s="569"/>
      <c r="AK905" s="569"/>
      <c r="AL905" s="569"/>
      <c r="AM905" s="569"/>
      <c r="AN905" s="569"/>
      <c r="AO905" s="569"/>
      <c r="AP905" s="569"/>
      <c r="AQ905" s="569"/>
      <c r="AR905" s="569"/>
      <c r="AS905" s="569"/>
      <c r="AT905" s="569"/>
      <c r="AU905" s="569"/>
      <c r="AV905" s="569"/>
      <c r="AW905" s="569"/>
      <c r="AX905" s="569"/>
      <c r="AY905" s="569"/>
      <c r="AZ905" s="569"/>
      <c r="BA905" s="569"/>
      <c r="BB905" s="569"/>
      <c r="BC905" s="569"/>
      <c r="BD905" s="569"/>
      <c r="BE905" s="569"/>
      <c r="BF905" s="569"/>
      <c r="BG905" s="569"/>
      <c r="BH905" s="569"/>
      <c r="BI905" s="569"/>
      <c r="BJ905" s="569"/>
      <c r="BK905" s="569"/>
      <c r="BL905" s="569"/>
      <c r="BM905" s="569"/>
      <c r="BN905" s="569"/>
      <c r="BO905" s="569"/>
      <c r="BP905" s="569"/>
      <c r="BQ905" s="569"/>
      <c r="BR905" s="569"/>
      <c r="BS905" s="569"/>
      <c r="BT905" s="569"/>
      <c r="BU905" s="569"/>
      <c r="BV905" s="569"/>
      <c r="BW905" s="569"/>
      <c r="BX905" s="569"/>
      <c r="BY905" s="569"/>
      <c r="BZ905" s="569"/>
      <c r="CA905" s="569"/>
      <c r="CB905" s="569"/>
      <c r="CC905" s="569"/>
      <c r="CD905" s="569"/>
    </row>
    <row r="906" spans="21:82" ht="39" customHeight="1" x14ac:dyDescent="0.25">
      <c r="U906" s="569"/>
      <c r="V906" s="569"/>
      <c r="W906" s="569"/>
      <c r="X906" s="569"/>
      <c r="Y906" s="569"/>
      <c r="Z906" s="569"/>
      <c r="AA906" s="569"/>
      <c r="AB906" s="569"/>
      <c r="AC906" s="569"/>
      <c r="AD906" s="569"/>
      <c r="AE906" s="569"/>
      <c r="AF906" s="569"/>
      <c r="AG906" s="569"/>
      <c r="AH906" s="569"/>
      <c r="AI906" s="569"/>
      <c r="AJ906" s="569"/>
      <c r="AK906" s="569"/>
      <c r="AL906" s="569"/>
      <c r="AM906" s="569"/>
      <c r="AN906" s="569"/>
      <c r="AO906" s="569"/>
      <c r="AP906" s="569"/>
      <c r="AQ906" s="569"/>
      <c r="AR906" s="569"/>
      <c r="AS906" s="569"/>
      <c r="AT906" s="569"/>
      <c r="AU906" s="569"/>
      <c r="AV906" s="569"/>
      <c r="AW906" s="569"/>
      <c r="AX906" s="569"/>
      <c r="AY906" s="569"/>
      <c r="AZ906" s="569"/>
      <c r="BA906" s="569"/>
      <c r="BB906" s="569"/>
      <c r="BC906" s="569"/>
      <c r="BD906" s="569"/>
      <c r="BE906" s="569"/>
      <c r="BF906" s="569"/>
      <c r="BG906" s="569"/>
      <c r="BH906" s="569"/>
      <c r="BI906" s="569"/>
      <c r="BJ906" s="569"/>
      <c r="BK906" s="569"/>
      <c r="BL906" s="569"/>
      <c r="BM906" s="569"/>
      <c r="BN906" s="569"/>
      <c r="BO906" s="569"/>
      <c r="BP906" s="569"/>
      <c r="BQ906" s="569"/>
      <c r="BR906" s="569"/>
      <c r="BS906" s="569"/>
      <c r="BT906" s="569"/>
      <c r="BU906" s="569"/>
      <c r="BV906" s="569"/>
      <c r="BW906" s="569"/>
      <c r="BX906" s="569"/>
      <c r="BY906" s="569"/>
      <c r="BZ906" s="569"/>
      <c r="CA906" s="569"/>
      <c r="CB906" s="569"/>
      <c r="CC906" s="569"/>
      <c r="CD906" s="569"/>
    </row>
    <row r="907" spans="21:82" ht="39" customHeight="1" x14ac:dyDescent="0.25">
      <c r="U907" s="569"/>
      <c r="V907" s="569"/>
      <c r="W907" s="569"/>
      <c r="X907" s="569"/>
      <c r="Y907" s="569"/>
      <c r="Z907" s="569"/>
      <c r="AA907" s="569"/>
      <c r="AB907" s="569"/>
      <c r="AC907" s="569"/>
      <c r="AD907" s="569"/>
      <c r="AE907" s="569"/>
      <c r="AF907" s="569"/>
      <c r="AG907" s="569"/>
      <c r="AH907" s="569"/>
      <c r="AI907" s="569"/>
      <c r="AJ907" s="569"/>
      <c r="AK907" s="569"/>
      <c r="AL907" s="569"/>
      <c r="AM907" s="569"/>
      <c r="AN907" s="569"/>
      <c r="AO907" s="569"/>
      <c r="AP907" s="569"/>
      <c r="AQ907" s="569"/>
      <c r="AR907" s="569"/>
      <c r="AS907" s="569"/>
      <c r="AT907" s="569"/>
      <c r="AU907" s="569"/>
      <c r="AV907" s="569"/>
      <c r="AW907" s="569"/>
      <c r="AX907" s="569"/>
      <c r="AY907" s="569"/>
      <c r="AZ907" s="569"/>
      <c r="BA907" s="569"/>
      <c r="BB907" s="569"/>
      <c r="BC907" s="569"/>
      <c r="BD907" s="569"/>
      <c r="BE907" s="569"/>
      <c r="BF907" s="569"/>
      <c r="BG907" s="569"/>
      <c r="BH907" s="569"/>
      <c r="BI907" s="569"/>
      <c r="BJ907" s="569"/>
      <c r="BK907" s="569"/>
      <c r="BL907" s="569"/>
      <c r="BM907" s="569"/>
      <c r="BN907" s="569"/>
      <c r="BO907" s="569"/>
      <c r="BP907" s="569"/>
      <c r="BQ907" s="569"/>
      <c r="BR907" s="569"/>
      <c r="BS907" s="569"/>
      <c r="BT907" s="569"/>
      <c r="BU907" s="569"/>
      <c r="BV907" s="569"/>
      <c r="BW907" s="569"/>
      <c r="BX907" s="569"/>
      <c r="BY907" s="569"/>
      <c r="BZ907" s="569"/>
      <c r="CA907" s="569"/>
      <c r="CB907" s="569"/>
      <c r="CC907" s="569"/>
      <c r="CD907" s="569"/>
    </row>
    <row r="908" spans="21:82" ht="39" customHeight="1" x14ac:dyDescent="0.25">
      <c r="U908" s="569"/>
      <c r="V908" s="569"/>
      <c r="W908" s="569"/>
      <c r="X908" s="569"/>
      <c r="Y908" s="569"/>
      <c r="Z908" s="569"/>
      <c r="AA908" s="569"/>
      <c r="AB908" s="569"/>
      <c r="AC908" s="569"/>
      <c r="AD908" s="569"/>
      <c r="AE908" s="569"/>
      <c r="AF908" s="569"/>
      <c r="AG908" s="569"/>
      <c r="AH908" s="569"/>
      <c r="AI908" s="569"/>
      <c r="AJ908" s="569"/>
      <c r="AK908" s="569"/>
      <c r="AL908" s="569"/>
      <c r="AM908" s="569"/>
      <c r="AN908" s="569"/>
      <c r="AO908" s="569"/>
      <c r="AP908" s="569"/>
      <c r="AQ908" s="569"/>
      <c r="AR908" s="569"/>
      <c r="AS908" s="569"/>
      <c r="AT908" s="569"/>
      <c r="AU908" s="569"/>
      <c r="AV908" s="569"/>
      <c r="AW908" s="569"/>
      <c r="AX908" s="569"/>
      <c r="AY908" s="569"/>
      <c r="AZ908" s="569"/>
      <c r="BA908" s="569"/>
      <c r="BB908" s="569"/>
      <c r="BC908" s="569"/>
      <c r="BD908" s="569"/>
      <c r="BE908" s="569"/>
      <c r="BF908" s="569"/>
      <c r="BG908" s="569"/>
      <c r="BH908" s="569"/>
      <c r="BI908" s="569"/>
      <c r="BJ908" s="569"/>
      <c r="BK908" s="569"/>
      <c r="BL908" s="569"/>
      <c r="BM908" s="569"/>
      <c r="BN908" s="569"/>
      <c r="BO908" s="569"/>
      <c r="BP908" s="569"/>
      <c r="BQ908" s="569"/>
      <c r="BR908" s="569"/>
      <c r="BS908" s="569"/>
      <c r="BT908" s="569"/>
      <c r="BU908" s="569"/>
      <c r="BV908" s="569"/>
      <c r="BW908" s="569"/>
      <c r="BX908" s="569"/>
      <c r="BY908" s="569"/>
      <c r="BZ908" s="569"/>
      <c r="CA908" s="569"/>
      <c r="CB908" s="569"/>
      <c r="CC908" s="569"/>
      <c r="CD908" s="569"/>
    </row>
    <row r="909" spans="21:82" ht="39" customHeight="1" x14ac:dyDescent="0.25">
      <c r="U909" s="569"/>
      <c r="V909" s="569"/>
      <c r="W909" s="569"/>
      <c r="X909" s="569"/>
      <c r="Y909" s="569"/>
      <c r="Z909" s="569"/>
      <c r="AA909" s="569"/>
      <c r="AB909" s="569"/>
      <c r="AC909" s="569"/>
      <c r="AD909" s="569"/>
      <c r="AE909" s="569"/>
      <c r="AF909" s="569"/>
      <c r="AG909" s="569"/>
      <c r="AH909" s="569"/>
      <c r="AI909" s="569"/>
      <c r="AJ909" s="569"/>
      <c r="AK909" s="569"/>
      <c r="AL909" s="569"/>
      <c r="AM909" s="569"/>
      <c r="AN909" s="569"/>
      <c r="AO909" s="569"/>
      <c r="AP909" s="569"/>
      <c r="AQ909" s="569"/>
      <c r="AR909" s="569"/>
      <c r="AS909" s="569"/>
      <c r="AT909" s="569"/>
      <c r="AU909" s="569"/>
      <c r="AV909" s="569"/>
      <c r="AW909" s="569"/>
      <c r="AX909" s="569"/>
      <c r="AY909" s="569"/>
      <c r="AZ909" s="569"/>
      <c r="BA909" s="569"/>
      <c r="BB909" s="569"/>
      <c r="BC909" s="569"/>
      <c r="BD909" s="569"/>
      <c r="BE909" s="569"/>
      <c r="BF909" s="569"/>
      <c r="BG909" s="569"/>
      <c r="BH909" s="569"/>
      <c r="BI909" s="569"/>
      <c r="BJ909" s="569"/>
      <c r="BK909" s="569"/>
      <c r="BL909" s="569"/>
      <c r="BM909" s="569"/>
      <c r="BN909" s="569"/>
      <c r="BO909" s="569"/>
      <c r="BP909" s="569"/>
      <c r="BQ909" s="569"/>
      <c r="BR909" s="569"/>
      <c r="BS909" s="569"/>
      <c r="BT909" s="569"/>
      <c r="BU909" s="569"/>
      <c r="BV909" s="569"/>
      <c r="BW909" s="569"/>
      <c r="BX909" s="569"/>
      <c r="BY909" s="569"/>
      <c r="BZ909" s="569"/>
      <c r="CA909" s="569"/>
      <c r="CB909" s="569"/>
      <c r="CC909" s="569"/>
      <c r="CD909" s="569"/>
    </row>
    <row r="910" spans="21:82" ht="39" customHeight="1" x14ac:dyDescent="0.25">
      <c r="U910" s="569"/>
      <c r="V910" s="569"/>
      <c r="W910" s="569"/>
      <c r="X910" s="569"/>
      <c r="Y910" s="569"/>
      <c r="Z910" s="569"/>
      <c r="AA910" s="569"/>
      <c r="AB910" s="569"/>
      <c r="AC910" s="569"/>
      <c r="AD910" s="569"/>
      <c r="AE910" s="569"/>
      <c r="AF910" s="569"/>
      <c r="AG910" s="569"/>
      <c r="AH910" s="569"/>
      <c r="AI910" s="569"/>
      <c r="AJ910" s="569"/>
      <c r="AK910" s="569"/>
      <c r="AL910" s="569"/>
      <c r="AM910" s="569"/>
      <c r="AN910" s="569"/>
      <c r="AO910" s="569"/>
      <c r="AP910" s="569"/>
      <c r="AQ910" s="569"/>
      <c r="AR910" s="569"/>
      <c r="AS910" s="569"/>
      <c r="AT910" s="569"/>
      <c r="AU910" s="569"/>
      <c r="AV910" s="569"/>
      <c r="AW910" s="569"/>
      <c r="AX910" s="569"/>
      <c r="AY910" s="569"/>
      <c r="AZ910" s="569"/>
      <c r="BA910" s="569"/>
      <c r="BB910" s="569"/>
      <c r="BC910" s="569"/>
      <c r="BD910" s="569"/>
      <c r="BE910" s="569"/>
      <c r="BF910" s="569"/>
      <c r="BG910" s="569"/>
      <c r="BH910" s="569"/>
      <c r="BI910" s="569"/>
      <c r="BJ910" s="569"/>
      <c r="BK910" s="569"/>
      <c r="BL910" s="569"/>
      <c r="BM910" s="569"/>
      <c r="BN910" s="569"/>
      <c r="BO910" s="569"/>
      <c r="BP910" s="569"/>
      <c r="BQ910" s="569"/>
      <c r="BR910" s="569"/>
      <c r="BS910" s="569"/>
      <c r="BT910" s="569"/>
      <c r="BU910" s="569"/>
      <c r="BV910" s="569"/>
      <c r="BW910" s="569"/>
      <c r="BX910" s="569"/>
      <c r="BY910" s="569"/>
      <c r="BZ910" s="569"/>
      <c r="CA910" s="569"/>
      <c r="CB910" s="569"/>
      <c r="CC910" s="569"/>
      <c r="CD910" s="569"/>
    </row>
    <row r="911" spans="21:82" ht="39" customHeight="1" x14ac:dyDescent="0.25">
      <c r="U911" s="569"/>
      <c r="V911" s="569"/>
      <c r="W911" s="569"/>
      <c r="X911" s="569"/>
      <c r="Y911" s="569"/>
      <c r="Z911" s="569"/>
      <c r="AA911" s="569"/>
      <c r="AB911" s="569"/>
      <c r="AC911" s="569"/>
      <c r="AD911" s="569"/>
      <c r="AE911" s="569"/>
      <c r="AF911" s="569"/>
      <c r="AG911" s="569"/>
      <c r="AH911" s="569"/>
      <c r="AI911" s="569"/>
      <c r="AJ911" s="569"/>
      <c r="AK911" s="569"/>
      <c r="AL911" s="569"/>
      <c r="AM911" s="569"/>
      <c r="AN911" s="569"/>
      <c r="AO911" s="569"/>
      <c r="AP911" s="569"/>
      <c r="AQ911" s="569"/>
      <c r="AR911" s="569"/>
      <c r="AS911" s="569"/>
      <c r="AT911" s="569"/>
      <c r="AU911" s="569"/>
      <c r="AV911" s="569"/>
      <c r="AW911" s="569"/>
      <c r="AX911" s="569"/>
      <c r="AY911" s="569"/>
      <c r="AZ911" s="569"/>
      <c r="BA911" s="569"/>
      <c r="BB911" s="569"/>
      <c r="BC911" s="569"/>
      <c r="BD911" s="569"/>
      <c r="BE911" s="569"/>
      <c r="BF911" s="569"/>
      <c r="BG911" s="569"/>
      <c r="BH911" s="569"/>
      <c r="BI911" s="569"/>
      <c r="BJ911" s="569"/>
      <c r="BK911" s="569"/>
      <c r="BL911" s="569"/>
      <c r="BM911" s="569"/>
      <c r="BN911" s="569"/>
      <c r="BO911" s="569"/>
      <c r="BP911" s="569"/>
      <c r="BQ911" s="569"/>
      <c r="BR911" s="569"/>
      <c r="BS911" s="569"/>
      <c r="BT911" s="569"/>
      <c r="BU911" s="569"/>
      <c r="BV911" s="569"/>
      <c r="BW911" s="569"/>
      <c r="BX911" s="569"/>
      <c r="BY911" s="569"/>
      <c r="BZ911" s="569"/>
      <c r="CA911" s="569"/>
      <c r="CB911" s="569"/>
      <c r="CC911" s="569"/>
      <c r="CD911" s="569"/>
    </row>
    <row r="912" spans="21:82" ht="39" customHeight="1" x14ac:dyDescent="0.25">
      <c r="U912" s="569"/>
      <c r="V912" s="569"/>
      <c r="W912" s="569"/>
      <c r="X912" s="569"/>
      <c r="Y912" s="569"/>
      <c r="Z912" s="569"/>
      <c r="AA912" s="569"/>
      <c r="AB912" s="569"/>
      <c r="AC912" s="569"/>
      <c r="AD912" s="569"/>
      <c r="AE912" s="569"/>
      <c r="AF912" s="569"/>
      <c r="AG912" s="569"/>
      <c r="AH912" s="569"/>
      <c r="AI912" s="569"/>
      <c r="AJ912" s="569"/>
      <c r="AK912" s="569"/>
      <c r="AL912" s="569"/>
      <c r="AM912" s="569"/>
      <c r="AN912" s="569"/>
      <c r="AO912" s="569"/>
      <c r="AP912" s="569"/>
      <c r="AQ912" s="569"/>
      <c r="AR912" s="569"/>
      <c r="AS912" s="569"/>
      <c r="AT912" s="569"/>
      <c r="AU912" s="569"/>
      <c r="AV912" s="569"/>
      <c r="AW912" s="569"/>
      <c r="AX912" s="569"/>
      <c r="AY912" s="569"/>
      <c r="AZ912" s="569"/>
      <c r="BA912" s="569"/>
      <c r="BB912" s="569"/>
      <c r="BC912" s="569"/>
      <c r="BD912" s="569"/>
      <c r="BE912" s="569"/>
      <c r="BF912" s="569"/>
      <c r="BG912" s="569"/>
      <c r="BH912" s="569"/>
      <c r="BI912" s="569"/>
      <c r="BJ912" s="569"/>
      <c r="BK912" s="569"/>
      <c r="BL912" s="569"/>
      <c r="BM912" s="569"/>
      <c r="BN912" s="569"/>
      <c r="BO912" s="569"/>
      <c r="BP912" s="569"/>
      <c r="BQ912" s="569"/>
      <c r="BR912" s="569"/>
      <c r="BS912" s="569"/>
      <c r="BT912" s="569"/>
      <c r="BU912" s="569"/>
      <c r="BV912" s="569"/>
      <c r="BW912" s="569"/>
      <c r="BX912" s="569"/>
      <c r="BY912" s="569"/>
      <c r="BZ912" s="569"/>
      <c r="CA912" s="569"/>
      <c r="CB912" s="569"/>
      <c r="CC912" s="569"/>
      <c r="CD912" s="569"/>
    </row>
    <row r="913" spans="21:82" ht="39" customHeight="1" x14ac:dyDescent="0.25">
      <c r="U913" s="569"/>
      <c r="V913" s="569"/>
      <c r="W913" s="569"/>
      <c r="X913" s="569"/>
      <c r="Y913" s="569"/>
      <c r="Z913" s="569"/>
      <c r="AA913" s="569"/>
      <c r="AB913" s="569"/>
      <c r="AC913" s="569"/>
      <c r="AD913" s="569"/>
      <c r="AE913" s="569"/>
      <c r="AF913" s="569"/>
      <c r="AG913" s="569"/>
      <c r="AH913" s="569"/>
      <c r="AI913" s="569"/>
      <c r="AJ913" s="569"/>
      <c r="AK913" s="569"/>
      <c r="AL913" s="569"/>
      <c r="AM913" s="569"/>
      <c r="AN913" s="569"/>
      <c r="AO913" s="569"/>
      <c r="AP913" s="569"/>
      <c r="AQ913" s="569"/>
      <c r="AR913" s="569"/>
      <c r="AS913" s="569"/>
      <c r="AT913" s="569"/>
      <c r="AU913" s="569"/>
      <c r="AV913" s="569"/>
      <c r="AW913" s="569"/>
      <c r="AX913" s="569"/>
      <c r="AY913" s="569"/>
      <c r="AZ913" s="569"/>
      <c r="BA913" s="569"/>
      <c r="BB913" s="569"/>
      <c r="BC913" s="569"/>
      <c r="BD913" s="569"/>
      <c r="BE913" s="569"/>
      <c r="BF913" s="569"/>
      <c r="BG913" s="569"/>
      <c r="BH913" s="569"/>
      <c r="BI913" s="569"/>
      <c r="BJ913" s="569"/>
      <c r="BK913" s="569"/>
      <c r="BL913" s="569"/>
      <c r="BM913" s="569"/>
      <c r="BN913" s="569"/>
      <c r="BO913" s="569"/>
      <c r="BP913" s="569"/>
      <c r="BQ913" s="569"/>
      <c r="BR913" s="569"/>
      <c r="BS913" s="569"/>
      <c r="BT913" s="569"/>
      <c r="BU913" s="569"/>
      <c r="BV913" s="569"/>
      <c r="BW913" s="569"/>
      <c r="BX913" s="569"/>
      <c r="BY913" s="569"/>
      <c r="BZ913" s="569"/>
      <c r="CA913" s="569"/>
      <c r="CB913" s="569"/>
      <c r="CC913" s="569"/>
      <c r="CD913" s="569"/>
    </row>
    <row r="914" spans="21:82" ht="39" customHeight="1" x14ac:dyDescent="0.25">
      <c r="U914" s="569"/>
      <c r="V914" s="569"/>
      <c r="W914" s="569"/>
      <c r="X914" s="569"/>
      <c r="Y914" s="569"/>
      <c r="Z914" s="569"/>
      <c r="AA914" s="569"/>
      <c r="AB914" s="569"/>
      <c r="AC914" s="569"/>
      <c r="AD914" s="569"/>
      <c r="AE914" s="569"/>
      <c r="AF914" s="569"/>
      <c r="AG914" s="569"/>
      <c r="AH914" s="569"/>
      <c r="AI914" s="569"/>
      <c r="AJ914" s="569"/>
      <c r="AK914" s="569"/>
      <c r="AL914" s="569"/>
      <c r="AM914" s="569"/>
      <c r="AN914" s="569"/>
      <c r="AO914" s="569"/>
      <c r="AP914" s="569"/>
      <c r="AQ914" s="569"/>
      <c r="AR914" s="569"/>
      <c r="AS914" s="569"/>
      <c r="AT914" s="569"/>
      <c r="AU914" s="569"/>
      <c r="AV914" s="569"/>
      <c r="AW914" s="569"/>
      <c r="AX914" s="569"/>
      <c r="AY914" s="569"/>
      <c r="AZ914" s="569"/>
      <c r="BA914" s="569"/>
      <c r="BB914" s="569"/>
      <c r="BC914" s="569"/>
      <c r="BD914" s="569"/>
      <c r="BE914" s="569"/>
      <c r="BF914" s="569"/>
      <c r="BG914" s="569"/>
      <c r="BH914" s="569"/>
      <c r="BI914" s="569"/>
      <c r="BJ914" s="569"/>
      <c r="BK914" s="569"/>
      <c r="BL914" s="569"/>
      <c r="BM914" s="569"/>
      <c r="BN914" s="569"/>
      <c r="BO914" s="569"/>
      <c r="BP914" s="569"/>
      <c r="BQ914" s="569"/>
      <c r="BR914" s="569"/>
      <c r="BS914" s="569"/>
      <c r="BT914" s="569"/>
      <c r="BU914" s="569"/>
      <c r="BV914" s="569"/>
      <c r="BW914" s="569"/>
      <c r="BX914" s="569"/>
      <c r="BY914" s="569"/>
      <c r="BZ914" s="569"/>
      <c r="CA914" s="569"/>
      <c r="CB914" s="569"/>
      <c r="CC914" s="569"/>
      <c r="CD914" s="569"/>
    </row>
    <row r="915" spans="21:82" ht="39" customHeight="1" x14ac:dyDescent="0.25">
      <c r="U915" s="569"/>
      <c r="V915" s="569"/>
      <c r="W915" s="569"/>
      <c r="X915" s="569"/>
      <c r="Y915" s="569"/>
      <c r="Z915" s="569"/>
      <c r="AA915" s="569"/>
      <c r="AB915" s="569"/>
      <c r="AC915" s="569"/>
      <c r="AD915" s="569"/>
      <c r="AE915" s="569"/>
      <c r="AF915" s="569"/>
      <c r="AG915" s="569"/>
      <c r="AH915" s="569"/>
      <c r="AI915" s="569"/>
      <c r="AJ915" s="569"/>
      <c r="AK915" s="569"/>
      <c r="AL915" s="569"/>
      <c r="AM915" s="569"/>
      <c r="AN915" s="569"/>
      <c r="AO915" s="569"/>
      <c r="AP915" s="569"/>
      <c r="AQ915" s="569"/>
      <c r="AR915" s="569"/>
      <c r="AS915" s="569"/>
      <c r="AT915" s="569"/>
      <c r="AU915" s="569"/>
      <c r="AV915" s="569"/>
      <c r="AW915" s="569"/>
      <c r="AX915" s="569"/>
      <c r="AY915" s="569"/>
      <c r="AZ915" s="569"/>
      <c r="BA915" s="569"/>
      <c r="BB915" s="569"/>
      <c r="BC915" s="569"/>
      <c r="BD915" s="569"/>
      <c r="BE915" s="569"/>
      <c r="BF915" s="569"/>
      <c r="BG915" s="569"/>
      <c r="BH915" s="569"/>
      <c r="BI915" s="569"/>
      <c r="BJ915" s="569"/>
      <c r="BK915" s="569"/>
      <c r="BL915" s="569"/>
      <c r="BM915" s="569"/>
      <c r="BN915" s="569"/>
      <c r="BO915" s="569"/>
      <c r="BP915" s="569"/>
      <c r="BQ915" s="569"/>
      <c r="BR915" s="569"/>
      <c r="BS915" s="569"/>
      <c r="BT915" s="569"/>
      <c r="BU915" s="569"/>
      <c r="BV915" s="569"/>
      <c r="BW915" s="569"/>
      <c r="BX915" s="569"/>
      <c r="BY915" s="569"/>
      <c r="BZ915" s="569"/>
      <c r="CA915" s="569"/>
      <c r="CB915" s="569"/>
      <c r="CC915" s="569"/>
      <c r="CD915" s="569"/>
    </row>
    <row r="916" spans="21:82" ht="39" customHeight="1" x14ac:dyDescent="0.25">
      <c r="U916" s="569"/>
      <c r="V916" s="569"/>
      <c r="W916" s="569"/>
      <c r="X916" s="569"/>
      <c r="Y916" s="569"/>
      <c r="Z916" s="569"/>
      <c r="AA916" s="569"/>
      <c r="AB916" s="569"/>
      <c r="AC916" s="569"/>
      <c r="AD916" s="569"/>
      <c r="AE916" s="569"/>
      <c r="AF916" s="569"/>
      <c r="AG916" s="569"/>
      <c r="AH916" s="569"/>
      <c r="AI916" s="569"/>
      <c r="AJ916" s="569"/>
      <c r="AK916" s="569"/>
      <c r="AL916" s="569"/>
      <c r="AM916" s="569"/>
      <c r="AN916" s="569"/>
      <c r="AO916" s="569"/>
      <c r="AP916" s="569"/>
      <c r="AQ916" s="569"/>
      <c r="AR916" s="569"/>
      <c r="AS916" s="569"/>
      <c r="AT916" s="569"/>
      <c r="AU916" s="569"/>
      <c r="AV916" s="569"/>
      <c r="AW916" s="569"/>
      <c r="AX916" s="569"/>
      <c r="AY916" s="569"/>
      <c r="AZ916" s="569"/>
      <c r="BA916" s="569"/>
      <c r="BB916" s="569"/>
      <c r="BC916" s="569"/>
      <c r="BD916" s="569"/>
      <c r="BE916" s="569"/>
      <c r="BF916" s="569"/>
      <c r="BG916" s="569"/>
      <c r="BH916" s="569"/>
      <c r="BI916" s="569"/>
      <c r="BJ916" s="569"/>
      <c r="BK916" s="569"/>
      <c r="BL916" s="569"/>
      <c r="BM916" s="569"/>
      <c r="BN916" s="569"/>
      <c r="BO916" s="569"/>
      <c r="BP916" s="569"/>
      <c r="BQ916" s="569"/>
      <c r="BR916" s="569"/>
      <c r="BS916" s="569"/>
      <c r="BT916" s="569"/>
      <c r="BU916" s="569"/>
      <c r="BV916" s="569"/>
      <c r="BW916" s="569"/>
      <c r="BX916" s="569"/>
      <c r="BY916" s="569"/>
      <c r="BZ916" s="569"/>
      <c r="CA916" s="569"/>
      <c r="CB916" s="569"/>
      <c r="CC916" s="569"/>
      <c r="CD916" s="569"/>
    </row>
    <row r="917" spans="21:82" ht="39" customHeight="1" x14ac:dyDescent="0.25">
      <c r="U917" s="569"/>
      <c r="V917" s="569"/>
      <c r="W917" s="569"/>
      <c r="X917" s="569"/>
      <c r="Y917" s="569"/>
      <c r="Z917" s="569"/>
      <c r="AA917" s="569"/>
      <c r="AB917" s="569"/>
      <c r="AC917" s="569"/>
      <c r="AD917" s="569"/>
      <c r="AE917" s="569"/>
      <c r="AF917" s="569"/>
      <c r="AG917" s="569"/>
      <c r="AH917" s="569"/>
      <c r="AI917" s="569"/>
      <c r="AJ917" s="569"/>
      <c r="AK917" s="569"/>
      <c r="AL917" s="569"/>
      <c r="AM917" s="569"/>
      <c r="AN917" s="569"/>
      <c r="AO917" s="569"/>
      <c r="AP917" s="569"/>
      <c r="AQ917" s="569"/>
      <c r="AR917" s="569"/>
      <c r="AS917" s="569"/>
      <c r="AT917" s="569"/>
      <c r="AU917" s="569"/>
      <c r="AV917" s="569"/>
      <c r="AW917" s="569"/>
      <c r="AX917" s="569"/>
      <c r="AY917" s="569"/>
      <c r="AZ917" s="569"/>
      <c r="BA917" s="569"/>
      <c r="BB917" s="569"/>
      <c r="BC917" s="569"/>
      <c r="BD917" s="569"/>
      <c r="BE917" s="569"/>
      <c r="BF917" s="569"/>
      <c r="BG917" s="569"/>
      <c r="BH917" s="569"/>
      <c r="BI917" s="569"/>
      <c r="BJ917" s="569"/>
      <c r="BK917" s="569"/>
      <c r="BL917" s="569"/>
      <c r="BM917" s="569"/>
      <c r="BN917" s="569"/>
      <c r="BO917" s="569"/>
      <c r="BP917" s="569"/>
      <c r="BQ917" s="569"/>
      <c r="BR917" s="569"/>
      <c r="BS917" s="569"/>
      <c r="BT917" s="569"/>
      <c r="BU917" s="569"/>
      <c r="BV917" s="569"/>
      <c r="BW917" s="569"/>
      <c r="BX917" s="569"/>
      <c r="BY917" s="569"/>
      <c r="BZ917" s="569"/>
      <c r="CA917" s="569"/>
      <c r="CB917" s="569"/>
      <c r="CC917" s="569"/>
      <c r="CD917" s="569"/>
    </row>
    <row r="918" spans="21:82" ht="39" customHeight="1" x14ac:dyDescent="0.25">
      <c r="U918" s="569"/>
      <c r="V918" s="569"/>
      <c r="W918" s="569"/>
      <c r="X918" s="569"/>
      <c r="Y918" s="569"/>
      <c r="Z918" s="569"/>
      <c r="AA918" s="569"/>
      <c r="AB918" s="569"/>
      <c r="AC918" s="569"/>
      <c r="AD918" s="569"/>
      <c r="AE918" s="569"/>
      <c r="AF918" s="569"/>
      <c r="AG918" s="569"/>
      <c r="AH918" s="569"/>
      <c r="AI918" s="569"/>
      <c r="AJ918" s="569"/>
      <c r="AK918" s="569"/>
      <c r="AL918" s="569"/>
      <c r="AM918" s="569"/>
      <c r="AN918" s="569"/>
      <c r="AO918" s="569"/>
      <c r="AP918" s="569"/>
      <c r="AQ918" s="569"/>
      <c r="AR918" s="569"/>
      <c r="AS918" s="569"/>
      <c r="AT918" s="569"/>
      <c r="AU918" s="569"/>
      <c r="AV918" s="569"/>
      <c r="AW918" s="569"/>
      <c r="AX918" s="569"/>
      <c r="AY918" s="569"/>
      <c r="AZ918" s="569"/>
      <c r="BA918" s="569"/>
      <c r="BB918" s="569"/>
      <c r="BC918" s="569"/>
      <c r="BD918" s="569"/>
      <c r="BE918" s="569"/>
      <c r="BF918" s="569"/>
      <c r="BG918" s="569"/>
      <c r="BH918" s="569"/>
      <c r="BI918" s="569"/>
      <c r="BJ918" s="569"/>
      <c r="BK918" s="569"/>
      <c r="BL918" s="569"/>
      <c r="BM918" s="569"/>
      <c r="BN918" s="569"/>
      <c r="BO918" s="569"/>
      <c r="BP918" s="569"/>
      <c r="BQ918" s="569"/>
      <c r="BR918" s="569"/>
      <c r="BS918" s="569"/>
      <c r="BT918" s="569"/>
      <c r="BU918" s="569"/>
      <c r="BV918" s="569"/>
      <c r="BW918" s="569"/>
      <c r="BX918" s="569"/>
      <c r="BY918" s="569"/>
      <c r="BZ918" s="569"/>
      <c r="CA918" s="569"/>
      <c r="CB918" s="569"/>
      <c r="CC918" s="569"/>
      <c r="CD918" s="569"/>
    </row>
    <row r="919" spans="21:82" ht="39" customHeight="1" x14ac:dyDescent="0.25">
      <c r="U919" s="569"/>
      <c r="V919" s="569"/>
      <c r="W919" s="569"/>
      <c r="X919" s="569"/>
      <c r="Y919" s="569"/>
      <c r="Z919" s="569"/>
      <c r="AA919" s="569"/>
      <c r="AB919" s="569"/>
      <c r="AC919" s="569"/>
      <c r="AD919" s="569"/>
      <c r="AE919" s="569"/>
      <c r="AF919" s="569"/>
      <c r="AG919" s="569"/>
      <c r="AH919" s="569"/>
      <c r="AI919" s="569"/>
      <c r="AJ919" s="569"/>
      <c r="AK919" s="569"/>
      <c r="AL919" s="569"/>
      <c r="AM919" s="569"/>
      <c r="AN919" s="569"/>
      <c r="AO919" s="569"/>
      <c r="AP919" s="569"/>
      <c r="AQ919" s="569"/>
      <c r="AR919" s="569"/>
      <c r="AS919" s="569"/>
      <c r="AT919" s="569"/>
      <c r="AU919" s="569"/>
      <c r="AV919" s="569"/>
      <c r="AW919" s="569"/>
      <c r="AX919" s="569"/>
      <c r="AY919" s="569"/>
      <c r="AZ919" s="569"/>
      <c r="BA919" s="569"/>
      <c r="BB919" s="569"/>
      <c r="BC919" s="569"/>
      <c r="BD919" s="569"/>
      <c r="BE919" s="569"/>
      <c r="BF919" s="569"/>
      <c r="BG919" s="569"/>
      <c r="BH919" s="569"/>
      <c r="BI919" s="569"/>
      <c r="BJ919" s="569"/>
      <c r="BK919" s="569"/>
      <c r="BL919" s="569"/>
      <c r="BM919" s="569"/>
      <c r="BN919" s="569"/>
      <c r="BO919" s="569"/>
      <c r="BP919" s="569"/>
      <c r="BQ919" s="569"/>
      <c r="BR919" s="569"/>
      <c r="BS919" s="569"/>
      <c r="BT919" s="569"/>
      <c r="BU919" s="569"/>
      <c r="BV919" s="569"/>
      <c r="BW919" s="569"/>
      <c r="BX919" s="569"/>
      <c r="BY919" s="569"/>
      <c r="BZ919" s="569"/>
      <c r="CA919" s="569"/>
      <c r="CB919" s="569"/>
      <c r="CC919" s="569"/>
      <c r="CD919" s="569"/>
    </row>
    <row r="920" spans="21:82" ht="39" customHeight="1" x14ac:dyDescent="0.25">
      <c r="U920" s="569"/>
      <c r="V920" s="569"/>
      <c r="W920" s="569"/>
      <c r="X920" s="569"/>
      <c r="Y920" s="569"/>
      <c r="Z920" s="569"/>
      <c r="AA920" s="569"/>
      <c r="AB920" s="569"/>
      <c r="AC920" s="569"/>
      <c r="AD920" s="569"/>
      <c r="AE920" s="569"/>
      <c r="AF920" s="569"/>
      <c r="AG920" s="569"/>
      <c r="AH920" s="569"/>
      <c r="AI920" s="569"/>
      <c r="AJ920" s="569"/>
      <c r="AK920" s="569"/>
      <c r="AL920" s="569"/>
      <c r="AM920" s="569"/>
      <c r="AN920" s="569"/>
      <c r="AO920" s="569"/>
      <c r="AP920" s="569"/>
      <c r="AQ920" s="569"/>
      <c r="AR920" s="569"/>
      <c r="AS920" s="569"/>
      <c r="AT920" s="569"/>
      <c r="AU920" s="569"/>
      <c r="AV920" s="569"/>
      <c r="AW920" s="569"/>
      <c r="AX920" s="569"/>
      <c r="AY920" s="569"/>
      <c r="AZ920" s="569"/>
      <c r="BA920" s="569"/>
      <c r="BB920" s="569"/>
      <c r="BC920" s="569"/>
      <c r="BD920" s="569"/>
      <c r="BE920" s="569"/>
      <c r="BF920" s="569"/>
      <c r="BG920" s="569"/>
      <c r="BH920" s="569"/>
      <c r="BI920" s="569"/>
      <c r="BJ920" s="569"/>
      <c r="BK920" s="569"/>
      <c r="BL920" s="569"/>
      <c r="BM920" s="569"/>
      <c r="BN920" s="569"/>
      <c r="BO920" s="569"/>
      <c r="BP920" s="569"/>
      <c r="BQ920" s="569"/>
      <c r="BR920" s="569"/>
      <c r="BS920" s="569"/>
      <c r="BT920" s="569"/>
      <c r="BU920" s="569"/>
      <c r="BV920" s="569"/>
      <c r="BW920" s="569"/>
      <c r="BX920" s="569"/>
      <c r="BY920" s="569"/>
      <c r="BZ920" s="569"/>
      <c r="CA920" s="569"/>
      <c r="CB920" s="569"/>
      <c r="CC920" s="569"/>
      <c r="CD920" s="569"/>
    </row>
    <row r="921" spans="21:82" ht="39" customHeight="1" x14ac:dyDescent="0.25">
      <c r="U921" s="569"/>
      <c r="V921" s="569"/>
      <c r="W921" s="569"/>
      <c r="X921" s="569"/>
      <c r="Y921" s="569"/>
      <c r="Z921" s="569"/>
      <c r="AA921" s="569"/>
      <c r="AB921" s="569"/>
      <c r="AC921" s="569"/>
      <c r="AD921" s="569"/>
      <c r="AE921" s="569"/>
      <c r="AF921" s="569"/>
      <c r="AG921" s="569"/>
      <c r="AH921" s="569"/>
      <c r="AI921" s="569"/>
      <c r="AJ921" s="569"/>
      <c r="AK921" s="569"/>
      <c r="AL921" s="569"/>
      <c r="AM921" s="569"/>
      <c r="AN921" s="569"/>
      <c r="AO921" s="569"/>
      <c r="AP921" s="569"/>
      <c r="AQ921" s="569"/>
      <c r="AR921" s="569"/>
      <c r="AS921" s="569"/>
      <c r="AT921" s="569"/>
      <c r="AU921" s="569"/>
      <c r="AV921" s="569"/>
      <c r="AW921" s="569"/>
      <c r="AX921" s="569"/>
      <c r="AY921" s="569"/>
      <c r="AZ921" s="569"/>
      <c r="BA921" s="569"/>
      <c r="BB921" s="569"/>
      <c r="BC921" s="569"/>
      <c r="BD921" s="569"/>
      <c r="BE921" s="569"/>
      <c r="BF921" s="569"/>
      <c r="BG921" s="569"/>
      <c r="BH921" s="569"/>
      <c r="BI921" s="569"/>
      <c r="BJ921" s="569"/>
      <c r="BK921" s="569"/>
      <c r="BL921" s="569"/>
      <c r="BM921" s="569"/>
      <c r="BN921" s="569"/>
      <c r="BO921" s="569"/>
      <c r="BP921" s="569"/>
      <c r="BQ921" s="569"/>
      <c r="BR921" s="569"/>
      <c r="BS921" s="569"/>
      <c r="BT921" s="569"/>
      <c r="BU921" s="569"/>
      <c r="BV921" s="569"/>
      <c r="BW921" s="569"/>
      <c r="BX921" s="569"/>
      <c r="BY921" s="569"/>
      <c r="BZ921" s="569"/>
      <c r="CA921" s="569"/>
      <c r="CB921" s="569"/>
      <c r="CC921" s="569"/>
      <c r="CD921" s="569"/>
    </row>
    <row r="922" spans="21:82" ht="39" customHeight="1" x14ac:dyDescent="0.25">
      <c r="U922" s="569"/>
      <c r="V922" s="569"/>
      <c r="W922" s="569"/>
      <c r="X922" s="569"/>
      <c r="Y922" s="569"/>
      <c r="Z922" s="569"/>
      <c r="AA922" s="569"/>
      <c r="AB922" s="569"/>
      <c r="AC922" s="569"/>
      <c r="AD922" s="569"/>
      <c r="AE922" s="569"/>
      <c r="AF922" s="569"/>
      <c r="AG922" s="569"/>
      <c r="AH922" s="569"/>
      <c r="AI922" s="569"/>
      <c r="AJ922" s="569"/>
      <c r="AK922" s="569"/>
      <c r="AL922" s="569"/>
      <c r="AM922" s="569"/>
      <c r="AN922" s="569"/>
      <c r="AO922" s="569"/>
      <c r="AP922" s="569"/>
      <c r="AQ922" s="569"/>
      <c r="AR922" s="569"/>
      <c r="AS922" s="569"/>
      <c r="AT922" s="569"/>
      <c r="AU922" s="569"/>
      <c r="AV922" s="569"/>
      <c r="AW922" s="569"/>
      <c r="AX922" s="569"/>
      <c r="AY922" s="569"/>
      <c r="AZ922" s="569"/>
      <c r="BA922" s="569"/>
      <c r="BB922" s="569"/>
      <c r="BC922" s="569"/>
      <c r="BD922" s="569"/>
      <c r="BE922" s="569"/>
      <c r="BF922" s="569"/>
      <c r="BG922" s="569"/>
      <c r="BH922" s="569"/>
      <c r="BI922" s="569"/>
      <c r="BJ922" s="569"/>
      <c r="BK922" s="569"/>
      <c r="BL922" s="569"/>
      <c r="BM922" s="569"/>
      <c r="BN922" s="569"/>
      <c r="BO922" s="569"/>
      <c r="BP922" s="569"/>
      <c r="BQ922" s="569"/>
      <c r="BR922" s="569"/>
      <c r="BS922" s="569"/>
      <c r="BT922" s="569"/>
      <c r="BU922" s="569"/>
      <c r="BV922" s="569"/>
      <c r="BW922" s="569"/>
      <c r="BX922" s="569"/>
      <c r="BY922" s="569"/>
      <c r="BZ922" s="569"/>
      <c r="CA922" s="569"/>
      <c r="CB922" s="569"/>
      <c r="CC922" s="569"/>
      <c r="CD922" s="569"/>
    </row>
    <row r="923" spans="21:82" ht="39" customHeight="1" x14ac:dyDescent="0.25">
      <c r="U923" s="569"/>
      <c r="V923" s="569"/>
      <c r="W923" s="569"/>
      <c r="X923" s="569"/>
      <c r="Y923" s="569"/>
      <c r="Z923" s="569"/>
      <c r="AA923" s="569"/>
      <c r="AB923" s="569"/>
      <c r="AC923" s="569"/>
      <c r="AD923" s="569"/>
      <c r="AE923" s="569"/>
      <c r="AF923" s="569"/>
      <c r="AG923" s="569"/>
      <c r="AH923" s="569"/>
      <c r="AI923" s="569"/>
      <c r="AJ923" s="569"/>
      <c r="AK923" s="569"/>
      <c r="AL923" s="569"/>
      <c r="AM923" s="569"/>
      <c r="AN923" s="569"/>
      <c r="AO923" s="569"/>
      <c r="AP923" s="569"/>
      <c r="AQ923" s="569"/>
      <c r="AR923" s="569"/>
      <c r="AS923" s="569"/>
      <c r="AT923" s="569"/>
      <c r="AU923" s="569"/>
      <c r="AV923" s="569"/>
      <c r="AW923" s="569"/>
      <c r="AX923" s="569"/>
      <c r="AY923" s="569"/>
      <c r="AZ923" s="569"/>
      <c r="BA923" s="569"/>
      <c r="BB923" s="569"/>
      <c r="BC923" s="569"/>
      <c r="BD923" s="569"/>
      <c r="BE923" s="569"/>
      <c r="BF923" s="569"/>
      <c r="BG923" s="569"/>
      <c r="BH923" s="569"/>
      <c r="BI923" s="569"/>
      <c r="BJ923" s="569"/>
      <c r="BK923" s="569"/>
      <c r="BL923" s="569"/>
      <c r="BM923" s="569"/>
      <c r="BN923" s="569"/>
      <c r="BO923" s="569"/>
      <c r="BP923" s="569"/>
      <c r="BQ923" s="569"/>
      <c r="BR923" s="569"/>
      <c r="BS923" s="569"/>
      <c r="BT923" s="569"/>
      <c r="BU923" s="569"/>
      <c r="BV923" s="569"/>
      <c r="BW923" s="569"/>
      <c r="BX923" s="569"/>
      <c r="BY923" s="569"/>
      <c r="BZ923" s="569"/>
      <c r="CA923" s="569"/>
      <c r="CB923" s="569"/>
      <c r="CC923" s="569"/>
      <c r="CD923" s="569"/>
    </row>
    <row r="924" spans="21:82" ht="39" customHeight="1" x14ac:dyDescent="0.25">
      <c r="U924" s="569"/>
      <c r="V924" s="569"/>
      <c r="W924" s="569"/>
      <c r="X924" s="569"/>
      <c r="Y924" s="569"/>
      <c r="Z924" s="569"/>
      <c r="AA924" s="569"/>
      <c r="AB924" s="569"/>
      <c r="AC924" s="569"/>
      <c r="AD924" s="569"/>
      <c r="AE924" s="569"/>
      <c r="AF924" s="569"/>
      <c r="AG924" s="569"/>
      <c r="AH924" s="569"/>
      <c r="AI924" s="569"/>
      <c r="AJ924" s="569"/>
      <c r="AK924" s="569"/>
      <c r="AL924" s="569"/>
      <c r="AM924" s="569"/>
      <c r="AN924" s="569"/>
      <c r="AO924" s="569"/>
      <c r="AP924" s="569"/>
      <c r="AQ924" s="569"/>
      <c r="AR924" s="569"/>
      <c r="AS924" s="569"/>
      <c r="AT924" s="569"/>
      <c r="AU924" s="569"/>
      <c r="AV924" s="569"/>
      <c r="AW924" s="569"/>
      <c r="AX924" s="569"/>
      <c r="AY924" s="569"/>
      <c r="AZ924" s="569"/>
      <c r="BA924" s="569"/>
      <c r="BB924" s="569"/>
      <c r="BC924" s="569"/>
      <c r="BD924" s="569"/>
      <c r="BE924" s="569"/>
      <c r="BF924" s="569"/>
      <c r="BG924" s="569"/>
      <c r="BH924" s="569"/>
      <c r="BI924" s="569"/>
      <c r="BJ924" s="569"/>
      <c r="BK924" s="569"/>
      <c r="BL924" s="569"/>
      <c r="BM924" s="569"/>
      <c r="BN924" s="569"/>
      <c r="BO924" s="569"/>
      <c r="BP924" s="569"/>
      <c r="BQ924" s="569"/>
      <c r="BR924" s="569"/>
      <c r="BS924" s="569"/>
      <c r="BT924" s="569"/>
      <c r="BU924" s="569"/>
      <c r="BV924" s="569"/>
      <c r="BW924" s="569"/>
      <c r="BX924" s="569"/>
      <c r="BY924" s="569"/>
      <c r="BZ924" s="569"/>
      <c r="CA924" s="569"/>
      <c r="CB924" s="569"/>
      <c r="CC924" s="569"/>
      <c r="CD924" s="569"/>
    </row>
    <row r="925" spans="21:82" ht="39" customHeight="1" x14ac:dyDescent="0.25">
      <c r="U925" s="569"/>
      <c r="V925" s="569"/>
      <c r="W925" s="569"/>
      <c r="X925" s="569"/>
      <c r="Y925" s="569"/>
      <c r="Z925" s="569"/>
      <c r="AA925" s="569"/>
      <c r="AB925" s="569"/>
      <c r="AC925" s="569"/>
      <c r="AD925" s="569"/>
      <c r="AE925" s="569"/>
      <c r="AF925" s="569"/>
      <c r="AG925" s="569"/>
      <c r="AH925" s="569"/>
      <c r="AI925" s="569"/>
      <c r="AJ925" s="569"/>
      <c r="AK925" s="569"/>
      <c r="AL925" s="569"/>
      <c r="AM925" s="569"/>
      <c r="AN925" s="569"/>
      <c r="AO925" s="569"/>
      <c r="AP925" s="569"/>
      <c r="AQ925" s="569"/>
      <c r="AR925" s="569"/>
      <c r="AS925" s="569"/>
      <c r="AT925" s="569"/>
      <c r="AU925" s="569"/>
      <c r="AV925" s="569"/>
      <c r="AW925" s="569"/>
      <c r="AX925" s="569"/>
      <c r="AY925" s="569"/>
      <c r="AZ925" s="569"/>
      <c r="BA925" s="569"/>
      <c r="BB925" s="569"/>
      <c r="BC925" s="569"/>
      <c r="BD925" s="569"/>
      <c r="BE925" s="569"/>
      <c r="BF925" s="569"/>
      <c r="BG925" s="569"/>
      <c r="BH925" s="569"/>
      <c r="BI925" s="569"/>
      <c r="BJ925" s="569"/>
      <c r="BK925" s="569"/>
      <c r="BL925" s="569"/>
      <c r="BM925" s="569"/>
      <c r="BN925" s="569"/>
      <c r="BO925" s="569"/>
      <c r="BP925" s="569"/>
      <c r="BQ925" s="569"/>
      <c r="BR925" s="569"/>
      <c r="BS925" s="569"/>
      <c r="BT925" s="569"/>
      <c r="BU925" s="569"/>
      <c r="BV925" s="569"/>
      <c r="BW925" s="569"/>
      <c r="BX925" s="569"/>
      <c r="BY925" s="569"/>
      <c r="BZ925" s="569"/>
      <c r="CA925" s="569"/>
      <c r="CB925" s="569"/>
      <c r="CC925" s="569"/>
      <c r="CD925" s="569"/>
    </row>
    <row r="926" spans="21:82" ht="39" customHeight="1" x14ac:dyDescent="0.25">
      <c r="U926" s="569"/>
      <c r="V926" s="569"/>
      <c r="W926" s="569"/>
      <c r="X926" s="569"/>
      <c r="Y926" s="569"/>
      <c r="Z926" s="569"/>
      <c r="AA926" s="569"/>
      <c r="AB926" s="569"/>
      <c r="AC926" s="569"/>
      <c r="AD926" s="569"/>
      <c r="AE926" s="569"/>
      <c r="AF926" s="569"/>
      <c r="AG926" s="569"/>
      <c r="AH926" s="569"/>
      <c r="AI926" s="569"/>
      <c r="AJ926" s="569"/>
      <c r="AK926" s="569"/>
      <c r="AL926" s="569"/>
      <c r="AM926" s="569"/>
      <c r="AN926" s="569"/>
      <c r="AO926" s="569"/>
      <c r="AP926" s="569"/>
      <c r="AQ926" s="569"/>
      <c r="AR926" s="569"/>
      <c r="AS926" s="569"/>
      <c r="AT926" s="569"/>
      <c r="AU926" s="569"/>
      <c r="AV926" s="569"/>
      <c r="AW926" s="569"/>
      <c r="AX926" s="569"/>
      <c r="AY926" s="569"/>
      <c r="AZ926" s="569"/>
      <c r="BA926" s="569"/>
      <c r="BB926" s="569"/>
      <c r="BC926" s="569"/>
      <c r="BD926" s="569"/>
      <c r="BE926" s="569"/>
      <c r="BF926" s="569"/>
      <c r="BG926" s="569"/>
      <c r="BH926" s="569"/>
      <c r="BI926" s="569"/>
      <c r="BJ926" s="569"/>
      <c r="BK926" s="569"/>
      <c r="BL926" s="569"/>
      <c r="BM926" s="569"/>
      <c r="BN926" s="569"/>
      <c r="BO926" s="569"/>
      <c r="BP926" s="569"/>
      <c r="BQ926" s="569"/>
      <c r="BR926" s="569"/>
      <c r="BS926" s="569"/>
      <c r="BT926" s="569"/>
      <c r="BU926" s="569"/>
      <c r="BV926" s="569"/>
      <c r="BW926" s="569"/>
      <c r="BX926" s="569"/>
      <c r="BY926" s="569"/>
      <c r="BZ926" s="569"/>
      <c r="CA926" s="569"/>
      <c r="CB926" s="569"/>
      <c r="CC926" s="569"/>
      <c r="CD926" s="569"/>
    </row>
    <row r="927" spans="21:82" ht="39" customHeight="1" x14ac:dyDescent="0.25">
      <c r="U927" s="569"/>
      <c r="V927" s="569"/>
      <c r="W927" s="569"/>
      <c r="X927" s="569"/>
      <c r="Y927" s="569"/>
      <c r="Z927" s="569"/>
      <c r="AA927" s="569"/>
      <c r="AB927" s="569"/>
      <c r="AC927" s="569"/>
      <c r="AD927" s="569"/>
      <c r="AE927" s="569"/>
      <c r="AF927" s="569"/>
      <c r="AG927" s="569"/>
      <c r="AH927" s="569"/>
      <c r="AI927" s="569"/>
      <c r="AJ927" s="569"/>
      <c r="AK927" s="569"/>
      <c r="AL927" s="569"/>
      <c r="AM927" s="569"/>
      <c r="AN927" s="569"/>
      <c r="AO927" s="569"/>
      <c r="AP927" s="569"/>
      <c r="AQ927" s="569"/>
      <c r="AR927" s="569"/>
      <c r="AS927" s="569"/>
      <c r="AT927" s="569"/>
      <c r="AU927" s="569"/>
      <c r="AV927" s="569"/>
      <c r="AW927" s="569"/>
      <c r="AX927" s="569"/>
      <c r="AY927" s="569"/>
      <c r="AZ927" s="569"/>
      <c r="BA927" s="569"/>
      <c r="BB927" s="569"/>
      <c r="BC927" s="569"/>
      <c r="BD927" s="569"/>
      <c r="BE927" s="569"/>
      <c r="BF927" s="569"/>
      <c r="BG927" s="569"/>
      <c r="BH927" s="569"/>
      <c r="BI927" s="569"/>
      <c r="BJ927" s="569"/>
      <c r="BK927" s="569"/>
      <c r="BL927" s="569"/>
      <c r="BM927" s="569"/>
      <c r="BN927" s="569"/>
      <c r="BO927" s="569"/>
      <c r="BP927" s="569"/>
      <c r="BQ927" s="569"/>
      <c r="BR927" s="569"/>
      <c r="BS927" s="569"/>
      <c r="BT927" s="569"/>
      <c r="BU927" s="569"/>
      <c r="BV927" s="569"/>
      <c r="BW927" s="569"/>
      <c r="BX927" s="569"/>
      <c r="BY927" s="569"/>
      <c r="BZ927" s="569"/>
      <c r="CA927" s="569"/>
      <c r="CB927" s="569"/>
      <c r="CC927" s="569"/>
      <c r="CD927" s="569"/>
    </row>
    <row r="928" spans="21:82" ht="39" customHeight="1" x14ac:dyDescent="0.25">
      <c r="U928" s="569"/>
      <c r="V928" s="569"/>
      <c r="W928" s="569"/>
      <c r="X928" s="569"/>
      <c r="Y928" s="569"/>
      <c r="Z928" s="569"/>
      <c r="AA928" s="569"/>
      <c r="AB928" s="569"/>
      <c r="AC928" s="569"/>
      <c r="AD928" s="569"/>
      <c r="AE928" s="569"/>
      <c r="AF928" s="569"/>
      <c r="AG928" s="569"/>
      <c r="AH928" s="569"/>
      <c r="AI928" s="569"/>
      <c r="AJ928" s="569"/>
      <c r="AK928" s="569"/>
      <c r="AL928" s="569"/>
      <c r="AM928" s="569"/>
      <c r="AN928" s="569"/>
      <c r="AO928" s="569"/>
      <c r="AP928" s="569"/>
      <c r="AQ928" s="569"/>
      <c r="AR928" s="569"/>
      <c r="AS928" s="569"/>
      <c r="AT928" s="569"/>
      <c r="AU928" s="569"/>
      <c r="AV928" s="569"/>
      <c r="AW928" s="569"/>
      <c r="AX928" s="569"/>
      <c r="AY928" s="569"/>
      <c r="AZ928" s="569"/>
      <c r="BA928" s="569"/>
      <c r="BB928" s="569"/>
      <c r="BC928" s="569"/>
      <c r="BD928" s="569"/>
      <c r="BE928" s="569"/>
      <c r="BF928" s="569"/>
      <c r="BG928" s="569"/>
      <c r="BH928" s="569"/>
      <c r="BI928" s="569"/>
      <c r="BJ928" s="569"/>
      <c r="BK928" s="569"/>
      <c r="BL928" s="569"/>
      <c r="BM928" s="569"/>
      <c r="BN928" s="569"/>
      <c r="BO928" s="569"/>
      <c r="BP928" s="569"/>
      <c r="BQ928" s="569"/>
      <c r="BR928" s="569"/>
      <c r="BS928" s="569"/>
      <c r="BT928" s="569"/>
      <c r="BU928" s="569"/>
      <c r="BV928" s="569"/>
      <c r="BW928" s="569"/>
      <c r="BX928" s="569"/>
      <c r="BY928" s="569"/>
      <c r="BZ928" s="569"/>
      <c r="CA928" s="569"/>
      <c r="CB928" s="569"/>
      <c r="CC928" s="569"/>
      <c r="CD928" s="569"/>
    </row>
    <row r="929" spans="21:82" ht="39" customHeight="1" x14ac:dyDescent="0.25">
      <c r="U929" s="569"/>
      <c r="V929" s="569"/>
      <c r="W929" s="569"/>
      <c r="X929" s="569"/>
      <c r="Y929" s="569"/>
      <c r="Z929" s="569"/>
      <c r="AA929" s="569"/>
      <c r="AB929" s="569"/>
      <c r="AC929" s="569"/>
      <c r="AD929" s="569"/>
      <c r="AE929" s="569"/>
      <c r="AF929" s="569"/>
      <c r="AG929" s="569"/>
      <c r="AH929" s="569"/>
      <c r="AI929" s="569"/>
      <c r="AJ929" s="569"/>
      <c r="AK929" s="569"/>
      <c r="AL929" s="569"/>
      <c r="AM929" s="569"/>
      <c r="AN929" s="569"/>
      <c r="AO929" s="569"/>
      <c r="AP929" s="569"/>
      <c r="AQ929" s="569"/>
      <c r="AR929" s="569"/>
      <c r="AS929" s="569"/>
      <c r="AT929" s="569"/>
      <c r="AU929" s="569"/>
      <c r="AV929" s="569"/>
      <c r="AW929" s="569"/>
      <c r="AX929" s="569"/>
      <c r="AY929" s="569"/>
      <c r="AZ929" s="569"/>
      <c r="BA929" s="569"/>
      <c r="BB929" s="569"/>
      <c r="BC929" s="569"/>
      <c r="BD929" s="569"/>
      <c r="BE929" s="569"/>
      <c r="BF929" s="569"/>
      <c r="BG929" s="569"/>
      <c r="BH929" s="569"/>
      <c r="BI929" s="569"/>
      <c r="BJ929" s="569"/>
      <c r="BK929" s="569"/>
      <c r="BL929" s="569"/>
      <c r="BM929" s="569"/>
      <c r="BN929" s="569"/>
      <c r="BO929" s="569"/>
      <c r="BP929" s="569"/>
      <c r="BQ929" s="569"/>
      <c r="BR929" s="569"/>
      <c r="BS929" s="569"/>
      <c r="BT929" s="569"/>
      <c r="BU929" s="569"/>
      <c r="BV929" s="569"/>
      <c r="BW929" s="569"/>
      <c r="BX929" s="569"/>
      <c r="BY929" s="569"/>
      <c r="BZ929" s="569"/>
      <c r="CA929" s="569"/>
      <c r="CB929" s="569"/>
      <c r="CC929" s="569"/>
      <c r="CD929" s="569"/>
    </row>
    <row r="930" spans="21:82" ht="39" customHeight="1" x14ac:dyDescent="0.25">
      <c r="U930" s="569"/>
      <c r="V930" s="569"/>
      <c r="W930" s="569"/>
      <c r="X930" s="569"/>
      <c r="Y930" s="569"/>
      <c r="Z930" s="569"/>
      <c r="AA930" s="569"/>
      <c r="AB930" s="569"/>
      <c r="AC930" s="569"/>
      <c r="AD930" s="569"/>
      <c r="AE930" s="569"/>
      <c r="AF930" s="569"/>
      <c r="AG930" s="569"/>
      <c r="AH930" s="569"/>
      <c r="AI930" s="569"/>
      <c r="AJ930" s="569"/>
      <c r="AK930" s="569"/>
      <c r="AL930" s="569"/>
      <c r="AM930" s="569"/>
      <c r="AN930" s="569"/>
      <c r="AO930" s="569"/>
      <c r="AP930" s="569"/>
      <c r="AQ930" s="569"/>
      <c r="AR930" s="569"/>
      <c r="AS930" s="569"/>
      <c r="AT930" s="569"/>
      <c r="AU930" s="569"/>
      <c r="AV930" s="569"/>
      <c r="AW930" s="569"/>
      <c r="AX930" s="569"/>
      <c r="AY930" s="569"/>
      <c r="AZ930" s="569"/>
      <c r="BA930" s="569"/>
      <c r="BB930" s="569"/>
      <c r="BC930" s="569"/>
      <c r="BD930" s="569"/>
      <c r="BE930" s="569"/>
      <c r="BF930" s="569"/>
      <c r="BG930" s="569"/>
      <c r="BH930" s="569"/>
      <c r="BI930" s="569"/>
      <c r="BJ930" s="569"/>
      <c r="BK930" s="569"/>
      <c r="BL930" s="569"/>
      <c r="BM930" s="569"/>
      <c r="BN930" s="569"/>
      <c r="BO930" s="569"/>
      <c r="BP930" s="569"/>
      <c r="BQ930" s="569"/>
      <c r="BR930" s="569"/>
      <c r="BS930" s="569"/>
      <c r="BT930" s="569"/>
      <c r="BU930" s="569"/>
      <c r="BV930" s="569"/>
      <c r="BW930" s="569"/>
      <c r="BX930" s="569"/>
      <c r="BY930" s="569"/>
      <c r="BZ930" s="569"/>
      <c r="CA930" s="569"/>
      <c r="CB930" s="569"/>
      <c r="CC930" s="569"/>
      <c r="CD930" s="569"/>
    </row>
    <row r="931" spans="21:82" ht="39" customHeight="1" x14ac:dyDescent="0.25">
      <c r="U931" s="569"/>
      <c r="V931" s="569"/>
      <c r="W931" s="569"/>
      <c r="X931" s="569"/>
      <c r="Y931" s="569"/>
      <c r="Z931" s="569"/>
      <c r="AA931" s="569"/>
      <c r="AB931" s="569"/>
      <c r="AC931" s="569"/>
      <c r="AD931" s="569"/>
      <c r="AE931" s="569"/>
      <c r="AF931" s="569"/>
      <c r="AG931" s="569"/>
      <c r="AH931" s="569"/>
      <c r="AI931" s="569"/>
      <c r="AJ931" s="569"/>
      <c r="AK931" s="569"/>
      <c r="AL931" s="569"/>
      <c r="AM931" s="569"/>
      <c r="AN931" s="569"/>
      <c r="AO931" s="569"/>
      <c r="AP931" s="569"/>
      <c r="AQ931" s="569"/>
      <c r="AR931" s="569"/>
      <c r="AS931" s="569"/>
      <c r="AT931" s="569"/>
      <c r="AU931" s="569"/>
      <c r="AV931" s="569"/>
      <c r="AW931" s="569"/>
      <c r="AX931" s="569"/>
      <c r="AY931" s="569"/>
      <c r="AZ931" s="569"/>
      <c r="BA931" s="569"/>
      <c r="BB931" s="569"/>
      <c r="BC931" s="569"/>
      <c r="BD931" s="569"/>
      <c r="BE931" s="569"/>
      <c r="BF931" s="569"/>
      <c r="BG931" s="569"/>
      <c r="BH931" s="569"/>
      <c r="BI931" s="569"/>
      <c r="BJ931" s="569"/>
      <c r="BK931" s="569"/>
      <c r="BL931" s="569"/>
      <c r="BM931" s="569"/>
      <c r="BN931" s="569"/>
      <c r="BO931" s="569"/>
      <c r="BP931" s="569"/>
      <c r="BQ931" s="569"/>
      <c r="BR931" s="569"/>
      <c r="BS931" s="569"/>
      <c r="BT931" s="569"/>
      <c r="BU931" s="569"/>
      <c r="BV931" s="569"/>
      <c r="BW931" s="569"/>
      <c r="BX931" s="569"/>
      <c r="BY931" s="569"/>
      <c r="BZ931" s="569"/>
      <c r="CA931" s="569"/>
      <c r="CB931" s="569"/>
      <c r="CC931" s="569"/>
      <c r="CD931" s="569"/>
    </row>
    <row r="932" spans="21:82" ht="39" customHeight="1" x14ac:dyDescent="0.25">
      <c r="U932" s="569"/>
      <c r="V932" s="569"/>
      <c r="W932" s="569"/>
      <c r="X932" s="569"/>
      <c r="Y932" s="569"/>
      <c r="Z932" s="569"/>
      <c r="AA932" s="569"/>
      <c r="AB932" s="569"/>
      <c r="AC932" s="569"/>
      <c r="AD932" s="569"/>
      <c r="AE932" s="569"/>
      <c r="AF932" s="569"/>
      <c r="AG932" s="569"/>
      <c r="AH932" s="569"/>
      <c r="AI932" s="569"/>
      <c r="AJ932" s="569"/>
      <c r="AK932" s="569"/>
      <c r="AL932" s="569"/>
      <c r="AM932" s="569"/>
      <c r="AN932" s="569"/>
      <c r="AO932" s="569"/>
      <c r="AP932" s="569"/>
      <c r="AQ932" s="569"/>
      <c r="AR932" s="569"/>
      <c r="AS932" s="569"/>
      <c r="AT932" s="569"/>
      <c r="AU932" s="569"/>
      <c r="AV932" s="569"/>
      <c r="AW932" s="569"/>
      <c r="AX932" s="569"/>
      <c r="AY932" s="569"/>
      <c r="AZ932" s="569"/>
      <c r="BA932" s="569"/>
      <c r="BB932" s="569"/>
      <c r="BC932" s="569"/>
      <c r="BD932" s="569"/>
      <c r="BE932" s="569"/>
      <c r="BF932" s="569"/>
      <c r="BG932" s="569"/>
      <c r="BH932" s="569"/>
      <c r="BI932" s="569"/>
      <c r="BJ932" s="569"/>
      <c r="BK932" s="569"/>
      <c r="BL932" s="569"/>
      <c r="BM932" s="569"/>
      <c r="BN932" s="569"/>
      <c r="BO932" s="569"/>
      <c r="BP932" s="569"/>
      <c r="BQ932" s="569"/>
      <c r="BR932" s="569"/>
      <c r="BS932" s="569"/>
      <c r="BT932" s="569"/>
      <c r="BU932" s="569"/>
      <c r="BV932" s="569"/>
      <c r="BW932" s="569"/>
      <c r="BX932" s="569"/>
      <c r="BY932" s="569"/>
      <c r="BZ932" s="569"/>
      <c r="CA932" s="569"/>
      <c r="CB932" s="569"/>
      <c r="CC932" s="569"/>
      <c r="CD932" s="569"/>
    </row>
    <row r="933" spans="21:82" ht="39" customHeight="1" x14ac:dyDescent="0.25">
      <c r="U933" s="569"/>
      <c r="V933" s="569"/>
      <c r="W933" s="569"/>
      <c r="X933" s="569"/>
      <c r="Y933" s="569"/>
      <c r="Z933" s="569"/>
      <c r="AA933" s="569"/>
      <c r="AB933" s="569"/>
      <c r="AC933" s="569"/>
      <c r="AD933" s="569"/>
      <c r="AE933" s="569"/>
      <c r="AF933" s="569"/>
      <c r="AG933" s="569"/>
      <c r="AH933" s="569"/>
      <c r="AI933" s="569"/>
      <c r="AJ933" s="569"/>
      <c r="AK933" s="569"/>
      <c r="AL933" s="569"/>
      <c r="AM933" s="569"/>
      <c r="AN933" s="569"/>
      <c r="AO933" s="569"/>
      <c r="AP933" s="569"/>
      <c r="AQ933" s="569"/>
      <c r="AR933" s="569"/>
      <c r="AS933" s="569"/>
      <c r="AT933" s="569"/>
      <c r="AU933" s="569"/>
      <c r="AV933" s="569"/>
      <c r="AW933" s="569"/>
      <c r="AX933" s="569"/>
      <c r="AY933" s="569"/>
      <c r="AZ933" s="569"/>
      <c r="BA933" s="569"/>
      <c r="BB933" s="569"/>
      <c r="BC933" s="569"/>
      <c r="BD933" s="569"/>
      <c r="BE933" s="569"/>
      <c r="BF933" s="569"/>
      <c r="BG933" s="569"/>
      <c r="BH933" s="569"/>
      <c r="BI933" s="569"/>
      <c r="BJ933" s="569"/>
      <c r="BK933" s="569"/>
      <c r="BL933" s="569"/>
      <c r="BM933" s="569"/>
      <c r="BN933" s="569"/>
      <c r="BO933" s="569"/>
      <c r="BP933" s="569"/>
      <c r="BQ933" s="569"/>
      <c r="BR933" s="569"/>
      <c r="BS933" s="569"/>
      <c r="BT933" s="569"/>
      <c r="BU933" s="569"/>
      <c r="BV933" s="569"/>
      <c r="BW933" s="569"/>
      <c r="BX933" s="569"/>
      <c r="BY933" s="569"/>
      <c r="BZ933" s="569"/>
      <c r="CA933" s="569"/>
      <c r="CB933" s="569"/>
      <c r="CC933" s="569"/>
      <c r="CD933" s="569"/>
    </row>
    <row r="934" spans="21:82" ht="39" customHeight="1" x14ac:dyDescent="0.25">
      <c r="U934" s="569"/>
      <c r="V934" s="569"/>
      <c r="W934" s="569"/>
      <c r="X934" s="569"/>
      <c r="Y934" s="569"/>
      <c r="Z934" s="569"/>
      <c r="AA934" s="569"/>
      <c r="AB934" s="569"/>
      <c r="AC934" s="569"/>
      <c r="AD934" s="569"/>
      <c r="AE934" s="569"/>
      <c r="AF934" s="569"/>
      <c r="AG934" s="569"/>
      <c r="AH934" s="569"/>
      <c r="AI934" s="569"/>
      <c r="AJ934" s="569"/>
      <c r="AK934" s="569"/>
      <c r="AL934" s="569"/>
      <c r="AM934" s="569"/>
      <c r="AN934" s="569"/>
      <c r="AO934" s="569"/>
      <c r="AP934" s="569"/>
      <c r="AQ934" s="569"/>
      <c r="AR934" s="569"/>
      <c r="AS934" s="569"/>
      <c r="AT934" s="569"/>
      <c r="AU934" s="569"/>
      <c r="AV934" s="569"/>
      <c r="AW934" s="569"/>
      <c r="AX934" s="569"/>
      <c r="AY934" s="569"/>
      <c r="AZ934" s="569"/>
      <c r="BA934" s="569"/>
      <c r="BB934" s="569"/>
      <c r="BC934" s="569"/>
      <c r="BD934" s="569"/>
      <c r="BE934" s="569"/>
      <c r="BF934" s="569"/>
      <c r="BG934" s="569"/>
      <c r="BH934" s="569"/>
      <c r="BI934" s="569"/>
      <c r="BJ934" s="569"/>
      <c r="BK934" s="569"/>
      <c r="BL934" s="569"/>
      <c r="BM934" s="569"/>
      <c r="BN934" s="569"/>
      <c r="BO934" s="569"/>
      <c r="BP934" s="569"/>
      <c r="BQ934" s="569"/>
      <c r="BR934" s="569"/>
      <c r="BS934" s="569"/>
      <c r="BT934" s="569"/>
      <c r="BU934" s="569"/>
      <c r="BV934" s="569"/>
      <c r="BW934" s="569"/>
      <c r="BX934" s="569"/>
      <c r="BY934" s="569"/>
      <c r="BZ934" s="569"/>
      <c r="CA934" s="569"/>
      <c r="CB934" s="569"/>
      <c r="CC934" s="569"/>
      <c r="CD934" s="569"/>
    </row>
    <row r="935" spans="21:82" ht="39" customHeight="1" x14ac:dyDescent="0.25">
      <c r="U935" s="569"/>
      <c r="V935" s="569"/>
      <c r="W935" s="569"/>
      <c r="X935" s="569"/>
      <c r="Y935" s="569"/>
      <c r="Z935" s="569"/>
      <c r="AA935" s="569"/>
      <c r="AB935" s="569"/>
      <c r="AC935" s="569"/>
      <c r="AD935" s="569"/>
      <c r="AE935" s="569"/>
      <c r="AF935" s="569"/>
      <c r="AG935" s="569"/>
      <c r="AH935" s="569"/>
      <c r="AI935" s="569"/>
      <c r="AJ935" s="569"/>
      <c r="AK935" s="569"/>
      <c r="AL935" s="569"/>
      <c r="AM935" s="569"/>
      <c r="AN935" s="569"/>
      <c r="AO935" s="569"/>
      <c r="AP935" s="569"/>
      <c r="AQ935" s="569"/>
      <c r="AR935" s="569"/>
      <c r="AS935" s="569"/>
      <c r="AT935" s="569"/>
      <c r="AU935" s="569"/>
      <c r="AV935" s="569"/>
      <c r="AW935" s="569"/>
      <c r="AX935" s="569"/>
      <c r="AY935" s="569"/>
      <c r="AZ935" s="569"/>
      <c r="BA935" s="569"/>
      <c r="BB935" s="569"/>
      <c r="BC935" s="569"/>
      <c r="BD935" s="569"/>
      <c r="BE935" s="569"/>
      <c r="BF935" s="569"/>
      <c r="BG935" s="569"/>
      <c r="BH935" s="569"/>
      <c r="BI935" s="569"/>
      <c r="BJ935" s="569"/>
      <c r="BK935" s="569"/>
      <c r="BL935" s="569"/>
      <c r="BM935" s="569"/>
      <c r="BN935" s="569"/>
      <c r="BO935" s="569"/>
      <c r="BP935" s="569"/>
      <c r="BQ935" s="569"/>
      <c r="BR935" s="569"/>
      <c r="BS935" s="569"/>
      <c r="BT935" s="569"/>
      <c r="BU935" s="569"/>
      <c r="BV935" s="569"/>
      <c r="BW935" s="569"/>
      <c r="BX935" s="569"/>
      <c r="BY935" s="569"/>
      <c r="BZ935" s="569"/>
      <c r="CA935" s="569"/>
      <c r="CB935" s="569"/>
      <c r="CC935" s="569"/>
      <c r="CD935" s="569"/>
    </row>
    <row r="936" spans="21:82" ht="39" customHeight="1" x14ac:dyDescent="0.25">
      <c r="U936" s="569"/>
      <c r="V936" s="569"/>
      <c r="W936" s="569"/>
      <c r="X936" s="569"/>
      <c r="Y936" s="569"/>
      <c r="Z936" s="569"/>
      <c r="AA936" s="569"/>
      <c r="AB936" s="569"/>
      <c r="AC936" s="569"/>
      <c r="AD936" s="569"/>
      <c r="AE936" s="569"/>
      <c r="AF936" s="569"/>
      <c r="AG936" s="569"/>
      <c r="AH936" s="569"/>
      <c r="AI936" s="569"/>
      <c r="AJ936" s="569"/>
      <c r="AK936" s="569"/>
      <c r="AL936" s="569"/>
      <c r="AM936" s="569"/>
      <c r="AN936" s="569"/>
      <c r="AO936" s="569"/>
      <c r="AP936" s="569"/>
      <c r="AQ936" s="569"/>
      <c r="AR936" s="569"/>
      <c r="AS936" s="569"/>
      <c r="AT936" s="569"/>
      <c r="AU936" s="569"/>
      <c r="AV936" s="569"/>
      <c r="AW936" s="569"/>
      <c r="AX936" s="569"/>
      <c r="AY936" s="569"/>
      <c r="AZ936" s="569"/>
      <c r="BA936" s="569"/>
      <c r="BB936" s="569"/>
      <c r="BC936" s="569"/>
      <c r="BD936" s="569"/>
      <c r="BE936" s="569"/>
      <c r="BF936" s="569"/>
      <c r="BG936" s="569"/>
      <c r="BH936" s="569"/>
      <c r="BI936" s="569"/>
      <c r="BJ936" s="569"/>
      <c r="BK936" s="569"/>
      <c r="BL936" s="569"/>
      <c r="BM936" s="569"/>
      <c r="BN936" s="569"/>
      <c r="BO936" s="569"/>
      <c r="BP936" s="569"/>
      <c r="BQ936" s="569"/>
      <c r="BR936" s="569"/>
      <c r="BS936" s="569"/>
      <c r="BT936" s="569"/>
      <c r="BU936" s="569"/>
      <c r="BV936" s="569"/>
      <c r="BW936" s="569"/>
      <c r="BX936" s="569"/>
      <c r="BY936" s="569"/>
      <c r="BZ936" s="569"/>
      <c r="CA936" s="569"/>
      <c r="CB936" s="569"/>
      <c r="CC936" s="569"/>
      <c r="CD936" s="569"/>
    </row>
    <row r="937" spans="21:82" ht="39" customHeight="1" x14ac:dyDescent="0.25">
      <c r="U937" s="569"/>
      <c r="V937" s="569"/>
      <c r="W937" s="569"/>
      <c r="X937" s="569"/>
      <c r="Y937" s="569"/>
      <c r="Z937" s="569"/>
      <c r="AA937" s="569"/>
      <c r="AB937" s="569"/>
      <c r="AC937" s="569"/>
      <c r="AD937" s="569"/>
      <c r="AE937" s="569"/>
      <c r="AF937" s="569"/>
      <c r="AG937" s="569"/>
      <c r="AH937" s="569"/>
      <c r="AI937" s="569"/>
      <c r="AJ937" s="569"/>
      <c r="AK937" s="569"/>
      <c r="AL937" s="569"/>
      <c r="AM937" s="569"/>
      <c r="AN937" s="569"/>
      <c r="AO937" s="569"/>
      <c r="AP937" s="569"/>
      <c r="AQ937" s="569"/>
      <c r="AR937" s="569"/>
      <c r="AS937" s="569"/>
      <c r="AT937" s="569"/>
      <c r="AU937" s="569"/>
      <c r="AV937" s="569"/>
      <c r="AW937" s="569"/>
      <c r="AX937" s="569"/>
      <c r="AY937" s="569"/>
      <c r="AZ937" s="569"/>
      <c r="BA937" s="569"/>
      <c r="BB937" s="569"/>
      <c r="BC937" s="569"/>
      <c r="BD937" s="569"/>
      <c r="BE937" s="569"/>
      <c r="BF937" s="569"/>
      <c r="BG937" s="569"/>
      <c r="BH937" s="569"/>
      <c r="BI937" s="569"/>
      <c r="BJ937" s="569"/>
      <c r="BK937" s="569"/>
      <c r="BL937" s="569"/>
      <c r="BM937" s="569"/>
      <c r="BN937" s="569"/>
      <c r="BO937" s="569"/>
      <c r="BP937" s="569"/>
      <c r="BQ937" s="569"/>
      <c r="BR937" s="569"/>
      <c r="BS937" s="569"/>
      <c r="BT937" s="569"/>
      <c r="BU937" s="569"/>
      <c r="BV937" s="569"/>
      <c r="BW937" s="569"/>
      <c r="BX937" s="569"/>
      <c r="BY937" s="569"/>
      <c r="BZ937" s="569"/>
      <c r="CA937" s="569"/>
      <c r="CB937" s="569"/>
      <c r="CC937" s="569"/>
      <c r="CD937" s="569"/>
    </row>
    <row r="938" spans="21:82" ht="39" customHeight="1" x14ac:dyDescent="0.25">
      <c r="U938" s="569"/>
      <c r="V938" s="569"/>
      <c r="W938" s="569"/>
      <c r="X938" s="569"/>
      <c r="Y938" s="569"/>
      <c r="Z938" s="569"/>
      <c r="AA938" s="569"/>
      <c r="AB938" s="569"/>
      <c r="AC938" s="569"/>
      <c r="AD938" s="569"/>
      <c r="AE938" s="569"/>
      <c r="AF938" s="569"/>
      <c r="AG938" s="569"/>
      <c r="AH938" s="569"/>
      <c r="AI938" s="569"/>
      <c r="AJ938" s="569"/>
      <c r="AK938" s="569"/>
      <c r="AL938" s="569"/>
      <c r="AM938" s="569"/>
      <c r="AN938" s="569"/>
      <c r="AO938" s="569"/>
      <c r="AP938" s="569"/>
      <c r="AQ938" s="569"/>
      <c r="AR938" s="569"/>
      <c r="AS938" s="569"/>
      <c r="AT938" s="569"/>
      <c r="AU938" s="569"/>
      <c r="AV938" s="569"/>
      <c r="AW938" s="569"/>
      <c r="AX938" s="569"/>
      <c r="AY938" s="569"/>
      <c r="AZ938" s="569"/>
      <c r="BA938" s="569"/>
      <c r="BB938" s="569"/>
      <c r="BC938" s="569"/>
      <c r="BD938" s="569"/>
      <c r="BE938" s="569"/>
      <c r="BF938" s="569"/>
      <c r="BG938" s="569"/>
      <c r="BH938" s="569"/>
      <c r="BI938" s="569"/>
      <c r="BJ938" s="569"/>
      <c r="BK938" s="569"/>
      <c r="BL938" s="569"/>
      <c r="BM938" s="569"/>
      <c r="BN938" s="569"/>
      <c r="BO938" s="569"/>
      <c r="BP938" s="569"/>
      <c r="BQ938" s="569"/>
      <c r="BR938" s="569"/>
      <c r="BS938" s="569"/>
      <c r="BT938" s="569"/>
      <c r="BU938" s="569"/>
      <c r="BV938" s="569"/>
      <c r="BW938" s="569"/>
      <c r="BX938" s="569"/>
      <c r="BY938" s="569"/>
      <c r="BZ938" s="569"/>
      <c r="CA938" s="569"/>
      <c r="CB938" s="569"/>
      <c r="CC938" s="569"/>
      <c r="CD938" s="569"/>
    </row>
    <row r="939" spans="21:82" ht="39" customHeight="1" x14ac:dyDescent="0.25">
      <c r="U939" s="569"/>
      <c r="V939" s="569"/>
      <c r="W939" s="569"/>
      <c r="X939" s="569"/>
      <c r="Y939" s="569"/>
      <c r="Z939" s="569"/>
      <c r="AA939" s="569"/>
      <c r="AB939" s="569"/>
      <c r="AC939" s="569"/>
      <c r="AD939" s="569"/>
      <c r="AE939" s="569"/>
      <c r="AF939" s="569"/>
      <c r="AG939" s="569"/>
      <c r="AH939" s="569"/>
      <c r="AI939" s="569"/>
      <c r="AJ939" s="569"/>
      <c r="AK939" s="569"/>
      <c r="AL939" s="569"/>
      <c r="AM939" s="569"/>
      <c r="AN939" s="569"/>
      <c r="AO939" s="569"/>
      <c r="AP939" s="569"/>
      <c r="AQ939" s="569"/>
      <c r="AR939" s="569"/>
      <c r="AS939" s="569"/>
      <c r="AT939" s="569"/>
      <c r="AU939" s="569"/>
      <c r="AV939" s="569"/>
      <c r="AW939" s="569"/>
      <c r="AX939" s="569"/>
      <c r="AY939" s="569"/>
      <c r="AZ939" s="569"/>
      <c r="BA939" s="569"/>
      <c r="BB939" s="569"/>
      <c r="BC939" s="569"/>
      <c r="BD939" s="569"/>
      <c r="BE939" s="569"/>
      <c r="BF939" s="569"/>
      <c r="BG939" s="569"/>
      <c r="BH939" s="569"/>
      <c r="BI939" s="569"/>
      <c r="BJ939" s="569"/>
      <c r="BK939" s="569"/>
      <c r="BL939" s="569"/>
      <c r="BM939" s="569"/>
      <c r="BN939" s="569"/>
      <c r="BO939" s="569"/>
      <c r="BP939" s="569"/>
      <c r="BQ939" s="569"/>
      <c r="BR939" s="569"/>
      <c r="BS939" s="569"/>
      <c r="BT939" s="569"/>
      <c r="BU939" s="569"/>
      <c r="BV939" s="569"/>
      <c r="BW939" s="569"/>
      <c r="BX939" s="569"/>
      <c r="BY939" s="569"/>
      <c r="BZ939" s="569"/>
      <c r="CA939" s="569"/>
      <c r="CB939" s="569"/>
      <c r="CC939" s="569"/>
      <c r="CD939" s="569"/>
    </row>
    <row r="940" spans="21:82" ht="39" customHeight="1" x14ac:dyDescent="0.25">
      <c r="U940" s="569"/>
      <c r="V940" s="569"/>
      <c r="W940" s="569"/>
      <c r="X940" s="569"/>
      <c r="Y940" s="569"/>
      <c r="Z940" s="569"/>
      <c r="AA940" s="569"/>
      <c r="AB940" s="569"/>
      <c r="AC940" s="569"/>
      <c r="AD940" s="569"/>
      <c r="AE940" s="569"/>
      <c r="AF940" s="569"/>
      <c r="AG940" s="569"/>
      <c r="AH940" s="569"/>
      <c r="AI940" s="569"/>
      <c r="AJ940" s="569"/>
      <c r="AK940" s="569"/>
      <c r="AL940" s="569"/>
      <c r="AM940" s="569"/>
      <c r="AN940" s="569"/>
      <c r="AO940" s="569"/>
      <c r="AP940" s="569"/>
      <c r="AQ940" s="569"/>
      <c r="AR940" s="569"/>
      <c r="AS940" s="569"/>
      <c r="AT940" s="569"/>
      <c r="AU940" s="569"/>
      <c r="AV940" s="569"/>
      <c r="AW940" s="569"/>
      <c r="AX940" s="569"/>
      <c r="AY940" s="569"/>
      <c r="AZ940" s="569"/>
      <c r="BA940" s="569"/>
      <c r="BB940" s="569"/>
      <c r="BC940" s="569"/>
      <c r="BD940" s="569"/>
      <c r="BE940" s="569"/>
      <c r="BF940" s="569"/>
      <c r="BG940" s="569"/>
      <c r="BH940" s="569"/>
      <c r="BI940" s="569"/>
      <c r="BJ940" s="569"/>
      <c r="BK940" s="569"/>
      <c r="BL940" s="569"/>
      <c r="BM940" s="569"/>
      <c r="BN940" s="569"/>
      <c r="BO940" s="569"/>
      <c r="BP940" s="569"/>
      <c r="BQ940" s="569"/>
      <c r="BR940" s="569"/>
      <c r="BS940" s="569"/>
      <c r="BT940" s="569"/>
      <c r="BU940" s="569"/>
      <c r="BV940" s="569"/>
      <c r="BW940" s="569"/>
      <c r="BX940" s="569"/>
      <c r="BY940" s="569"/>
      <c r="BZ940" s="569"/>
      <c r="CA940" s="569"/>
      <c r="CB940" s="569"/>
      <c r="CC940" s="569"/>
      <c r="CD940" s="569"/>
    </row>
    <row r="941" spans="21:82" ht="39" customHeight="1" x14ac:dyDescent="0.25">
      <c r="U941" s="569"/>
      <c r="V941" s="569"/>
      <c r="W941" s="569"/>
      <c r="X941" s="569"/>
      <c r="Y941" s="569"/>
      <c r="Z941" s="569"/>
      <c r="AA941" s="569"/>
      <c r="AB941" s="569"/>
      <c r="AC941" s="569"/>
      <c r="AD941" s="569"/>
      <c r="AE941" s="569"/>
      <c r="AF941" s="569"/>
      <c r="AG941" s="569"/>
      <c r="AH941" s="569"/>
      <c r="AI941" s="569"/>
      <c r="AJ941" s="569"/>
      <c r="AK941" s="569"/>
      <c r="AL941" s="569"/>
      <c r="AM941" s="569"/>
      <c r="AN941" s="569"/>
      <c r="AO941" s="569"/>
      <c r="AP941" s="569"/>
      <c r="AQ941" s="569"/>
      <c r="AR941" s="569"/>
      <c r="AS941" s="569"/>
      <c r="AT941" s="569"/>
      <c r="AU941" s="569"/>
      <c r="AV941" s="569"/>
      <c r="AW941" s="569"/>
      <c r="AX941" s="569"/>
      <c r="AY941" s="569"/>
      <c r="AZ941" s="569"/>
      <c r="BA941" s="569"/>
      <c r="BB941" s="569"/>
      <c r="BC941" s="569"/>
      <c r="BD941" s="569"/>
      <c r="BE941" s="569"/>
      <c r="BF941" s="569"/>
      <c r="BG941" s="569"/>
      <c r="BH941" s="569"/>
      <c r="BI941" s="569"/>
      <c r="BJ941" s="569"/>
      <c r="BK941" s="569"/>
      <c r="BL941" s="569"/>
      <c r="BM941" s="569"/>
      <c r="BN941" s="569"/>
      <c r="BO941" s="569"/>
      <c r="BP941" s="569"/>
      <c r="BQ941" s="569"/>
      <c r="BR941" s="569"/>
      <c r="BS941" s="569"/>
      <c r="BT941" s="569"/>
      <c r="BU941" s="569"/>
      <c r="BV941" s="569"/>
      <c r="BW941" s="569"/>
      <c r="BX941" s="569"/>
      <c r="BY941" s="569"/>
      <c r="BZ941" s="569"/>
      <c r="CA941" s="569"/>
      <c r="CB941" s="569"/>
      <c r="CC941" s="569"/>
      <c r="CD941" s="569"/>
    </row>
    <row r="942" spans="21:82" ht="39" customHeight="1" x14ac:dyDescent="0.25">
      <c r="U942" s="569"/>
      <c r="V942" s="569"/>
      <c r="W942" s="569"/>
      <c r="X942" s="569"/>
      <c r="Y942" s="569"/>
      <c r="Z942" s="569"/>
      <c r="AA942" s="569"/>
      <c r="AB942" s="569"/>
      <c r="AC942" s="569"/>
      <c r="AD942" s="569"/>
      <c r="AE942" s="569"/>
      <c r="AF942" s="569"/>
      <c r="AG942" s="569"/>
      <c r="AH942" s="569"/>
      <c r="AI942" s="569"/>
      <c r="AJ942" s="569"/>
      <c r="AK942" s="569"/>
      <c r="AL942" s="569"/>
      <c r="AM942" s="569"/>
      <c r="AN942" s="569"/>
      <c r="AO942" s="569"/>
      <c r="AP942" s="569"/>
      <c r="AQ942" s="569"/>
      <c r="AR942" s="569"/>
      <c r="AS942" s="569"/>
      <c r="AT942" s="569"/>
      <c r="AU942" s="569"/>
      <c r="AV942" s="569"/>
      <c r="AW942" s="569"/>
      <c r="AX942" s="569"/>
      <c r="AY942" s="569"/>
      <c r="AZ942" s="569"/>
      <c r="BA942" s="569"/>
      <c r="BB942" s="569"/>
      <c r="BC942" s="569"/>
      <c r="BD942" s="569"/>
      <c r="BE942" s="569"/>
      <c r="BF942" s="569"/>
      <c r="BG942" s="569"/>
      <c r="BH942" s="569"/>
      <c r="BI942" s="569"/>
      <c r="BJ942" s="569"/>
      <c r="BK942" s="569"/>
      <c r="BL942" s="569"/>
      <c r="BM942" s="569"/>
      <c r="BN942" s="569"/>
      <c r="BO942" s="569"/>
      <c r="BP942" s="569"/>
      <c r="BQ942" s="569"/>
      <c r="BR942" s="569"/>
      <c r="BS942" s="569"/>
      <c r="BT942" s="569"/>
      <c r="BU942" s="569"/>
      <c r="BV942" s="569"/>
      <c r="BW942" s="569"/>
      <c r="BX942" s="569"/>
      <c r="BY942" s="569"/>
      <c r="BZ942" s="569"/>
      <c r="CA942" s="569"/>
      <c r="CB942" s="569"/>
      <c r="CC942" s="569"/>
      <c r="CD942" s="569"/>
    </row>
    <row r="943" spans="21:82" ht="39" customHeight="1" x14ac:dyDescent="0.25">
      <c r="U943" s="569"/>
      <c r="V943" s="569"/>
      <c r="W943" s="569"/>
      <c r="X943" s="569"/>
      <c r="Y943" s="569"/>
      <c r="Z943" s="569"/>
      <c r="AA943" s="569"/>
      <c r="AB943" s="569"/>
      <c r="AC943" s="569"/>
      <c r="AD943" s="569"/>
      <c r="AE943" s="569"/>
      <c r="AF943" s="569"/>
      <c r="AG943" s="569"/>
      <c r="AH943" s="569"/>
      <c r="AI943" s="569"/>
      <c r="AJ943" s="569"/>
      <c r="AK943" s="569"/>
      <c r="AL943" s="569"/>
      <c r="AM943" s="569"/>
      <c r="AN943" s="569"/>
      <c r="AO943" s="569"/>
      <c r="AP943" s="569"/>
      <c r="AQ943" s="569"/>
      <c r="AR943" s="569"/>
      <c r="AS943" s="569"/>
      <c r="AT943" s="569"/>
      <c r="AU943" s="569"/>
      <c r="AV943" s="569"/>
      <c r="AW943" s="569"/>
      <c r="AX943" s="569"/>
      <c r="AY943" s="569"/>
      <c r="AZ943" s="569"/>
      <c r="BA943" s="569"/>
      <c r="BB943" s="569"/>
      <c r="BC943" s="569"/>
      <c r="BD943" s="569"/>
      <c r="BE943" s="569"/>
      <c r="BF943" s="569"/>
      <c r="BG943" s="569"/>
      <c r="BH943" s="569"/>
      <c r="BI943" s="569"/>
      <c r="BJ943" s="569"/>
      <c r="BK943" s="569"/>
      <c r="BL943" s="569"/>
      <c r="BM943" s="569"/>
      <c r="BN943" s="569"/>
      <c r="BO943" s="569"/>
      <c r="BP943" s="569"/>
      <c r="BQ943" s="569"/>
      <c r="BR943" s="569"/>
      <c r="BS943" s="569"/>
      <c r="BT943" s="569"/>
      <c r="BU943" s="569"/>
      <c r="BV943" s="569"/>
      <c r="BW943" s="569"/>
      <c r="BX943" s="569"/>
      <c r="BY943" s="569"/>
      <c r="BZ943" s="569"/>
      <c r="CA943" s="569"/>
      <c r="CB943" s="569"/>
      <c r="CC943" s="569"/>
      <c r="CD943" s="569"/>
    </row>
    <row r="944" spans="21:82" ht="39" customHeight="1" x14ac:dyDescent="0.25">
      <c r="U944" s="569"/>
      <c r="V944" s="569"/>
      <c r="W944" s="569"/>
      <c r="X944" s="569"/>
      <c r="Y944" s="569"/>
      <c r="Z944" s="569"/>
      <c r="AA944" s="569"/>
      <c r="AB944" s="569"/>
      <c r="AC944" s="569"/>
      <c r="AD944" s="569"/>
      <c r="AE944" s="569"/>
      <c r="AF944" s="569"/>
      <c r="AG944" s="569"/>
      <c r="AH944" s="569"/>
      <c r="AI944" s="569"/>
      <c r="AJ944" s="569"/>
      <c r="AK944" s="569"/>
      <c r="AL944" s="569"/>
      <c r="AM944" s="569"/>
      <c r="AN944" s="569"/>
      <c r="AO944" s="569"/>
      <c r="AP944" s="569"/>
      <c r="AQ944" s="569"/>
      <c r="AR944" s="569"/>
      <c r="AS944" s="569"/>
      <c r="AT944" s="569"/>
      <c r="AU944" s="569"/>
      <c r="AV944" s="569"/>
      <c r="AW944" s="569"/>
      <c r="AX944" s="569"/>
      <c r="AY944" s="569"/>
      <c r="AZ944" s="569"/>
      <c r="BA944" s="569"/>
      <c r="BB944" s="569"/>
      <c r="BC944" s="569"/>
      <c r="BD944" s="569"/>
      <c r="BE944" s="569"/>
      <c r="BF944" s="569"/>
      <c r="BG944" s="569"/>
      <c r="BH944" s="569"/>
      <c r="BI944" s="569"/>
      <c r="BJ944" s="569"/>
      <c r="BK944" s="569"/>
      <c r="BL944" s="569"/>
      <c r="BM944" s="569"/>
      <c r="BN944" s="569"/>
      <c r="BO944" s="569"/>
      <c r="BP944" s="569"/>
      <c r="BQ944" s="569"/>
      <c r="BR944" s="569"/>
      <c r="BS944" s="569"/>
      <c r="BT944" s="569"/>
      <c r="BU944" s="569"/>
      <c r="BV944" s="569"/>
      <c r="BW944" s="569"/>
      <c r="BX944" s="569"/>
      <c r="BY944" s="569"/>
      <c r="BZ944" s="569"/>
      <c r="CA944" s="569"/>
      <c r="CB944" s="569"/>
      <c r="CC944" s="569"/>
      <c r="CD944" s="569"/>
    </row>
    <row r="945" spans="21:82" ht="39" customHeight="1" x14ac:dyDescent="0.25">
      <c r="U945" s="569"/>
      <c r="V945" s="569"/>
      <c r="W945" s="569"/>
      <c r="X945" s="569"/>
      <c r="Y945" s="569"/>
      <c r="Z945" s="569"/>
      <c r="AA945" s="569"/>
      <c r="AB945" s="569"/>
      <c r="AC945" s="569"/>
      <c r="AD945" s="569"/>
      <c r="AE945" s="569"/>
      <c r="AF945" s="569"/>
      <c r="AG945" s="569"/>
      <c r="AH945" s="569"/>
      <c r="AI945" s="569"/>
      <c r="AJ945" s="569"/>
      <c r="AK945" s="569"/>
      <c r="AL945" s="569"/>
      <c r="AM945" s="569"/>
      <c r="AN945" s="569"/>
      <c r="AO945" s="569"/>
      <c r="AP945" s="569"/>
      <c r="AQ945" s="569"/>
      <c r="AR945" s="569"/>
      <c r="AS945" s="569"/>
      <c r="AT945" s="569"/>
      <c r="AU945" s="569"/>
      <c r="AV945" s="569"/>
      <c r="AW945" s="569"/>
      <c r="AX945" s="569"/>
      <c r="AY945" s="569"/>
      <c r="AZ945" s="569"/>
      <c r="BA945" s="569"/>
      <c r="BB945" s="569"/>
      <c r="BC945" s="569"/>
      <c r="BD945" s="569"/>
      <c r="BE945" s="569"/>
      <c r="BF945" s="569"/>
      <c r="BG945" s="569"/>
      <c r="BH945" s="569"/>
      <c r="BI945" s="569"/>
      <c r="BJ945" s="569"/>
      <c r="BK945" s="569"/>
      <c r="BL945" s="569"/>
      <c r="BM945" s="569"/>
      <c r="BN945" s="569"/>
      <c r="BO945" s="569"/>
      <c r="BP945" s="569"/>
      <c r="BQ945" s="569"/>
      <c r="BR945" s="569"/>
      <c r="BS945" s="569"/>
      <c r="BT945" s="569"/>
      <c r="BU945" s="569"/>
      <c r="BV945" s="569"/>
      <c r="BW945" s="569"/>
      <c r="BX945" s="569"/>
      <c r="BY945" s="569"/>
      <c r="BZ945" s="569"/>
      <c r="CA945" s="569"/>
      <c r="CB945" s="569"/>
      <c r="CC945" s="569"/>
      <c r="CD945" s="569"/>
    </row>
    <row r="946" spans="21:82" ht="39" customHeight="1" x14ac:dyDescent="0.25">
      <c r="U946" s="569"/>
      <c r="V946" s="569"/>
      <c r="W946" s="569"/>
      <c r="X946" s="569"/>
      <c r="Y946" s="569"/>
      <c r="Z946" s="569"/>
      <c r="AA946" s="569"/>
      <c r="AB946" s="569"/>
      <c r="AC946" s="569"/>
      <c r="AD946" s="569"/>
      <c r="AE946" s="569"/>
      <c r="AF946" s="569"/>
      <c r="AG946" s="569"/>
      <c r="AH946" s="569"/>
      <c r="AI946" s="569"/>
      <c r="AJ946" s="569"/>
      <c r="AK946" s="569"/>
      <c r="AL946" s="569"/>
      <c r="AM946" s="569"/>
      <c r="AN946" s="569"/>
      <c r="AO946" s="569"/>
      <c r="AP946" s="569"/>
      <c r="AQ946" s="569"/>
      <c r="AR946" s="569"/>
      <c r="AS946" s="569"/>
      <c r="AT946" s="569"/>
      <c r="AU946" s="569"/>
      <c r="AV946" s="569"/>
      <c r="AW946" s="569"/>
      <c r="AX946" s="569"/>
      <c r="AY946" s="569"/>
      <c r="AZ946" s="569"/>
      <c r="BA946" s="569"/>
      <c r="BB946" s="569"/>
      <c r="BC946" s="569"/>
      <c r="BD946" s="569"/>
      <c r="BE946" s="569"/>
      <c r="BF946" s="569"/>
      <c r="BG946" s="569"/>
      <c r="BH946" s="569"/>
      <c r="BI946" s="569"/>
      <c r="BJ946" s="569"/>
      <c r="BK946" s="569"/>
      <c r="BL946" s="569"/>
      <c r="BM946" s="569"/>
      <c r="BN946" s="569"/>
      <c r="BO946" s="569"/>
      <c r="BP946" s="569"/>
      <c r="BQ946" s="569"/>
      <c r="BR946" s="569"/>
      <c r="BS946" s="569"/>
      <c r="BT946" s="569"/>
      <c r="BU946" s="569"/>
      <c r="BV946" s="569"/>
      <c r="BW946" s="569"/>
      <c r="BX946" s="569"/>
      <c r="BY946" s="569"/>
      <c r="BZ946" s="569"/>
      <c r="CA946" s="569"/>
      <c r="CB946" s="569"/>
      <c r="CC946" s="569"/>
      <c r="CD946" s="569"/>
    </row>
    <row r="947" spans="21:82" ht="39" customHeight="1" x14ac:dyDescent="0.25">
      <c r="U947" s="569"/>
      <c r="V947" s="569"/>
      <c r="W947" s="569"/>
      <c r="X947" s="569"/>
      <c r="Y947" s="569"/>
      <c r="Z947" s="569"/>
      <c r="AA947" s="569"/>
      <c r="AB947" s="569"/>
      <c r="AC947" s="569"/>
      <c r="AD947" s="569"/>
      <c r="AE947" s="569"/>
      <c r="AF947" s="569"/>
      <c r="AG947" s="569"/>
      <c r="AH947" s="569"/>
      <c r="AI947" s="569"/>
      <c r="AJ947" s="569"/>
      <c r="AK947" s="569"/>
      <c r="AL947" s="569"/>
      <c r="AM947" s="569"/>
      <c r="AN947" s="569"/>
      <c r="AO947" s="569"/>
      <c r="AP947" s="569"/>
      <c r="AQ947" s="569"/>
      <c r="AR947" s="569"/>
      <c r="AS947" s="569"/>
      <c r="AT947" s="569"/>
      <c r="AU947" s="569"/>
      <c r="AV947" s="569"/>
      <c r="AW947" s="569"/>
      <c r="AX947" s="569"/>
      <c r="AY947" s="569"/>
      <c r="AZ947" s="569"/>
      <c r="BA947" s="569"/>
      <c r="BB947" s="569"/>
      <c r="BC947" s="569"/>
      <c r="BD947" s="569"/>
      <c r="BE947" s="569"/>
      <c r="BF947" s="569"/>
      <c r="BG947" s="569"/>
      <c r="BH947" s="569"/>
      <c r="BI947" s="569"/>
      <c r="BJ947" s="569"/>
      <c r="BK947" s="569"/>
      <c r="BL947" s="569"/>
      <c r="BM947" s="569"/>
      <c r="BN947" s="569"/>
      <c r="BO947" s="569"/>
      <c r="BP947" s="569"/>
      <c r="BQ947" s="569"/>
      <c r="BR947" s="569"/>
      <c r="BS947" s="569"/>
      <c r="BT947" s="569"/>
      <c r="BU947" s="569"/>
      <c r="BV947" s="569"/>
      <c r="BW947" s="569"/>
      <c r="BX947" s="569"/>
      <c r="BY947" s="569"/>
      <c r="BZ947" s="569"/>
      <c r="CA947" s="569"/>
      <c r="CB947" s="569"/>
      <c r="CC947" s="569"/>
      <c r="CD947" s="569"/>
    </row>
    <row r="948" spans="21:82" ht="39" customHeight="1" x14ac:dyDescent="0.25">
      <c r="U948" s="569"/>
      <c r="V948" s="569"/>
      <c r="W948" s="569"/>
      <c r="X948" s="569"/>
      <c r="Y948" s="569"/>
      <c r="Z948" s="569"/>
      <c r="AA948" s="569"/>
      <c r="AB948" s="569"/>
      <c r="AC948" s="569"/>
      <c r="AD948" s="569"/>
      <c r="AE948" s="569"/>
      <c r="AF948" s="569"/>
      <c r="AG948" s="569"/>
      <c r="AH948" s="569"/>
      <c r="AI948" s="569"/>
      <c r="AJ948" s="569"/>
      <c r="AK948" s="569"/>
      <c r="AL948" s="569"/>
      <c r="AM948" s="569"/>
      <c r="AN948" s="569"/>
      <c r="AO948" s="569"/>
      <c r="AP948" s="569"/>
      <c r="AQ948" s="569"/>
      <c r="AR948" s="569"/>
      <c r="AS948" s="569"/>
      <c r="AT948" s="569"/>
      <c r="AU948" s="569"/>
      <c r="AV948" s="569"/>
      <c r="AW948" s="569"/>
      <c r="AX948" s="569"/>
      <c r="AY948" s="569"/>
      <c r="AZ948" s="569"/>
      <c r="BA948" s="569"/>
      <c r="BB948" s="569"/>
      <c r="BC948" s="569"/>
      <c r="BD948" s="569"/>
      <c r="BE948" s="569"/>
      <c r="BF948" s="569"/>
      <c r="BG948" s="569"/>
      <c r="BH948" s="569"/>
      <c r="BI948" s="569"/>
      <c r="BJ948" s="569"/>
      <c r="BK948" s="569"/>
      <c r="BL948" s="569"/>
      <c r="BM948" s="569"/>
      <c r="BN948" s="569"/>
      <c r="BO948" s="569"/>
      <c r="BP948" s="569"/>
      <c r="BQ948" s="569"/>
      <c r="BR948" s="569"/>
      <c r="BS948" s="569"/>
      <c r="BT948" s="569"/>
      <c r="BU948" s="569"/>
      <c r="BV948" s="569"/>
      <c r="BW948" s="569"/>
      <c r="BX948" s="569"/>
      <c r="BY948" s="569"/>
      <c r="BZ948" s="569"/>
      <c r="CA948" s="569"/>
      <c r="CB948" s="569"/>
      <c r="CC948" s="569"/>
      <c r="CD948" s="569"/>
    </row>
    <row r="949" spans="21:82" ht="39" customHeight="1" x14ac:dyDescent="0.25">
      <c r="U949" s="569"/>
      <c r="V949" s="569"/>
      <c r="W949" s="569"/>
      <c r="X949" s="569"/>
      <c r="Y949" s="569"/>
      <c r="Z949" s="569"/>
      <c r="AA949" s="569"/>
      <c r="AB949" s="569"/>
      <c r="AC949" s="569"/>
      <c r="AD949" s="569"/>
      <c r="AE949" s="569"/>
      <c r="AF949" s="569"/>
      <c r="AG949" s="569"/>
      <c r="AH949" s="569"/>
      <c r="AI949" s="569"/>
      <c r="AJ949" s="569"/>
      <c r="AK949" s="569"/>
      <c r="AL949" s="569"/>
      <c r="AM949" s="569"/>
      <c r="AN949" s="569"/>
      <c r="AO949" s="569"/>
      <c r="AP949" s="569"/>
      <c r="AQ949" s="569"/>
      <c r="AR949" s="569"/>
      <c r="AS949" s="569"/>
      <c r="AT949" s="569"/>
      <c r="AU949" s="569"/>
      <c r="AV949" s="569"/>
      <c r="AW949" s="569"/>
      <c r="AX949" s="569"/>
      <c r="AY949" s="569"/>
      <c r="AZ949" s="569"/>
      <c r="BA949" s="569"/>
      <c r="BB949" s="569"/>
      <c r="BC949" s="569"/>
      <c r="BD949" s="569"/>
      <c r="BE949" s="569"/>
      <c r="BF949" s="569"/>
      <c r="BG949" s="569"/>
      <c r="BH949" s="569"/>
      <c r="BI949" s="569"/>
      <c r="BJ949" s="569"/>
      <c r="BK949" s="569"/>
      <c r="BL949" s="569"/>
      <c r="BM949" s="569"/>
      <c r="BN949" s="569"/>
      <c r="BO949" s="569"/>
      <c r="BP949" s="569"/>
      <c r="BQ949" s="569"/>
      <c r="BR949" s="569"/>
      <c r="BS949" s="569"/>
      <c r="BT949" s="569"/>
      <c r="BU949" s="569"/>
      <c r="BV949" s="569"/>
      <c r="BW949" s="569"/>
      <c r="BX949" s="569"/>
      <c r="BY949" s="569"/>
      <c r="BZ949" s="569"/>
      <c r="CA949" s="569"/>
      <c r="CB949" s="569"/>
      <c r="CC949" s="569"/>
      <c r="CD949" s="569"/>
    </row>
    <row r="950" spans="21:82" ht="39" customHeight="1" x14ac:dyDescent="0.25">
      <c r="U950" s="569"/>
      <c r="V950" s="569"/>
      <c r="W950" s="569"/>
      <c r="X950" s="569"/>
      <c r="Y950" s="569"/>
      <c r="Z950" s="569"/>
      <c r="AA950" s="569"/>
      <c r="AB950" s="569"/>
      <c r="AC950" s="569"/>
      <c r="AD950" s="569"/>
      <c r="AE950" s="569"/>
      <c r="AF950" s="569"/>
      <c r="AG950" s="569"/>
      <c r="AH950" s="569"/>
      <c r="AI950" s="569"/>
      <c r="AJ950" s="569"/>
      <c r="AK950" s="569"/>
      <c r="AL950" s="569"/>
      <c r="AM950" s="569"/>
      <c r="AN950" s="569"/>
      <c r="AO950" s="569"/>
      <c r="AP950" s="569"/>
      <c r="AQ950" s="569"/>
      <c r="AR950" s="569"/>
      <c r="AS950" s="569"/>
      <c r="AT950" s="569"/>
      <c r="AU950" s="569"/>
      <c r="AV950" s="569"/>
      <c r="AW950" s="569"/>
      <c r="AX950" s="569"/>
      <c r="AY950" s="569"/>
      <c r="AZ950" s="569"/>
      <c r="BA950" s="569"/>
      <c r="BB950" s="569"/>
      <c r="BC950" s="569"/>
      <c r="BD950" s="569"/>
      <c r="BE950" s="569"/>
      <c r="BF950" s="569"/>
      <c r="BG950" s="569"/>
      <c r="BH950" s="569"/>
      <c r="BI950" s="569"/>
      <c r="BJ950" s="569"/>
      <c r="BK950" s="569"/>
      <c r="BL950" s="569"/>
      <c r="BM950" s="569"/>
      <c r="BN950" s="569"/>
      <c r="BO950" s="569"/>
      <c r="BP950" s="569"/>
      <c r="BQ950" s="569"/>
      <c r="BR950" s="569"/>
      <c r="BS950" s="569"/>
      <c r="BT950" s="569"/>
      <c r="BU950" s="569"/>
      <c r="BV950" s="569"/>
      <c r="BW950" s="569"/>
      <c r="BX950" s="569"/>
      <c r="BY950" s="569"/>
      <c r="BZ950" s="569"/>
      <c r="CA950" s="569"/>
      <c r="CB950" s="569"/>
      <c r="CC950" s="569"/>
      <c r="CD950" s="569"/>
    </row>
    <row r="951" spans="21:82" ht="39" customHeight="1" x14ac:dyDescent="0.25">
      <c r="U951" s="569"/>
      <c r="V951" s="569"/>
      <c r="W951" s="569"/>
      <c r="X951" s="569"/>
      <c r="Y951" s="569"/>
      <c r="Z951" s="569"/>
      <c r="AA951" s="569"/>
      <c r="AB951" s="569"/>
      <c r="AC951" s="569"/>
      <c r="AD951" s="569"/>
      <c r="AE951" s="569"/>
      <c r="AF951" s="569"/>
      <c r="AG951" s="569"/>
      <c r="AH951" s="569"/>
      <c r="AI951" s="569"/>
      <c r="AJ951" s="569"/>
      <c r="AK951" s="569"/>
      <c r="AL951" s="569"/>
      <c r="AM951" s="569"/>
      <c r="AN951" s="569"/>
      <c r="AO951" s="569"/>
      <c r="AP951" s="569"/>
      <c r="AQ951" s="569"/>
      <c r="AR951" s="569"/>
      <c r="AS951" s="569"/>
      <c r="AT951" s="569"/>
      <c r="AU951" s="569"/>
      <c r="AV951" s="569"/>
      <c r="AW951" s="569"/>
      <c r="AX951" s="569"/>
      <c r="AY951" s="569"/>
      <c r="AZ951" s="569"/>
      <c r="BA951" s="569"/>
      <c r="BB951" s="569"/>
      <c r="BC951" s="569"/>
      <c r="BD951" s="569"/>
      <c r="BE951" s="569"/>
      <c r="BF951" s="569"/>
      <c r="BG951" s="569"/>
      <c r="BH951" s="569"/>
      <c r="BI951" s="569"/>
      <c r="BJ951" s="569"/>
      <c r="BK951" s="569"/>
      <c r="BL951" s="569"/>
      <c r="BM951" s="569"/>
      <c r="BN951" s="569"/>
      <c r="BO951" s="569"/>
      <c r="BP951" s="569"/>
      <c r="BQ951" s="569"/>
      <c r="BR951" s="569"/>
      <c r="BS951" s="569"/>
      <c r="BT951" s="569"/>
      <c r="BU951" s="569"/>
      <c r="BV951" s="569"/>
      <c r="BW951" s="569"/>
      <c r="BX951" s="569"/>
      <c r="BY951" s="569"/>
      <c r="BZ951" s="569"/>
      <c r="CA951" s="569"/>
      <c r="CB951" s="569"/>
      <c r="CC951" s="569"/>
      <c r="CD951" s="569"/>
    </row>
    <row r="952" spans="21:82" ht="39" customHeight="1" x14ac:dyDescent="0.25">
      <c r="U952" s="569"/>
      <c r="V952" s="569"/>
      <c r="W952" s="569"/>
      <c r="X952" s="569"/>
      <c r="Y952" s="569"/>
      <c r="Z952" s="569"/>
      <c r="AA952" s="569"/>
      <c r="AB952" s="569"/>
      <c r="AC952" s="569"/>
      <c r="AD952" s="569"/>
      <c r="AE952" s="569"/>
      <c r="AF952" s="569"/>
      <c r="AG952" s="569"/>
      <c r="AH952" s="569"/>
      <c r="AI952" s="569"/>
      <c r="AJ952" s="569"/>
      <c r="AK952" s="569"/>
      <c r="AL952" s="569"/>
      <c r="AM952" s="569"/>
      <c r="AN952" s="569"/>
      <c r="AO952" s="569"/>
      <c r="AP952" s="569"/>
      <c r="AQ952" s="569"/>
      <c r="AR952" s="569"/>
      <c r="AS952" s="569"/>
      <c r="AT952" s="569"/>
      <c r="AU952" s="569"/>
      <c r="AV952" s="569"/>
      <c r="AW952" s="569"/>
      <c r="AX952" s="569"/>
      <c r="AY952" s="569"/>
      <c r="AZ952" s="569"/>
      <c r="BA952" s="569"/>
      <c r="BB952" s="569"/>
      <c r="BC952" s="569"/>
      <c r="BD952" s="569"/>
      <c r="BE952" s="569"/>
      <c r="BF952" s="569"/>
      <c r="BG952" s="569"/>
      <c r="BH952" s="569"/>
      <c r="BI952" s="569"/>
      <c r="BJ952" s="569"/>
      <c r="BK952" s="569"/>
      <c r="BL952" s="569"/>
      <c r="BM952" s="569"/>
      <c r="BN952" s="569"/>
      <c r="BO952" s="569"/>
      <c r="BP952" s="569"/>
      <c r="BQ952" s="569"/>
      <c r="BR952" s="569"/>
      <c r="BS952" s="569"/>
      <c r="BT952" s="569"/>
      <c r="BU952" s="569"/>
      <c r="BV952" s="569"/>
      <c r="BW952" s="569"/>
      <c r="BX952" s="569"/>
      <c r="BY952" s="569"/>
      <c r="BZ952" s="569"/>
      <c r="CA952" s="569"/>
      <c r="CB952" s="569"/>
      <c r="CC952" s="569"/>
      <c r="CD952" s="569"/>
    </row>
    <row r="953" spans="21:82" ht="39" customHeight="1" x14ac:dyDescent="0.25">
      <c r="U953" s="569"/>
      <c r="V953" s="569"/>
      <c r="W953" s="569"/>
      <c r="X953" s="569"/>
      <c r="Y953" s="569"/>
      <c r="Z953" s="569"/>
      <c r="AA953" s="569"/>
      <c r="AB953" s="569"/>
      <c r="AC953" s="569"/>
      <c r="AD953" s="569"/>
      <c r="AE953" s="569"/>
      <c r="AF953" s="569"/>
      <c r="AG953" s="569"/>
      <c r="AH953" s="569"/>
      <c r="AI953" s="569"/>
      <c r="AJ953" s="569"/>
      <c r="AK953" s="569"/>
      <c r="AL953" s="569"/>
      <c r="AM953" s="569"/>
      <c r="AN953" s="569"/>
      <c r="AO953" s="569"/>
      <c r="AP953" s="569"/>
      <c r="AQ953" s="569"/>
      <c r="AR953" s="569"/>
      <c r="AS953" s="569"/>
      <c r="AT953" s="569"/>
      <c r="AU953" s="569"/>
      <c r="AV953" s="569"/>
      <c r="AW953" s="569"/>
      <c r="AX953" s="569"/>
      <c r="AY953" s="569"/>
      <c r="AZ953" s="569"/>
      <c r="BA953" s="569"/>
      <c r="BB953" s="569"/>
      <c r="BC953" s="569"/>
      <c r="BD953" s="569"/>
      <c r="BE953" s="569"/>
      <c r="BF953" s="569"/>
      <c r="BG953" s="569"/>
      <c r="BH953" s="569"/>
      <c r="BI953" s="569"/>
      <c r="BJ953" s="569"/>
      <c r="BK953" s="569"/>
      <c r="BL953" s="569"/>
      <c r="BM953" s="569"/>
      <c r="BN953" s="569"/>
      <c r="BO953" s="569"/>
      <c r="BP953" s="569"/>
      <c r="BQ953" s="569"/>
      <c r="BR953" s="569"/>
      <c r="BS953" s="569"/>
      <c r="BT953" s="569"/>
      <c r="BU953" s="569"/>
      <c r="BV953" s="569"/>
      <c r="BW953" s="569"/>
      <c r="BX953" s="569"/>
      <c r="BY953" s="569"/>
      <c r="BZ953" s="569"/>
      <c r="CA953" s="569"/>
      <c r="CB953" s="569"/>
      <c r="CC953" s="569"/>
      <c r="CD953" s="569"/>
    </row>
    <row r="954" spans="21:82" ht="39" customHeight="1" x14ac:dyDescent="0.25">
      <c r="U954" s="569"/>
      <c r="V954" s="569"/>
      <c r="W954" s="569"/>
      <c r="X954" s="569"/>
      <c r="Y954" s="569"/>
      <c r="Z954" s="569"/>
      <c r="AA954" s="569"/>
      <c r="AB954" s="569"/>
      <c r="AC954" s="569"/>
      <c r="AD954" s="569"/>
      <c r="AE954" s="569"/>
      <c r="AF954" s="569"/>
      <c r="AG954" s="569"/>
      <c r="AH954" s="569"/>
      <c r="AI954" s="569"/>
      <c r="AJ954" s="569"/>
      <c r="AK954" s="569"/>
      <c r="AL954" s="569"/>
      <c r="AM954" s="569"/>
      <c r="AN954" s="569"/>
      <c r="AO954" s="569"/>
      <c r="AP954" s="569"/>
      <c r="AQ954" s="569"/>
      <c r="AR954" s="569"/>
      <c r="AS954" s="569"/>
      <c r="AT954" s="569"/>
      <c r="AU954" s="569"/>
      <c r="AV954" s="569"/>
      <c r="AW954" s="569"/>
      <c r="AX954" s="569"/>
      <c r="AY954" s="569"/>
      <c r="AZ954" s="569"/>
      <c r="BA954" s="569"/>
      <c r="BB954" s="569"/>
      <c r="BC954" s="569"/>
      <c r="BD954" s="569"/>
      <c r="BE954" s="569"/>
      <c r="BF954" s="569"/>
      <c r="BG954" s="569"/>
      <c r="BH954" s="569"/>
      <c r="BI954" s="569"/>
      <c r="BJ954" s="569"/>
      <c r="BK954" s="569"/>
      <c r="BL954" s="569"/>
      <c r="BM954" s="569"/>
      <c r="BN954" s="569"/>
      <c r="BO954" s="569"/>
      <c r="BP954" s="569"/>
      <c r="BQ954" s="569"/>
      <c r="BR954" s="569"/>
      <c r="BS954" s="569"/>
      <c r="BT954" s="569"/>
      <c r="BU954" s="569"/>
      <c r="BV954" s="569"/>
      <c r="BW954" s="569"/>
      <c r="BX954" s="569"/>
      <c r="BY954" s="569"/>
      <c r="BZ954" s="569"/>
      <c r="CA954" s="569"/>
      <c r="CB954" s="569"/>
      <c r="CC954" s="569"/>
      <c r="CD954" s="569"/>
    </row>
    <row r="955" spans="21:82" ht="39" customHeight="1" x14ac:dyDescent="0.25">
      <c r="U955" s="569"/>
      <c r="V955" s="569"/>
      <c r="W955" s="569"/>
      <c r="X955" s="569"/>
      <c r="Y955" s="569"/>
      <c r="Z955" s="569"/>
      <c r="AA955" s="569"/>
      <c r="AB955" s="569"/>
      <c r="AC955" s="569"/>
      <c r="AD955" s="569"/>
      <c r="AE955" s="569"/>
      <c r="AF955" s="569"/>
      <c r="AG955" s="569"/>
      <c r="AH955" s="569"/>
      <c r="AI955" s="569"/>
      <c r="AJ955" s="569"/>
      <c r="AK955" s="569"/>
      <c r="AL955" s="569"/>
      <c r="AM955" s="569"/>
      <c r="AN955" s="569"/>
      <c r="AO955" s="569"/>
      <c r="AP955" s="569"/>
      <c r="AQ955" s="569"/>
      <c r="AR955" s="569"/>
      <c r="AS955" s="569"/>
      <c r="AT955" s="569"/>
      <c r="AU955" s="569"/>
      <c r="AV955" s="569"/>
      <c r="AW955" s="569"/>
      <c r="AX955" s="569"/>
      <c r="AY955" s="569"/>
      <c r="AZ955" s="569"/>
      <c r="BA955" s="569"/>
      <c r="BB955" s="569"/>
      <c r="BC955" s="569"/>
      <c r="BD955" s="569"/>
      <c r="BE955" s="569"/>
      <c r="BF955" s="569"/>
      <c r="BG955" s="569"/>
      <c r="BH955" s="569"/>
      <c r="BI955" s="569"/>
      <c r="BJ955" s="569"/>
      <c r="BK955" s="569"/>
      <c r="BL955" s="569"/>
      <c r="BM955" s="569"/>
      <c r="BN955" s="569"/>
      <c r="BO955" s="569"/>
      <c r="BP955" s="569"/>
      <c r="BQ955" s="569"/>
      <c r="BR955" s="569"/>
      <c r="BS955" s="569"/>
      <c r="BT955" s="569"/>
      <c r="BU955" s="569"/>
      <c r="BV955" s="569"/>
      <c r="BW955" s="569"/>
      <c r="BX955" s="569"/>
      <c r="BY955" s="569"/>
      <c r="BZ955" s="569"/>
      <c r="CA955" s="569"/>
      <c r="CB955" s="569"/>
      <c r="CC955" s="569"/>
      <c r="CD955" s="569"/>
    </row>
    <row r="956" spans="21:82" ht="39" customHeight="1" x14ac:dyDescent="0.25">
      <c r="U956" s="569"/>
      <c r="V956" s="569"/>
      <c r="W956" s="569"/>
      <c r="X956" s="569"/>
      <c r="Y956" s="569"/>
      <c r="Z956" s="569"/>
      <c r="AA956" s="569"/>
      <c r="AB956" s="569"/>
      <c r="AC956" s="569"/>
      <c r="AD956" s="569"/>
      <c r="AE956" s="569"/>
      <c r="AF956" s="569"/>
      <c r="AG956" s="569"/>
      <c r="AH956" s="569"/>
      <c r="AI956" s="569"/>
      <c r="AJ956" s="569"/>
      <c r="AK956" s="569"/>
      <c r="AL956" s="569"/>
      <c r="AM956" s="569"/>
      <c r="AN956" s="569"/>
      <c r="AO956" s="569"/>
      <c r="AP956" s="569"/>
      <c r="AQ956" s="569"/>
      <c r="AR956" s="569"/>
      <c r="AS956" s="569"/>
      <c r="AT956" s="569"/>
      <c r="AU956" s="569"/>
      <c r="AV956" s="569"/>
      <c r="AW956" s="569"/>
      <c r="AX956" s="569"/>
      <c r="AY956" s="569"/>
      <c r="AZ956" s="569"/>
      <c r="BA956" s="569"/>
      <c r="BB956" s="569"/>
      <c r="BC956" s="569"/>
      <c r="BD956" s="569"/>
      <c r="BE956" s="569"/>
      <c r="BF956" s="569"/>
      <c r="BG956" s="569"/>
      <c r="BH956" s="569"/>
      <c r="BI956" s="569"/>
      <c r="BJ956" s="569"/>
      <c r="BK956" s="569"/>
      <c r="BL956" s="569"/>
      <c r="BM956" s="569"/>
      <c r="BN956" s="569"/>
      <c r="BO956" s="569"/>
      <c r="BP956" s="569"/>
      <c r="BQ956" s="569"/>
      <c r="BR956" s="569"/>
      <c r="BS956" s="569"/>
      <c r="BT956" s="569"/>
      <c r="BU956" s="569"/>
      <c r="BV956" s="569"/>
      <c r="BW956" s="569"/>
      <c r="BX956" s="569"/>
      <c r="BY956" s="569"/>
      <c r="BZ956" s="569"/>
      <c r="CA956" s="569"/>
      <c r="CB956" s="569"/>
      <c r="CC956" s="569"/>
      <c r="CD956" s="569"/>
    </row>
    <row r="957" spans="21:82" ht="39" customHeight="1" x14ac:dyDescent="0.25">
      <c r="U957" s="569"/>
      <c r="V957" s="569"/>
      <c r="W957" s="569"/>
      <c r="X957" s="569"/>
      <c r="Y957" s="569"/>
      <c r="Z957" s="569"/>
      <c r="AA957" s="569"/>
      <c r="AB957" s="569"/>
      <c r="AC957" s="569"/>
      <c r="AD957" s="569"/>
      <c r="AE957" s="569"/>
      <c r="AF957" s="569"/>
      <c r="AG957" s="569"/>
      <c r="AH957" s="569"/>
      <c r="AI957" s="569"/>
      <c r="AJ957" s="569"/>
      <c r="AK957" s="569"/>
      <c r="AL957" s="569"/>
      <c r="AM957" s="569"/>
      <c r="AN957" s="569"/>
      <c r="AO957" s="569"/>
      <c r="AP957" s="569"/>
      <c r="AQ957" s="569"/>
      <c r="AR957" s="569"/>
      <c r="AS957" s="569"/>
      <c r="AT957" s="569"/>
      <c r="AU957" s="569"/>
      <c r="AV957" s="569"/>
      <c r="AW957" s="569"/>
      <c r="AX957" s="569"/>
      <c r="AY957" s="569"/>
      <c r="AZ957" s="569"/>
      <c r="BA957" s="569"/>
      <c r="BB957" s="569"/>
      <c r="BC957" s="569"/>
      <c r="BD957" s="569"/>
      <c r="BE957" s="569"/>
      <c r="BF957" s="569"/>
      <c r="BG957" s="569"/>
      <c r="BH957" s="569"/>
      <c r="BI957" s="569"/>
      <c r="BJ957" s="569"/>
      <c r="BK957" s="569"/>
      <c r="BL957" s="569"/>
      <c r="BM957" s="569"/>
      <c r="BN957" s="569"/>
      <c r="BO957" s="569"/>
      <c r="BP957" s="569"/>
      <c r="BQ957" s="569"/>
      <c r="BR957" s="569"/>
      <c r="BS957" s="569"/>
      <c r="BT957" s="569"/>
      <c r="BU957" s="569"/>
      <c r="BV957" s="569"/>
      <c r="BW957" s="569"/>
      <c r="BX957" s="569"/>
      <c r="BY957" s="569"/>
      <c r="BZ957" s="569"/>
      <c r="CA957" s="569"/>
      <c r="CB957" s="569"/>
      <c r="CC957" s="569"/>
      <c r="CD957" s="569"/>
    </row>
    <row r="958" spans="21:82" ht="39" customHeight="1" x14ac:dyDescent="0.25">
      <c r="U958" s="569"/>
      <c r="V958" s="569"/>
      <c r="W958" s="569"/>
      <c r="X958" s="569"/>
      <c r="Y958" s="569"/>
      <c r="Z958" s="569"/>
      <c r="AA958" s="569"/>
      <c r="AB958" s="569"/>
      <c r="AC958" s="569"/>
      <c r="AD958" s="569"/>
      <c r="AE958" s="569"/>
      <c r="AF958" s="569"/>
      <c r="AG958" s="569"/>
      <c r="AH958" s="569"/>
      <c r="AI958" s="569"/>
      <c r="AJ958" s="569"/>
      <c r="AK958" s="569"/>
      <c r="AL958" s="569"/>
      <c r="AM958" s="569"/>
      <c r="AN958" s="569"/>
      <c r="AO958" s="569"/>
      <c r="AP958" s="569"/>
      <c r="AQ958" s="569"/>
      <c r="AR958" s="569"/>
      <c r="AS958" s="569"/>
      <c r="AT958" s="569"/>
      <c r="AU958" s="569"/>
      <c r="AV958" s="569"/>
      <c r="AW958" s="569"/>
      <c r="AX958" s="569"/>
      <c r="AY958" s="569"/>
      <c r="AZ958" s="569"/>
      <c r="BA958" s="569"/>
      <c r="BB958" s="569"/>
      <c r="BC958" s="569"/>
      <c r="BD958" s="569"/>
      <c r="BE958" s="569"/>
      <c r="BF958" s="569"/>
      <c r="BG958" s="569"/>
      <c r="BH958" s="569"/>
      <c r="BI958" s="569"/>
      <c r="BJ958" s="569"/>
      <c r="BK958" s="569"/>
      <c r="BL958" s="569"/>
      <c r="BM958" s="569"/>
      <c r="BN958" s="569"/>
      <c r="BO958" s="569"/>
      <c r="BP958" s="569"/>
      <c r="BQ958" s="569"/>
      <c r="BR958" s="569"/>
      <c r="BS958" s="569"/>
      <c r="BT958" s="569"/>
      <c r="BU958" s="569"/>
      <c r="BV958" s="569"/>
      <c r="BW958" s="569"/>
      <c r="BX958" s="569"/>
      <c r="BY958" s="569"/>
      <c r="BZ958" s="569"/>
      <c r="CA958" s="569"/>
      <c r="CB958" s="569"/>
      <c r="CC958" s="569"/>
      <c r="CD958" s="569"/>
    </row>
    <row r="959" spans="21:82" ht="39" customHeight="1" x14ac:dyDescent="0.25">
      <c r="U959" s="569"/>
      <c r="V959" s="569"/>
      <c r="W959" s="569"/>
      <c r="X959" s="569"/>
      <c r="Y959" s="569"/>
      <c r="Z959" s="569"/>
      <c r="AA959" s="569"/>
      <c r="AB959" s="569"/>
      <c r="AC959" s="569"/>
      <c r="AD959" s="569"/>
      <c r="AE959" s="569"/>
      <c r="AF959" s="569"/>
      <c r="AG959" s="569"/>
      <c r="AH959" s="569"/>
      <c r="AI959" s="569"/>
      <c r="AJ959" s="569"/>
      <c r="AK959" s="569"/>
      <c r="AL959" s="569"/>
      <c r="AM959" s="569"/>
      <c r="AN959" s="569"/>
      <c r="AO959" s="569"/>
      <c r="AP959" s="569"/>
      <c r="AQ959" s="569"/>
      <c r="AR959" s="569"/>
      <c r="AS959" s="569"/>
      <c r="AT959" s="569"/>
      <c r="AU959" s="569"/>
      <c r="AV959" s="569"/>
      <c r="AW959" s="569"/>
      <c r="AX959" s="569"/>
      <c r="AY959" s="569"/>
      <c r="AZ959" s="569"/>
      <c r="BA959" s="569"/>
      <c r="BB959" s="569"/>
      <c r="BC959" s="569"/>
      <c r="BD959" s="569"/>
      <c r="BE959" s="569"/>
      <c r="BF959" s="569"/>
      <c r="BG959" s="569"/>
      <c r="BH959" s="569"/>
      <c r="BI959" s="569"/>
      <c r="BJ959" s="569"/>
      <c r="BK959" s="569"/>
      <c r="BL959" s="569"/>
      <c r="BM959" s="569"/>
      <c r="BN959" s="569"/>
      <c r="BO959" s="569"/>
      <c r="BP959" s="569"/>
      <c r="BQ959" s="569"/>
      <c r="BR959" s="569"/>
      <c r="BS959" s="569"/>
      <c r="BT959" s="569"/>
      <c r="BU959" s="569"/>
      <c r="BV959" s="569"/>
      <c r="BW959" s="569"/>
      <c r="BX959" s="569"/>
      <c r="BY959" s="569"/>
      <c r="BZ959" s="569"/>
      <c r="CA959" s="569"/>
      <c r="CB959" s="569"/>
      <c r="CC959" s="569"/>
      <c r="CD959" s="569"/>
    </row>
    <row r="960" spans="21:82" ht="39" customHeight="1" x14ac:dyDescent="0.25">
      <c r="U960" s="569"/>
      <c r="V960" s="569"/>
      <c r="W960" s="569"/>
      <c r="X960" s="569"/>
      <c r="Y960" s="569"/>
      <c r="Z960" s="569"/>
      <c r="AA960" s="569"/>
      <c r="AB960" s="569"/>
      <c r="AC960" s="569"/>
      <c r="AD960" s="569"/>
      <c r="AE960" s="569"/>
      <c r="AF960" s="569"/>
      <c r="AG960" s="569"/>
      <c r="AH960" s="569"/>
      <c r="AI960" s="569"/>
      <c r="AJ960" s="569"/>
      <c r="AK960" s="569"/>
      <c r="AL960" s="569"/>
      <c r="AM960" s="569"/>
      <c r="AN960" s="569"/>
      <c r="AO960" s="569"/>
      <c r="AP960" s="569"/>
      <c r="AQ960" s="569"/>
      <c r="AR960" s="569"/>
      <c r="AS960" s="569"/>
      <c r="AT960" s="569"/>
      <c r="AU960" s="569"/>
      <c r="AV960" s="569"/>
      <c r="AW960" s="569"/>
      <c r="AX960" s="569"/>
      <c r="AY960" s="569"/>
      <c r="AZ960" s="569"/>
      <c r="BA960" s="569"/>
      <c r="BB960" s="569"/>
      <c r="BC960" s="569"/>
      <c r="BD960" s="569"/>
      <c r="BE960" s="569"/>
      <c r="BF960" s="569"/>
      <c r="BG960" s="569"/>
      <c r="BH960" s="569"/>
      <c r="BI960" s="569"/>
      <c r="BJ960" s="569"/>
      <c r="BK960" s="569"/>
      <c r="BL960" s="569"/>
      <c r="BM960" s="569"/>
      <c r="BN960" s="569"/>
      <c r="BO960" s="569"/>
      <c r="BP960" s="569"/>
      <c r="BQ960" s="569"/>
      <c r="BR960" s="569"/>
      <c r="BS960" s="569"/>
      <c r="BT960" s="569"/>
      <c r="BU960" s="569"/>
      <c r="BV960" s="569"/>
      <c r="BW960" s="569"/>
      <c r="BX960" s="569"/>
      <c r="BY960" s="569"/>
      <c r="BZ960" s="569"/>
      <c r="CA960" s="569"/>
      <c r="CB960" s="569"/>
      <c r="CC960" s="569"/>
      <c r="CD960" s="569"/>
    </row>
    <row r="961" spans="21:82" ht="39" customHeight="1" x14ac:dyDescent="0.25">
      <c r="U961" s="569"/>
      <c r="V961" s="569"/>
      <c r="W961" s="569"/>
      <c r="X961" s="569"/>
      <c r="Y961" s="569"/>
      <c r="Z961" s="569"/>
      <c r="AA961" s="569"/>
      <c r="AB961" s="569"/>
      <c r="AC961" s="569"/>
      <c r="AD961" s="569"/>
      <c r="AE961" s="569"/>
      <c r="AF961" s="569"/>
      <c r="AG961" s="569"/>
      <c r="AH961" s="569"/>
      <c r="AI961" s="569"/>
      <c r="AJ961" s="569"/>
      <c r="AK961" s="569"/>
      <c r="AL961" s="569"/>
      <c r="AM961" s="569"/>
      <c r="AN961" s="569"/>
      <c r="AO961" s="569"/>
      <c r="AP961" s="569"/>
      <c r="AQ961" s="569"/>
      <c r="AR961" s="569"/>
      <c r="AS961" s="569"/>
      <c r="AT961" s="569"/>
      <c r="AU961" s="569"/>
      <c r="AV961" s="569"/>
      <c r="AW961" s="569"/>
      <c r="AX961" s="569"/>
      <c r="AY961" s="569"/>
      <c r="AZ961" s="569"/>
      <c r="BA961" s="569"/>
      <c r="BB961" s="569"/>
      <c r="BC961" s="569"/>
      <c r="BD961" s="569"/>
      <c r="BE961" s="569"/>
      <c r="BF961" s="569"/>
      <c r="BG961" s="569"/>
      <c r="BH961" s="569"/>
      <c r="BI961" s="569"/>
      <c r="BJ961" s="569"/>
      <c r="BK961" s="569"/>
      <c r="BL961" s="569"/>
      <c r="BM961" s="569"/>
      <c r="BN961" s="569"/>
      <c r="BO961" s="569"/>
      <c r="BP961" s="569"/>
      <c r="BQ961" s="569"/>
      <c r="BR961" s="569"/>
      <c r="BS961" s="569"/>
      <c r="BT961" s="569"/>
      <c r="BU961" s="569"/>
      <c r="BV961" s="569"/>
      <c r="BW961" s="569"/>
      <c r="BX961" s="569"/>
      <c r="BY961" s="569"/>
      <c r="BZ961" s="569"/>
      <c r="CA961" s="569"/>
      <c r="CB961" s="569"/>
      <c r="CC961" s="569"/>
      <c r="CD961" s="569"/>
    </row>
    <row r="962" spans="21:82" ht="39" customHeight="1" x14ac:dyDescent="0.25">
      <c r="U962" s="569"/>
      <c r="V962" s="569"/>
      <c r="W962" s="569"/>
      <c r="X962" s="569"/>
      <c r="Y962" s="569"/>
      <c r="Z962" s="569"/>
      <c r="AA962" s="569"/>
      <c r="AB962" s="569"/>
      <c r="AC962" s="569"/>
      <c r="AD962" s="569"/>
      <c r="AE962" s="569"/>
      <c r="AF962" s="569"/>
      <c r="AG962" s="569"/>
      <c r="AH962" s="569"/>
      <c r="AI962" s="569"/>
      <c r="AJ962" s="569"/>
      <c r="AK962" s="569"/>
      <c r="AL962" s="569"/>
      <c r="AM962" s="569"/>
      <c r="AN962" s="569"/>
      <c r="AO962" s="569"/>
      <c r="AP962" s="569"/>
      <c r="AQ962" s="569"/>
      <c r="AR962" s="569"/>
      <c r="AS962" s="569"/>
      <c r="AT962" s="569"/>
      <c r="AU962" s="569"/>
      <c r="AV962" s="569"/>
      <c r="AW962" s="569"/>
      <c r="AX962" s="569"/>
      <c r="AY962" s="569"/>
      <c r="AZ962" s="569"/>
      <c r="BA962" s="569"/>
      <c r="BB962" s="569"/>
      <c r="BC962" s="569"/>
      <c r="BD962" s="569"/>
      <c r="BE962" s="569"/>
      <c r="BF962" s="569"/>
      <c r="BG962" s="569"/>
      <c r="BH962" s="569"/>
      <c r="BI962" s="569"/>
      <c r="BJ962" s="569"/>
      <c r="BK962" s="569"/>
      <c r="BL962" s="569"/>
      <c r="BM962" s="569"/>
      <c r="BN962" s="569"/>
      <c r="BO962" s="569"/>
      <c r="BP962" s="569"/>
      <c r="BQ962" s="569"/>
      <c r="BR962" s="569"/>
      <c r="BS962" s="569"/>
      <c r="BT962" s="569"/>
      <c r="BU962" s="569"/>
      <c r="BV962" s="569"/>
      <c r="BW962" s="569"/>
      <c r="BX962" s="569"/>
      <c r="BY962" s="569"/>
      <c r="BZ962" s="569"/>
      <c r="CA962" s="569"/>
      <c r="CB962" s="569"/>
      <c r="CC962" s="569"/>
      <c r="CD962" s="569"/>
    </row>
    <row r="963" spans="21:82" ht="39" customHeight="1" x14ac:dyDescent="0.25">
      <c r="U963" s="569"/>
      <c r="V963" s="569"/>
      <c r="W963" s="569"/>
      <c r="X963" s="569"/>
      <c r="Y963" s="569"/>
      <c r="Z963" s="569"/>
      <c r="AA963" s="569"/>
      <c r="AB963" s="569"/>
      <c r="AC963" s="569"/>
      <c r="AD963" s="569"/>
      <c r="AE963" s="569"/>
      <c r="AF963" s="569"/>
      <c r="AG963" s="569"/>
      <c r="AH963" s="569"/>
      <c r="AI963" s="569"/>
      <c r="AJ963" s="569"/>
      <c r="AK963" s="569"/>
      <c r="AL963" s="569"/>
      <c r="AM963" s="569"/>
      <c r="AN963" s="569"/>
      <c r="AO963" s="569"/>
      <c r="AP963" s="569"/>
      <c r="AQ963" s="569"/>
      <c r="AR963" s="569"/>
      <c r="AS963" s="569"/>
      <c r="AT963" s="569"/>
      <c r="AU963" s="569"/>
      <c r="AV963" s="569"/>
      <c r="AW963" s="569"/>
      <c r="AX963" s="569"/>
      <c r="AY963" s="569"/>
      <c r="AZ963" s="569"/>
      <c r="BA963" s="569"/>
      <c r="BB963" s="569"/>
      <c r="BC963" s="569"/>
      <c r="BD963" s="569"/>
      <c r="BE963" s="569"/>
      <c r="BF963" s="569"/>
      <c r="BG963" s="569"/>
      <c r="BH963" s="569"/>
      <c r="BI963" s="569"/>
      <c r="BJ963" s="569"/>
      <c r="BK963" s="569"/>
      <c r="BL963" s="569"/>
      <c r="BM963" s="569"/>
      <c r="BN963" s="569"/>
      <c r="BO963" s="569"/>
      <c r="BP963" s="569"/>
      <c r="BQ963" s="569"/>
      <c r="BR963" s="569"/>
      <c r="BS963" s="569"/>
      <c r="BT963" s="569"/>
      <c r="BU963" s="569"/>
      <c r="BV963" s="569"/>
      <c r="BW963" s="569"/>
      <c r="BX963" s="569"/>
      <c r="BY963" s="569"/>
      <c r="BZ963" s="569"/>
      <c r="CA963" s="569"/>
      <c r="CB963" s="569"/>
      <c r="CC963" s="569"/>
      <c r="CD963" s="569"/>
    </row>
    <row r="964" spans="21:82" ht="39" customHeight="1" x14ac:dyDescent="0.25">
      <c r="U964" s="569"/>
      <c r="V964" s="569"/>
      <c r="W964" s="569"/>
      <c r="X964" s="569"/>
      <c r="Y964" s="569"/>
      <c r="Z964" s="569"/>
      <c r="AA964" s="569"/>
      <c r="AB964" s="569"/>
      <c r="AC964" s="569"/>
      <c r="AD964" s="569"/>
      <c r="AE964" s="569"/>
      <c r="AF964" s="569"/>
      <c r="AG964" s="569"/>
      <c r="AH964" s="569"/>
      <c r="AI964" s="569"/>
      <c r="AJ964" s="569"/>
      <c r="AK964" s="569"/>
      <c r="AL964" s="569"/>
      <c r="AM964" s="569"/>
      <c r="AN964" s="569"/>
      <c r="AO964" s="569"/>
      <c r="AP964" s="569"/>
      <c r="AQ964" s="569"/>
      <c r="AR964" s="569"/>
      <c r="AS964" s="569"/>
      <c r="AT964" s="569"/>
      <c r="AU964" s="569"/>
      <c r="AV964" s="569"/>
      <c r="AW964" s="569"/>
      <c r="AX964" s="569"/>
      <c r="AY964" s="569"/>
      <c r="AZ964" s="569"/>
      <c r="BA964" s="569"/>
      <c r="BB964" s="569"/>
      <c r="BC964" s="569"/>
      <c r="BD964" s="569"/>
      <c r="BE964" s="569"/>
      <c r="BF964" s="569"/>
      <c r="BG964" s="569"/>
      <c r="BH964" s="569"/>
      <c r="BI964" s="569"/>
      <c r="BJ964" s="569"/>
      <c r="BK964" s="569"/>
      <c r="BL964" s="569"/>
      <c r="BM964" s="569"/>
      <c r="BN964" s="569"/>
      <c r="BO964" s="569"/>
      <c r="BP964" s="569"/>
      <c r="BQ964" s="569"/>
      <c r="BR964" s="569"/>
      <c r="BS964" s="569"/>
      <c r="BT964" s="569"/>
      <c r="BU964" s="569"/>
      <c r="BV964" s="569"/>
      <c r="BW964" s="569"/>
      <c r="BX964" s="569"/>
      <c r="BY964" s="569"/>
      <c r="BZ964" s="569"/>
      <c r="CA964" s="569"/>
      <c r="CB964" s="569"/>
      <c r="CC964" s="569"/>
      <c r="CD964" s="569"/>
    </row>
    <row r="965" spans="21:82" ht="39" customHeight="1" x14ac:dyDescent="0.25">
      <c r="U965" s="569"/>
      <c r="V965" s="569"/>
      <c r="W965" s="569"/>
      <c r="X965" s="569"/>
      <c r="Y965" s="569"/>
      <c r="Z965" s="569"/>
      <c r="AA965" s="569"/>
      <c r="AB965" s="569"/>
      <c r="AC965" s="569"/>
      <c r="AD965" s="569"/>
      <c r="AE965" s="569"/>
      <c r="AF965" s="569"/>
      <c r="AG965" s="569"/>
      <c r="AH965" s="569"/>
      <c r="AI965" s="569"/>
      <c r="AJ965" s="569"/>
      <c r="AK965" s="569"/>
      <c r="AL965" s="569"/>
      <c r="AM965" s="569"/>
      <c r="AN965" s="569"/>
      <c r="AO965" s="569"/>
      <c r="AP965" s="569"/>
      <c r="AQ965" s="569"/>
      <c r="AR965" s="569"/>
      <c r="AS965" s="569"/>
      <c r="AT965" s="569"/>
      <c r="AU965" s="569"/>
      <c r="AV965" s="569"/>
      <c r="AW965" s="569"/>
      <c r="AX965" s="569"/>
      <c r="AY965" s="569"/>
      <c r="AZ965" s="569"/>
      <c r="BA965" s="569"/>
      <c r="BB965" s="569"/>
      <c r="BC965" s="569"/>
      <c r="BD965" s="569"/>
      <c r="BE965" s="569"/>
      <c r="BF965" s="569"/>
      <c r="BG965" s="569"/>
      <c r="BH965" s="569"/>
      <c r="BI965" s="569"/>
      <c r="BJ965" s="569"/>
      <c r="BK965" s="569"/>
      <c r="BL965" s="569"/>
      <c r="BM965" s="569"/>
      <c r="BN965" s="569"/>
      <c r="BO965" s="569"/>
      <c r="BP965" s="569"/>
      <c r="BQ965" s="569"/>
      <c r="BR965" s="569"/>
      <c r="BS965" s="569"/>
      <c r="BT965" s="569"/>
      <c r="BU965" s="569"/>
      <c r="BV965" s="569"/>
      <c r="BW965" s="569"/>
      <c r="BX965" s="569"/>
      <c r="BY965" s="569"/>
      <c r="BZ965" s="569"/>
      <c r="CA965" s="569"/>
      <c r="CB965" s="569"/>
      <c r="CC965" s="569"/>
      <c r="CD965" s="569"/>
    </row>
    <row r="966" spans="21:82" ht="39" customHeight="1" x14ac:dyDescent="0.25">
      <c r="U966" s="569"/>
      <c r="V966" s="569"/>
      <c r="W966" s="569"/>
      <c r="X966" s="569"/>
      <c r="Y966" s="569"/>
      <c r="Z966" s="569"/>
      <c r="AA966" s="569"/>
      <c r="AB966" s="569"/>
      <c r="AC966" s="569"/>
      <c r="AD966" s="569"/>
      <c r="AE966" s="569"/>
      <c r="AF966" s="569"/>
      <c r="AG966" s="569"/>
      <c r="AH966" s="569"/>
      <c r="AI966" s="569"/>
      <c r="AJ966" s="569"/>
      <c r="AK966" s="569"/>
      <c r="AL966" s="569"/>
      <c r="AM966" s="569"/>
      <c r="AN966" s="569"/>
      <c r="AO966" s="569"/>
      <c r="AP966" s="569"/>
      <c r="AQ966" s="569"/>
      <c r="AR966" s="569"/>
      <c r="AS966" s="569"/>
      <c r="AT966" s="569"/>
      <c r="AU966" s="569"/>
      <c r="AV966" s="569"/>
      <c r="AW966" s="569"/>
      <c r="AX966" s="569"/>
      <c r="AY966" s="569"/>
      <c r="AZ966" s="569"/>
      <c r="BA966" s="569"/>
      <c r="BB966" s="569"/>
      <c r="BC966" s="569"/>
      <c r="BD966" s="569"/>
      <c r="BE966" s="569"/>
      <c r="BF966" s="569"/>
      <c r="BG966" s="569"/>
      <c r="BH966" s="569"/>
      <c r="BI966" s="569"/>
      <c r="BJ966" s="569"/>
      <c r="BK966" s="569"/>
      <c r="BL966" s="569"/>
      <c r="BM966" s="569"/>
      <c r="BN966" s="569"/>
      <c r="BO966" s="569"/>
      <c r="BP966" s="569"/>
      <c r="BQ966" s="569"/>
      <c r="BR966" s="569"/>
      <c r="BS966" s="569"/>
      <c r="BT966" s="569"/>
      <c r="BU966" s="569"/>
      <c r="BV966" s="569"/>
      <c r="BW966" s="569"/>
      <c r="BX966" s="569"/>
      <c r="BY966" s="569"/>
      <c r="BZ966" s="569"/>
      <c r="CA966" s="569"/>
      <c r="CB966" s="569"/>
      <c r="CC966" s="569"/>
      <c r="CD966" s="569"/>
    </row>
    <row r="967" spans="21:82" ht="39" customHeight="1" x14ac:dyDescent="0.25">
      <c r="U967" s="569"/>
      <c r="V967" s="569"/>
      <c r="W967" s="569"/>
      <c r="X967" s="569"/>
      <c r="Y967" s="569"/>
      <c r="Z967" s="569"/>
      <c r="AA967" s="569"/>
      <c r="AB967" s="569"/>
      <c r="AC967" s="569"/>
      <c r="AD967" s="569"/>
      <c r="AE967" s="569"/>
      <c r="AF967" s="569"/>
      <c r="AG967" s="569"/>
      <c r="AH967" s="569"/>
      <c r="AI967" s="569"/>
      <c r="AJ967" s="569"/>
      <c r="AK967" s="569"/>
      <c r="AL967" s="569"/>
      <c r="AM967" s="569"/>
      <c r="AN967" s="569"/>
      <c r="AO967" s="569"/>
      <c r="AP967" s="569"/>
      <c r="AQ967" s="569"/>
      <c r="AR967" s="569"/>
      <c r="AS967" s="569"/>
      <c r="AT967" s="569"/>
      <c r="AU967" s="569"/>
      <c r="AV967" s="569"/>
      <c r="AW967" s="569"/>
      <c r="AX967" s="569"/>
      <c r="AY967" s="569"/>
      <c r="AZ967" s="569"/>
      <c r="BA967" s="569"/>
      <c r="BB967" s="569"/>
      <c r="BC967" s="569"/>
      <c r="BD967" s="569"/>
      <c r="BE967" s="569"/>
      <c r="BF967" s="569"/>
      <c r="BG967" s="569"/>
      <c r="BH967" s="569"/>
      <c r="BI967" s="569"/>
      <c r="BJ967" s="569"/>
      <c r="BK967" s="569"/>
      <c r="BL967" s="569"/>
      <c r="BM967" s="569"/>
      <c r="BN967" s="569"/>
      <c r="BO967" s="569"/>
      <c r="BP967" s="569"/>
      <c r="BQ967" s="569"/>
      <c r="BR967" s="569"/>
      <c r="BS967" s="569"/>
      <c r="BT967" s="569"/>
      <c r="BU967" s="569"/>
      <c r="BV967" s="569"/>
      <c r="BW967" s="569"/>
      <c r="BX967" s="569"/>
      <c r="BY967" s="569"/>
      <c r="BZ967" s="569"/>
      <c r="CA967" s="569"/>
      <c r="CB967" s="569"/>
      <c r="CC967" s="569"/>
      <c r="CD967" s="569"/>
    </row>
    <row r="968" spans="21:82" ht="39" customHeight="1" x14ac:dyDescent="0.25">
      <c r="U968" s="569"/>
      <c r="V968" s="569"/>
      <c r="W968" s="569"/>
      <c r="X968" s="569"/>
      <c r="Y968" s="569"/>
      <c r="Z968" s="569"/>
      <c r="AA968" s="569"/>
      <c r="AB968" s="569"/>
      <c r="AC968" s="569"/>
      <c r="AD968" s="569"/>
      <c r="AE968" s="569"/>
      <c r="AF968" s="569"/>
      <c r="AG968" s="569"/>
      <c r="AH968" s="569"/>
      <c r="AI968" s="569"/>
      <c r="AJ968" s="569"/>
      <c r="AK968" s="569"/>
      <c r="AL968" s="569"/>
      <c r="AM968" s="569"/>
      <c r="AN968" s="569"/>
      <c r="AO968" s="569"/>
      <c r="AP968" s="569"/>
      <c r="AQ968" s="569"/>
      <c r="AR968" s="569"/>
      <c r="AS968" s="569"/>
      <c r="AT968" s="569"/>
      <c r="AU968" s="569"/>
      <c r="AV968" s="569"/>
      <c r="AW968" s="569"/>
      <c r="AX968" s="569"/>
      <c r="AY968" s="569"/>
      <c r="AZ968" s="569"/>
      <c r="BA968" s="569"/>
      <c r="BB968" s="569"/>
      <c r="BC968" s="569"/>
      <c r="BD968" s="569"/>
      <c r="BE968" s="569"/>
      <c r="BF968" s="569"/>
      <c r="BG968" s="569"/>
      <c r="BH968" s="569"/>
      <c r="BI968" s="569"/>
      <c r="BJ968" s="569"/>
      <c r="BK968" s="569"/>
      <c r="BL968" s="569"/>
      <c r="BM968" s="569"/>
      <c r="BN968" s="569"/>
      <c r="BO968" s="569"/>
      <c r="BP968" s="569"/>
      <c r="BQ968" s="569"/>
      <c r="BR968" s="569"/>
      <c r="BS968" s="569"/>
      <c r="BT968" s="569"/>
      <c r="BU968" s="569"/>
      <c r="BV968" s="569"/>
      <c r="BW968" s="569"/>
      <c r="BX968" s="569"/>
      <c r="BY968" s="569"/>
      <c r="BZ968" s="569"/>
      <c r="CA968" s="569"/>
      <c r="CB968" s="569"/>
      <c r="CC968" s="569"/>
      <c r="CD968" s="569"/>
    </row>
    <row r="969" spans="21:82" ht="39" customHeight="1" x14ac:dyDescent="0.25">
      <c r="U969" s="569"/>
      <c r="V969" s="569"/>
      <c r="W969" s="569"/>
      <c r="X969" s="569"/>
      <c r="Y969" s="569"/>
      <c r="Z969" s="569"/>
      <c r="AA969" s="569"/>
      <c r="AB969" s="569"/>
      <c r="AC969" s="569"/>
      <c r="AD969" s="569"/>
      <c r="AE969" s="569"/>
      <c r="AF969" s="569"/>
      <c r="AG969" s="569"/>
      <c r="AH969" s="569"/>
      <c r="AI969" s="569"/>
      <c r="AJ969" s="569"/>
      <c r="AK969" s="569"/>
      <c r="AL969" s="569"/>
      <c r="AM969" s="569"/>
      <c r="AN969" s="569"/>
      <c r="AO969" s="569"/>
      <c r="AP969" s="569"/>
      <c r="AQ969" s="569"/>
      <c r="AR969" s="569"/>
      <c r="AS969" s="569"/>
      <c r="AT969" s="569"/>
      <c r="AU969" s="569"/>
      <c r="AV969" s="569"/>
      <c r="AW969" s="569"/>
      <c r="AX969" s="569"/>
      <c r="AY969" s="569"/>
      <c r="AZ969" s="569"/>
      <c r="BA969" s="569"/>
      <c r="BB969" s="569"/>
      <c r="BC969" s="569"/>
      <c r="BD969" s="569"/>
      <c r="BE969" s="569"/>
      <c r="BF969" s="569"/>
      <c r="BG969" s="569"/>
      <c r="BH969" s="569"/>
      <c r="BI969" s="569"/>
      <c r="BJ969" s="569"/>
      <c r="BK969" s="569"/>
      <c r="BL969" s="569"/>
      <c r="BM969" s="569"/>
      <c r="BN969" s="569"/>
      <c r="BO969" s="569"/>
      <c r="BP969" s="569"/>
      <c r="BQ969" s="569"/>
      <c r="BR969" s="569"/>
      <c r="BS969" s="569"/>
      <c r="BT969" s="569"/>
      <c r="BU969" s="569"/>
      <c r="BV969" s="569"/>
      <c r="BW969" s="569"/>
      <c r="BX969" s="569"/>
      <c r="BY969" s="569"/>
      <c r="BZ969" s="569"/>
      <c r="CA969" s="569"/>
      <c r="CB969" s="569"/>
      <c r="CC969" s="569"/>
      <c r="CD969" s="569"/>
    </row>
    <row r="970" spans="21:82" ht="39" customHeight="1" x14ac:dyDescent="0.25">
      <c r="U970" s="569"/>
      <c r="V970" s="569"/>
      <c r="W970" s="569"/>
      <c r="X970" s="569"/>
      <c r="Y970" s="569"/>
      <c r="Z970" s="569"/>
      <c r="AA970" s="569"/>
      <c r="AB970" s="569"/>
      <c r="AC970" s="569"/>
      <c r="AD970" s="569"/>
      <c r="AE970" s="569"/>
      <c r="AF970" s="569"/>
      <c r="AG970" s="569"/>
      <c r="AH970" s="569"/>
      <c r="AI970" s="569"/>
      <c r="AJ970" s="569"/>
      <c r="AK970" s="569"/>
      <c r="AL970" s="569"/>
      <c r="AM970" s="569"/>
      <c r="AN970" s="569"/>
      <c r="AO970" s="569"/>
      <c r="AP970" s="569"/>
      <c r="AQ970" s="569"/>
      <c r="AR970" s="569"/>
      <c r="AS970" s="569"/>
      <c r="AT970" s="569"/>
      <c r="AU970" s="569"/>
      <c r="AV970" s="569"/>
      <c r="AW970" s="569"/>
      <c r="AX970" s="569"/>
      <c r="AY970" s="569"/>
      <c r="AZ970" s="569"/>
      <c r="BA970" s="569"/>
      <c r="BB970" s="569"/>
      <c r="BC970" s="569"/>
      <c r="BD970" s="569"/>
      <c r="BE970" s="569"/>
      <c r="BF970" s="569"/>
      <c r="BG970" s="569"/>
      <c r="BH970" s="569"/>
      <c r="BI970" s="569"/>
      <c r="BJ970" s="569"/>
      <c r="BK970" s="569"/>
      <c r="BL970" s="569"/>
      <c r="BM970" s="569"/>
      <c r="BN970" s="569"/>
      <c r="BO970" s="569"/>
      <c r="BP970" s="569"/>
      <c r="BQ970" s="569"/>
      <c r="BR970" s="569"/>
      <c r="BS970" s="569"/>
      <c r="BT970" s="569"/>
      <c r="BU970" s="569"/>
      <c r="BV970" s="569"/>
      <c r="BW970" s="569"/>
      <c r="BX970" s="569"/>
      <c r="BY970" s="569"/>
      <c r="BZ970" s="569"/>
      <c r="CA970" s="569"/>
      <c r="CB970" s="569"/>
      <c r="CC970" s="569"/>
      <c r="CD970" s="569"/>
    </row>
    <row r="971" spans="21:82" ht="39" customHeight="1" x14ac:dyDescent="0.25">
      <c r="U971" s="569"/>
      <c r="V971" s="569"/>
      <c r="W971" s="569"/>
      <c r="X971" s="569"/>
      <c r="Y971" s="569"/>
      <c r="Z971" s="569"/>
      <c r="AA971" s="569"/>
      <c r="AB971" s="569"/>
      <c r="AC971" s="569"/>
      <c r="AD971" s="569"/>
      <c r="AE971" s="569"/>
      <c r="AF971" s="569"/>
      <c r="AG971" s="569"/>
      <c r="AH971" s="569"/>
      <c r="AI971" s="569"/>
      <c r="AJ971" s="569"/>
      <c r="AK971" s="569"/>
      <c r="AL971" s="569"/>
      <c r="AM971" s="569"/>
      <c r="AN971" s="569"/>
      <c r="AO971" s="569"/>
      <c r="AP971" s="569"/>
      <c r="AQ971" s="569"/>
      <c r="AR971" s="569"/>
      <c r="AS971" s="569"/>
      <c r="AT971" s="569"/>
      <c r="AU971" s="569"/>
      <c r="AV971" s="569"/>
      <c r="AW971" s="569"/>
      <c r="AX971" s="569"/>
      <c r="AY971" s="569"/>
      <c r="AZ971" s="569"/>
      <c r="BA971" s="569"/>
      <c r="BB971" s="569"/>
      <c r="BC971" s="569"/>
      <c r="BD971" s="569"/>
      <c r="BE971" s="569"/>
      <c r="BF971" s="569"/>
      <c r="BG971" s="569"/>
      <c r="BH971" s="569"/>
      <c r="BI971" s="569"/>
      <c r="BJ971" s="569"/>
      <c r="BK971" s="569"/>
      <c r="BL971" s="569"/>
      <c r="BM971" s="569"/>
      <c r="BN971" s="569"/>
      <c r="BO971" s="569"/>
      <c r="BP971" s="569"/>
      <c r="BQ971" s="569"/>
      <c r="BR971" s="569"/>
      <c r="BS971" s="569"/>
      <c r="BT971" s="569"/>
      <c r="BU971" s="569"/>
      <c r="BV971" s="569"/>
      <c r="BW971" s="569"/>
      <c r="BX971" s="569"/>
      <c r="BY971" s="569"/>
      <c r="BZ971" s="569"/>
      <c r="CA971" s="569"/>
      <c r="CB971" s="569"/>
      <c r="CC971" s="569"/>
      <c r="CD971" s="569"/>
    </row>
    <row r="972" spans="21:82" ht="39" customHeight="1" x14ac:dyDescent="0.25">
      <c r="U972" s="569"/>
      <c r="V972" s="569"/>
      <c r="W972" s="569"/>
      <c r="X972" s="569"/>
      <c r="Y972" s="569"/>
      <c r="Z972" s="569"/>
      <c r="AA972" s="569"/>
      <c r="AB972" s="569"/>
      <c r="AC972" s="569"/>
      <c r="AD972" s="569"/>
      <c r="AE972" s="569"/>
      <c r="AF972" s="569"/>
      <c r="AG972" s="569"/>
      <c r="AH972" s="569"/>
      <c r="AI972" s="569"/>
      <c r="AJ972" s="569"/>
      <c r="AK972" s="569"/>
      <c r="AL972" s="569"/>
      <c r="AM972" s="569"/>
      <c r="AN972" s="569"/>
      <c r="AO972" s="569"/>
      <c r="AP972" s="569"/>
      <c r="AQ972" s="569"/>
      <c r="AR972" s="569"/>
      <c r="AS972" s="569"/>
      <c r="AT972" s="569"/>
      <c r="AU972" s="569"/>
      <c r="AV972" s="569"/>
      <c r="AW972" s="569"/>
      <c r="AX972" s="569"/>
      <c r="AY972" s="569"/>
      <c r="AZ972" s="569"/>
      <c r="BA972" s="569"/>
      <c r="BB972" s="569"/>
      <c r="BC972" s="569"/>
      <c r="BD972" s="569"/>
      <c r="BE972" s="569"/>
      <c r="BF972" s="569"/>
      <c r="BG972" s="569"/>
      <c r="BH972" s="569"/>
      <c r="BI972" s="569"/>
      <c r="BJ972" s="569"/>
      <c r="BK972" s="569"/>
      <c r="BL972" s="569"/>
      <c r="BM972" s="569"/>
      <c r="BN972" s="569"/>
      <c r="BO972" s="569"/>
      <c r="BP972" s="569"/>
      <c r="BQ972" s="569"/>
      <c r="BR972" s="569"/>
      <c r="BS972" s="569"/>
      <c r="BT972" s="569"/>
      <c r="BU972" s="569"/>
      <c r="BV972" s="569"/>
      <c r="BW972" s="569"/>
      <c r="BX972" s="569"/>
      <c r="BY972" s="569"/>
      <c r="BZ972" s="569"/>
      <c r="CA972" s="569"/>
      <c r="CB972" s="569"/>
      <c r="CC972" s="569"/>
      <c r="CD972" s="569"/>
    </row>
    <row r="973" spans="21:82" ht="39" customHeight="1" x14ac:dyDescent="0.25">
      <c r="U973" s="569"/>
      <c r="V973" s="569"/>
      <c r="W973" s="569"/>
      <c r="X973" s="569"/>
      <c r="Y973" s="569"/>
      <c r="Z973" s="569"/>
      <c r="AA973" s="569"/>
      <c r="AB973" s="569"/>
      <c r="AC973" s="569"/>
      <c r="AD973" s="569"/>
      <c r="AE973" s="569"/>
      <c r="AF973" s="569"/>
      <c r="AG973" s="569"/>
      <c r="AH973" s="569"/>
      <c r="AI973" s="569"/>
      <c r="AJ973" s="569"/>
      <c r="AK973" s="569"/>
      <c r="AL973" s="569"/>
      <c r="AM973" s="569"/>
      <c r="AN973" s="569"/>
      <c r="AO973" s="569"/>
      <c r="AP973" s="569"/>
      <c r="AQ973" s="569"/>
      <c r="AR973" s="569"/>
      <c r="AS973" s="569"/>
      <c r="AT973" s="569"/>
      <c r="AU973" s="569"/>
      <c r="AV973" s="569"/>
      <c r="AW973" s="569"/>
      <c r="AX973" s="569"/>
      <c r="AY973" s="569"/>
      <c r="AZ973" s="569"/>
      <c r="BA973" s="569"/>
      <c r="BB973" s="569"/>
      <c r="BC973" s="569"/>
      <c r="BD973" s="569"/>
      <c r="BE973" s="569"/>
      <c r="BF973" s="569"/>
      <c r="BG973" s="569"/>
      <c r="BH973" s="569"/>
      <c r="BI973" s="569"/>
      <c r="BJ973" s="569"/>
      <c r="BK973" s="569"/>
      <c r="BL973" s="569"/>
      <c r="BM973" s="569"/>
      <c r="BN973" s="569"/>
      <c r="BO973" s="569"/>
      <c r="BP973" s="569"/>
      <c r="BQ973" s="569"/>
      <c r="BR973" s="569"/>
      <c r="BS973" s="569"/>
      <c r="BT973" s="569"/>
      <c r="BU973" s="569"/>
      <c r="BV973" s="569"/>
      <c r="BW973" s="569"/>
      <c r="BX973" s="569"/>
      <c r="BY973" s="569"/>
      <c r="BZ973" s="569"/>
      <c r="CA973" s="569"/>
      <c r="CB973" s="569"/>
      <c r="CC973" s="569"/>
      <c r="CD973" s="569"/>
    </row>
    <row r="974" spans="21:82" ht="39" customHeight="1" x14ac:dyDescent="0.25">
      <c r="U974" s="569"/>
      <c r="V974" s="569"/>
      <c r="W974" s="569"/>
      <c r="X974" s="569"/>
      <c r="Y974" s="569"/>
      <c r="Z974" s="569"/>
      <c r="AA974" s="569"/>
      <c r="AB974" s="569"/>
      <c r="AC974" s="569"/>
      <c r="AD974" s="569"/>
      <c r="AE974" s="569"/>
      <c r="AF974" s="569"/>
      <c r="AG974" s="569"/>
      <c r="AH974" s="569"/>
      <c r="AI974" s="569"/>
      <c r="AJ974" s="569"/>
      <c r="AK974" s="569"/>
      <c r="AL974" s="569"/>
      <c r="AM974" s="569"/>
      <c r="AN974" s="569"/>
      <c r="AO974" s="569"/>
      <c r="AP974" s="569"/>
      <c r="AQ974" s="569"/>
      <c r="AR974" s="569"/>
      <c r="AS974" s="569"/>
      <c r="AT974" s="569"/>
      <c r="AU974" s="569"/>
      <c r="AV974" s="569"/>
      <c r="AW974" s="569"/>
      <c r="AX974" s="569"/>
      <c r="AY974" s="569"/>
      <c r="AZ974" s="569"/>
      <c r="BA974" s="569"/>
      <c r="BB974" s="569"/>
      <c r="BC974" s="569"/>
      <c r="BD974" s="569"/>
      <c r="BE974" s="569"/>
      <c r="BF974" s="569"/>
      <c r="BG974" s="569"/>
      <c r="BH974" s="569"/>
      <c r="BI974" s="569"/>
      <c r="BJ974" s="569"/>
      <c r="BK974" s="569"/>
      <c r="BL974" s="569"/>
      <c r="BM974" s="569"/>
      <c r="BN974" s="569"/>
      <c r="BO974" s="569"/>
      <c r="BP974" s="569"/>
      <c r="BQ974" s="569"/>
      <c r="BR974" s="569"/>
      <c r="BS974" s="569"/>
      <c r="BT974" s="569"/>
      <c r="BU974" s="569"/>
      <c r="BV974" s="569"/>
      <c r="BW974" s="569"/>
      <c r="BX974" s="569"/>
      <c r="BY974" s="569"/>
      <c r="BZ974" s="569"/>
      <c r="CA974" s="569"/>
      <c r="CB974" s="569"/>
      <c r="CC974" s="569"/>
      <c r="CD974" s="569"/>
    </row>
    <row r="975" spans="21:82" ht="39" customHeight="1" x14ac:dyDescent="0.25">
      <c r="U975" s="569"/>
      <c r="V975" s="569"/>
      <c r="W975" s="569"/>
      <c r="X975" s="569"/>
      <c r="Y975" s="569"/>
      <c r="Z975" s="569"/>
      <c r="AA975" s="569"/>
      <c r="AB975" s="569"/>
      <c r="AC975" s="569"/>
      <c r="AD975" s="569"/>
      <c r="AE975" s="569"/>
      <c r="AF975" s="569"/>
      <c r="AG975" s="569"/>
      <c r="AH975" s="569"/>
      <c r="AI975" s="569"/>
      <c r="AJ975" s="569"/>
      <c r="AK975" s="569"/>
      <c r="AL975" s="569"/>
      <c r="AM975" s="569"/>
      <c r="AN975" s="569"/>
      <c r="AO975" s="569"/>
      <c r="AP975" s="569"/>
      <c r="AQ975" s="569"/>
      <c r="AR975" s="569"/>
      <c r="AS975" s="569"/>
      <c r="AT975" s="569"/>
      <c r="AU975" s="569"/>
      <c r="AV975" s="569"/>
      <c r="AW975" s="569"/>
      <c r="AX975" s="569"/>
      <c r="AY975" s="569"/>
      <c r="AZ975" s="569"/>
      <c r="BA975" s="569"/>
      <c r="BB975" s="569"/>
      <c r="BC975" s="569"/>
      <c r="BD975" s="569"/>
      <c r="BE975" s="569"/>
      <c r="BF975" s="569"/>
      <c r="BG975" s="569"/>
      <c r="BH975" s="569"/>
      <c r="BI975" s="569"/>
      <c r="BJ975" s="569"/>
      <c r="BK975" s="569"/>
      <c r="BL975" s="569"/>
      <c r="BM975" s="569"/>
      <c r="BN975" s="569"/>
      <c r="BO975" s="569"/>
      <c r="BP975" s="569"/>
      <c r="BQ975" s="569"/>
      <c r="BR975" s="569"/>
      <c r="BS975" s="569"/>
      <c r="BT975" s="569"/>
      <c r="BU975" s="569"/>
      <c r="BV975" s="569"/>
      <c r="BW975" s="569"/>
      <c r="BX975" s="569"/>
      <c r="BY975" s="569"/>
      <c r="BZ975" s="569"/>
      <c r="CA975" s="569"/>
      <c r="CB975" s="569"/>
      <c r="CC975" s="569"/>
      <c r="CD975" s="569"/>
    </row>
    <row r="976" spans="21:82" ht="39" customHeight="1" x14ac:dyDescent="0.25">
      <c r="U976" s="569"/>
      <c r="V976" s="569"/>
      <c r="W976" s="569"/>
      <c r="X976" s="569"/>
      <c r="Y976" s="569"/>
      <c r="Z976" s="569"/>
      <c r="AA976" s="569"/>
      <c r="AB976" s="569"/>
      <c r="AC976" s="569"/>
      <c r="AD976" s="569"/>
      <c r="AE976" s="569"/>
      <c r="AF976" s="569"/>
      <c r="AG976" s="569"/>
      <c r="AH976" s="569"/>
      <c r="AI976" s="569"/>
      <c r="AJ976" s="569"/>
      <c r="AK976" s="569"/>
      <c r="AL976" s="569"/>
      <c r="AM976" s="569"/>
      <c r="AN976" s="569"/>
      <c r="AO976" s="569"/>
      <c r="AP976" s="569"/>
      <c r="AQ976" s="569"/>
      <c r="AR976" s="569"/>
      <c r="AS976" s="569"/>
      <c r="AT976" s="569"/>
      <c r="AU976" s="569"/>
      <c r="AV976" s="569"/>
      <c r="AW976" s="569"/>
      <c r="AX976" s="569"/>
      <c r="AY976" s="569"/>
      <c r="AZ976" s="569"/>
      <c r="BA976" s="569"/>
      <c r="BB976" s="569"/>
      <c r="BC976" s="569"/>
      <c r="BD976" s="569"/>
      <c r="BE976" s="569"/>
      <c r="BF976" s="569"/>
      <c r="BG976" s="569"/>
      <c r="BH976" s="569"/>
      <c r="BI976" s="569"/>
      <c r="BJ976" s="569"/>
      <c r="BK976" s="569"/>
      <c r="BL976" s="569"/>
      <c r="BM976" s="569"/>
      <c r="BN976" s="569"/>
      <c r="BO976" s="569"/>
      <c r="BP976" s="569"/>
      <c r="BQ976" s="569"/>
      <c r="BR976" s="569"/>
      <c r="BS976" s="569"/>
      <c r="BT976" s="569"/>
      <c r="BU976" s="569"/>
      <c r="BV976" s="569"/>
      <c r="BW976" s="569"/>
      <c r="BX976" s="569"/>
      <c r="BY976" s="569"/>
      <c r="BZ976" s="569"/>
      <c r="CA976" s="569"/>
      <c r="CB976" s="569"/>
      <c r="CC976" s="569"/>
      <c r="CD976" s="569"/>
    </row>
    <row r="977" spans="21:82" ht="39" customHeight="1" x14ac:dyDescent="0.25">
      <c r="U977" s="569"/>
      <c r="V977" s="569"/>
      <c r="W977" s="569"/>
      <c r="X977" s="569"/>
      <c r="Y977" s="569"/>
      <c r="Z977" s="569"/>
      <c r="AA977" s="569"/>
      <c r="AB977" s="569"/>
      <c r="AC977" s="569"/>
      <c r="AD977" s="569"/>
      <c r="AE977" s="569"/>
      <c r="AF977" s="569"/>
      <c r="AG977" s="569"/>
      <c r="AH977" s="569"/>
      <c r="AI977" s="569"/>
      <c r="AJ977" s="569"/>
      <c r="AK977" s="569"/>
      <c r="AL977" s="569"/>
      <c r="AM977" s="569"/>
      <c r="AN977" s="569"/>
      <c r="AO977" s="569"/>
      <c r="AP977" s="569"/>
      <c r="AQ977" s="569"/>
      <c r="AR977" s="569"/>
      <c r="AS977" s="569"/>
      <c r="AT977" s="569"/>
      <c r="AU977" s="569"/>
      <c r="AV977" s="569"/>
      <c r="AW977" s="569"/>
      <c r="AX977" s="569"/>
      <c r="AY977" s="569"/>
      <c r="AZ977" s="569"/>
      <c r="BA977" s="569"/>
      <c r="BB977" s="569"/>
      <c r="BC977" s="569"/>
      <c r="BD977" s="569"/>
      <c r="BE977" s="569"/>
      <c r="BF977" s="569"/>
      <c r="BG977" s="569"/>
      <c r="BH977" s="569"/>
      <c r="BI977" s="569"/>
      <c r="BJ977" s="569"/>
      <c r="BK977" s="569"/>
      <c r="BL977" s="569"/>
      <c r="BM977" s="569"/>
      <c r="BN977" s="569"/>
      <c r="BO977" s="569"/>
      <c r="BP977" s="569"/>
      <c r="BQ977" s="569"/>
      <c r="BR977" s="569"/>
      <c r="BS977" s="569"/>
      <c r="BT977" s="569"/>
      <c r="BU977" s="569"/>
      <c r="BV977" s="569"/>
      <c r="BW977" s="569"/>
      <c r="BX977" s="569"/>
      <c r="BY977" s="569"/>
      <c r="BZ977" s="569"/>
      <c r="CA977" s="569"/>
      <c r="CB977" s="569"/>
      <c r="CC977" s="569"/>
      <c r="CD977" s="569"/>
    </row>
    <row r="978" spans="21:82" ht="39" customHeight="1" x14ac:dyDescent="0.25">
      <c r="U978" s="569"/>
      <c r="V978" s="569"/>
      <c r="W978" s="569"/>
      <c r="X978" s="569"/>
      <c r="Y978" s="569"/>
      <c r="Z978" s="569"/>
      <c r="AA978" s="569"/>
      <c r="AB978" s="569"/>
      <c r="AC978" s="569"/>
      <c r="AD978" s="569"/>
      <c r="AE978" s="569"/>
      <c r="AF978" s="569"/>
      <c r="AG978" s="569"/>
      <c r="AH978" s="569"/>
      <c r="AI978" s="569"/>
      <c r="AJ978" s="569"/>
      <c r="AK978" s="569"/>
      <c r="AL978" s="569"/>
      <c r="AM978" s="569"/>
      <c r="AN978" s="569"/>
      <c r="AO978" s="569"/>
      <c r="AP978" s="569"/>
      <c r="AQ978" s="569"/>
      <c r="AR978" s="569"/>
      <c r="AS978" s="569"/>
      <c r="AT978" s="569"/>
      <c r="AU978" s="569"/>
      <c r="AV978" s="569"/>
      <c r="AW978" s="569"/>
      <c r="AX978" s="569"/>
      <c r="AY978" s="569"/>
      <c r="AZ978" s="569"/>
      <c r="BA978" s="569"/>
      <c r="BB978" s="569"/>
      <c r="BC978" s="569"/>
      <c r="BD978" s="569"/>
      <c r="BE978" s="569"/>
      <c r="BF978" s="569"/>
      <c r="BG978" s="569"/>
      <c r="BH978" s="569"/>
      <c r="BI978" s="569"/>
      <c r="BJ978" s="569"/>
      <c r="BK978" s="569"/>
      <c r="BL978" s="569"/>
      <c r="BM978" s="569"/>
      <c r="BN978" s="569"/>
      <c r="BO978" s="569"/>
      <c r="BP978" s="569"/>
      <c r="BQ978" s="569"/>
      <c r="BR978" s="569"/>
      <c r="BS978" s="569"/>
      <c r="BT978" s="569"/>
      <c r="BU978" s="569"/>
      <c r="BV978" s="569"/>
      <c r="BW978" s="569"/>
      <c r="BX978" s="569"/>
      <c r="BY978" s="569"/>
      <c r="BZ978" s="569"/>
      <c r="CA978" s="569"/>
      <c r="CB978" s="569"/>
      <c r="CC978" s="569"/>
      <c r="CD978" s="569"/>
    </row>
    <row r="979" spans="21:82" ht="39" customHeight="1" x14ac:dyDescent="0.25">
      <c r="U979" s="569"/>
      <c r="V979" s="569"/>
      <c r="W979" s="569"/>
      <c r="X979" s="569"/>
      <c r="Y979" s="569"/>
      <c r="Z979" s="569"/>
      <c r="AA979" s="569"/>
      <c r="AB979" s="569"/>
      <c r="AC979" s="569"/>
      <c r="AD979" s="569"/>
      <c r="AE979" s="569"/>
      <c r="AF979" s="569"/>
      <c r="AG979" s="569"/>
      <c r="AH979" s="569"/>
      <c r="AI979" s="569"/>
      <c r="AJ979" s="569"/>
      <c r="AK979" s="569"/>
      <c r="AL979" s="569"/>
      <c r="AM979" s="569"/>
      <c r="AN979" s="569"/>
      <c r="AO979" s="569"/>
      <c r="AP979" s="569"/>
      <c r="AQ979" s="569"/>
      <c r="AR979" s="569"/>
      <c r="AS979" s="569"/>
      <c r="AT979" s="569"/>
      <c r="AU979" s="569"/>
      <c r="AV979" s="569"/>
      <c r="AW979" s="569"/>
      <c r="AX979" s="569"/>
      <c r="AY979" s="569"/>
      <c r="AZ979" s="569"/>
      <c r="BA979" s="569"/>
      <c r="BB979" s="569"/>
      <c r="BC979" s="569"/>
      <c r="BD979" s="569"/>
      <c r="BE979" s="569"/>
      <c r="BF979" s="569"/>
      <c r="BG979" s="569"/>
      <c r="BH979" s="569"/>
      <c r="BI979" s="569"/>
      <c r="BJ979" s="569"/>
      <c r="BK979" s="569"/>
      <c r="BL979" s="569"/>
      <c r="BM979" s="569"/>
      <c r="BN979" s="569"/>
      <c r="BO979" s="569"/>
      <c r="BP979" s="569"/>
      <c r="BQ979" s="569"/>
      <c r="BR979" s="569"/>
      <c r="BS979" s="569"/>
      <c r="BT979" s="569"/>
      <c r="BU979" s="569"/>
      <c r="BV979" s="569"/>
      <c r="BW979" s="569"/>
      <c r="BX979" s="569"/>
      <c r="BY979" s="569"/>
      <c r="BZ979" s="569"/>
      <c r="CA979" s="569"/>
      <c r="CB979" s="569"/>
      <c r="CC979" s="569"/>
      <c r="CD979" s="569"/>
    </row>
    <row r="980" spans="21:82" ht="39" customHeight="1" x14ac:dyDescent="0.25">
      <c r="U980" s="569"/>
      <c r="V980" s="569"/>
      <c r="W980" s="569"/>
      <c r="X980" s="569"/>
      <c r="Y980" s="569"/>
      <c r="Z980" s="569"/>
      <c r="AA980" s="569"/>
      <c r="AB980" s="569"/>
      <c r="AC980" s="569"/>
      <c r="AD980" s="569"/>
      <c r="AE980" s="569"/>
      <c r="AF980" s="569"/>
      <c r="AG980" s="569"/>
      <c r="AH980" s="569"/>
      <c r="AI980" s="569"/>
      <c r="AJ980" s="569"/>
      <c r="AK980" s="569"/>
      <c r="AL980" s="569"/>
      <c r="AM980" s="569"/>
      <c r="AN980" s="569"/>
      <c r="AO980" s="569"/>
      <c r="AP980" s="569"/>
      <c r="AQ980" s="569"/>
      <c r="AR980" s="569"/>
      <c r="AS980" s="569"/>
      <c r="AT980" s="569"/>
      <c r="AU980" s="569"/>
      <c r="AV980" s="569"/>
      <c r="AW980" s="569"/>
      <c r="AX980" s="569"/>
      <c r="AY980" s="569"/>
      <c r="AZ980" s="569"/>
      <c r="BA980" s="569"/>
      <c r="BB980" s="569"/>
      <c r="BC980" s="569"/>
      <c r="BD980" s="569"/>
      <c r="BE980" s="569"/>
      <c r="BF980" s="569"/>
      <c r="BG980" s="569"/>
      <c r="BH980" s="569"/>
      <c r="BI980" s="569"/>
      <c r="BJ980" s="569"/>
      <c r="BK980" s="569"/>
      <c r="BL980" s="569"/>
      <c r="BM980" s="569"/>
      <c r="BN980" s="569"/>
      <c r="BO980" s="569"/>
      <c r="BP980" s="569"/>
      <c r="BQ980" s="569"/>
      <c r="BR980" s="569"/>
      <c r="BS980" s="569"/>
      <c r="BT980" s="569"/>
      <c r="BU980" s="569"/>
      <c r="BV980" s="569"/>
      <c r="BW980" s="569"/>
      <c r="BX980" s="569"/>
      <c r="BY980" s="569"/>
      <c r="BZ980" s="569"/>
      <c r="CA980" s="569"/>
      <c r="CB980" s="569"/>
      <c r="CC980" s="569"/>
      <c r="CD980" s="569"/>
    </row>
    <row r="981" spans="21:82" ht="39" customHeight="1" x14ac:dyDescent="0.25">
      <c r="U981" s="569"/>
      <c r="V981" s="569"/>
      <c r="W981" s="569"/>
      <c r="X981" s="569"/>
      <c r="Y981" s="569"/>
      <c r="Z981" s="569"/>
      <c r="AA981" s="569"/>
      <c r="AB981" s="569"/>
      <c r="AC981" s="569"/>
      <c r="AD981" s="569"/>
      <c r="AE981" s="569"/>
      <c r="AF981" s="569"/>
      <c r="AG981" s="569"/>
      <c r="AH981" s="569"/>
      <c r="AI981" s="569"/>
      <c r="AJ981" s="569"/>
      <c r="AK981" s="569"/>
      <c r="AL981" s="569"/>
      <c r="AM981" s="569"/>
      <c r="AN981" s="569"/>
      <c r="AO981" s="569"/>
      <c r="AP981" s="569"/>
      <c r="AQ981" s="569"/>
      <c r="AR981" s="569"/>
      <c r="AS981" s="569"/>
      <c r="AT981" s="569"/>
      <c r="AU981" s="569"/>
      <c r="AV981" s="569"/>
      <c r="AW981" s="569"/>
      <c r="AX981" s="569"/>
      <c r="AY981" s="569"/>
      <c r="AZ981" s="569"/>
      <c r="BA981" s="569"/>
      <c r="BB981" s="569"/>
      <c r="BC981" s="569"/>
      <c r="BD981" s="569"/>
      <c r="BE981" s="569"/>
      <c r="BF981" s="569"/>
      <c r="BG981" s="569"/>
      <c r="BH981" s="569"/>
      <c r="BI981" s="569"/>
      <c r="BJ981" s="569"/>
      <c r="BK981" s="569"/>
      <c r="BL981" s="569"/>
      <c r="BM981" s="569"/>
      <c r="BN981" s="569"/>
      <c r="BO981" s="569"/>
      <c r="BP981" s="569"/>
      <c r="BQ981" s="569"/>
      <c r="BR981" s="569"/>
      <c r="BS981" s="569"/>
      <c r="BT981" s="569"/>
      <c r="BU981" s="569"/>
      <c r="BV981" s="569"/>
      <c r="BW981" s="569"/>
      <c r="BX981" s="569"/>
      <c r="BY981" s="569"/>
      <c r="BZ981" s="569"/>
      <c r="CA981" s="569"/>
      <c r="CB981" s="569"/>
      <c r="CC981" s="569"/>
      <c r="CD981" s="569"/>
    </row>
    <row r="982" spans="21:82" ht="39" customHeight="1" x14ac:dyDescent="0.25">
      <c r="U982" s="569"/>
      <c r="V982" s="569"/>
      <c r="W982" s="569"/>
      <c r="X982" s="569"/>
      <c r="Y982" s="569"/>
      <c r="Z982" s="569"/>
      <c r="AA982" s="569"/>
      <c r="AB982" s="569"/>
      <c r="AC982" s="569"/>
      <c r="AD982" s="569"/>
      <c r="AE982" s="569"/>
      <c r="AF982" s="569"/>
      <c r="AG982" s="569"/>
      <c r="AH982" s="569"/>
      <c r="AI982" s="569"/>
      <c r="AJ982" s="569"/>
      <c r="AK982" s="569"/>
      <c r="AL982" s="569"/>
      <c r="AM982" s="569"/>
      <c r="AN982" s="569"/>
      <c r="AO982" s="569"/>
      <c r="AP982" s="569"/>
      <c r="AQ982" s="569"/>
      <c r="AR982" s="569"/>
      <c r="AS982" s="569"/>
      <c r="AT982" s="569"/>
      <c r="AU982" s="569"/>
      <c r="AV982" s="569"/>
      <c r="AW982" s="569"/>
      <c r="AX982" s="569"/>
      <c r="AY982" s="569"/>
      <c r="AZ982" s="569"/>
      <c r="BA982" s="569"/>
      <c r="BB982" s="569"/>
      <c r="BC982" s="569"/>
      <c r="BD982" s="569"/>
      <c r="BE982" s="569"/>
      <c r="BF982" s="569"/>
      <c r="BG982" s="569"/>
      <c r="BH982" s="569"/>
      <c r="BI982" s="569"/>
      <c r="BJ982" s="569"/>
      <c r="BK982" s="569"/>
      <c r="BL982" s="569"/>
      <c r="BM982" s="569"/>
      <c r="BN982" s="569"/>
      <c r="BO982" s="569"/>
      <c r="BP982" s="569"/>
      <c r="BQ982" s="569"/>
      <c r="BR982" s="569"/>
      <c r="BS982" s="569"/>
      <c r="BT982" s="569"/>
      <c r="BU982" s="569"/>
      <c r="BV982" s="569"/>
      <c r="BW982" s="569"/>
      <c r="BX982" s="569"/>
      <c r="BY982" s="569"/>
      <c r="BZ982" s="569"/>
      <c r="CA982" s="569"/>
      <c r="CB982" s="569"/>
      <c r="CC982" s="569"/>
      <c r="CD982" s="569"/>
    </row>
    <row r="983" spans="21:82" ht="39" customHeight="1" x14ac:dyDescent="0.25">
      <c r="U983" s="569"/>
      <c r="V983" s="569"/>
      <c r="W983" s="569"/>
      <c r="X983" s="569"/>
      <c r="Y983" s="569"/>
      <c r="Z983" s="569"/>
      <c r="AA983" s="569"/>
      <c r="AB983" s="569"/>
      <c r="AC983" s="569"/>
      <c r="AD983" s="569"/>
      <c r="AE983" s="569"/>
      <c r="AF983" s="569"/>
      <c r="AG983" s="569"/>
      <c r="AH983" s="569"/>
      <c r="AI983" s="569"/>
      <c r="AJ983" s="569"/>
      <c r="AK983" s="569"/>
      <c r="AL983" s="569"/>
      <c r="AM983" s="569"/>
      <c r="AN983" s="569"/>
      <c r="AO983" s="569"/>
      <c r="AP983" s="569"/>
      <c r="AQ983" s="569"/>
      <c r="AR983" s="569"/>
      <c r="AS983" s="569"/>
      <c r="AT983" s="569"/>
      <c r="AU983" s="569"/>
      <c r="AV983" s="569"/>
      <c r="AW983" s="569"/>
      <c r="AX983" s="569"/>
      <c r="AY983" s="569"/>
      <c r="AZ983" s="569"/>
      <c r="BA983" s="569"/>
      <c r="BB983" s="569"/>
      <c r="BC983" s="569"/>
      <c r="BD983" s="569"/>
      <c r="BE983" s="569"/>
      <c r="BF983" s="569"/>
      <c r="BG983" s="569"/>
      <c r="BH983" s="569"/>
      <c r="BI983" s="569"/>
      <c r="BJ983" s="569"/>
      <c r="BK983" s="569"/>
      <c r="BL983" s="569"/>
      <c r="BM983" s="569"/>
      <c r="BN983" s="569"/>
      <c r="BO983" s="569"/>
      <c r="BP983" s="569"/>
      <c r="BQ983" s="569"/>
      <c r="BR983" s="569"/>
      <c r="BS983" s="569"/>
      <c r="BT983" s="569"/>
      <c r="BU983" s="569"/>
      <c r="BV983" s="569"/>
      <c r="BW983" s="569"/>
      <c r="BX983" s="569"/>
      <c r="BY983" s="569"/>
      <c r="BZ983" s="569"/>
      <c r="CA983" s="569"/>
      <c r="CB983" s="569"/>
      <c r="CC983" s="569"/>
      <c r="CD983" s="569"/>
    </row>
    <row r="984" spans="21:82" ht="39" customHeight="1" x14ac:dyDescent="0.25">
      <c r="U984" s="569"/>
      <c r="V984" s="569"/>
      <c r="W984" s="569"/>
      <c r="X984" s="569"/>
      <c r="Y984" s="569"/>
      <c r="Z984" s="569"/>
      <c r="AA984" s="569"/>
      <c r="AB984" s="569"/>
      <c r="AC984" s="569"/>
      <c r="AD984" s="569"/>
      <c r="AE984" s="569"/>
      <c r="AF984" s="569"/>
      <c r="AG984" s="569"/>
      <c r="AH984" s="569"/>
      <c r="AI984" s="569"/>
      <c r="AJ984" s="569"/>
      <c r="AK984" s="569"/>
      <c r="AL984" s="569"/>
      <c r="AM984" s="569"/>
      <c r="AN984" s="569"/>
      <c r="AO984" s="569"/>
      <c r="AP984" s="569"/>
      <c r="AQ984" s="569"/>
      <c r="AR984" s="569"/>
      <c r="AS984" s="569"/>
      <c r="AT984" s="569"/>
      <c r="AU984" s="569"/>
      <c r="AV984" s="569"/>
      <c r="AW984" s="569"/>
      <c r="AX984" s="569"/>
      <c r="AY984" s="569"/>
      <c r="AZ984" s="569"/>
      <c r="BA984" s="569"/>
      <c r="BB984" s="569"/>
      <c r="BC984" s="569"/>
      <c r="BD984" s="569"/>
      <c r="BE984" s="569"/>
      <c r="BF984" s="569"/>
      <c r="BG984" s="569"/>
      <c r="BH984" s="569"/>
      <c r="BI984" s="569"/>
      <c r="BJ984" s="569"/>
      <c r="BK984" s="569"/>
      <c r="BL984" s="569"/>
      <c r="BM984" s="569"/>
      <c r="BN984" s="569"/>
      <c r="BO984" s="569"/>
      <c r="BP984" s="569"/>
      <c r="BQ984" s="569"/>
      <c r="BR984" s="569"/>
      <c r="BS984" s="569"/>
      <c r="BT984" s="569"/>
      <c r="BU984" s="569"/>
      <c r="BV984" s="569"/>
      <c r="BW984" s="569"/>
      <c r="BX984" s="569"/>
      <c r="BY984" s="569"/>
      <c r="BZ984" s="569"/>
      <c r="CA984" s="569"/>
      <c r="CB984" s="569"/>
      <c r="CC984" s="569"/>
      <c r="CD984" s="569"/>
    </row>
    <row r="985" spans="21:82" ht="39" customHeight="1" x14ac:dyDescent="0.25">
      <c r="U985" s="569"/>
      <c r="V985" s="569"/>
      <c r="W985" s="569"/>
      <c r="X985" s="569"/>
      <c r="Y985" s="569"/>
      <c r="Z985" s="569"/>
      <c r="AA985" s="569"/>
      <c r="AB985" s="569"/>
      <c r="AC985" s="569"/>
      <c r="AD985" s="569"/>
      <c r="AE985" s="569"/>
      <c r="AF985" s="569"/>
      <c r="AG985" s="569"/>
      <c r="AH985" s="569"/>
      <c r="AI985" s="569"/>
      <c r="AJ985" s="569"/>
      <c r="AK985" s="569"/>
      <c r="AL985" s="569"/>
      <c r="AM985" s="569"/>
      <c r="AN985" s="569"/>
      <c r="AO985" s="569"/>
      <c r="AP985" s="569"/>
      <c r="AQ985" s="569"/>
      <c r="AR985" s="569"/>
      <c r="AS985" s="569"/>
      <c r="AT985" s="569"/>
      <c r="AU985" s="569"/>
      <c r="AV985" s="569"/>
      <c r="AW985" s="569"/>
      <c r="AX985" s="569"/>
      <c r="AY985" s="569"/>
      <c r="AZ985" s="569"/>
      <c r="BA985" s="569"/>
      <c r="BB985" s="569"/>
      <c r="BC985" s="569"/>
      <c r="BD985" s="569"/>
      <c r="BE985" s="569"/>
      <c r="BF985" s="569"/>
      <c r="BG985" s="569"/>
      <c r="BH985" s="569"/>
      <c r="BI985" s="569"/>
      <c r="BJ985" s="569"/>
      <c r="BK985" s="569"/>
      <c r="BL985" s="569"/>
      <c r="BM985" s="569"/>
      <c r="BN985" s="569"/>
      <c r="BO985" s="569"/>
      <c r="BP985" s="569"/>
      <c r="BQ985" s="569"/>
      <c r="BR985" s="569"/>
      <c r="BS985" s="569"/>
      <c r="BT985" s="569"/>
      <c r="BU985" s="569"/>
      <c r="BV985" s="569"/>
      <c r="BW985" s="569"/>
      <c r="BX985" s="569"/>
      <c r="BY985" s="569"/>
      <c r="BZ985" s="569"/>
      <c r="CA985" s="569"/>
      <c r="CB985" s="569"/>
      <c r="CC985" s="569"/>
      <c r="CD985" s="569"/>
    </row>
    <row r="986" spans="21:82" ht="39" customHeight="1" x14ac:dyDescent="0.25">
      <c r="U986" s="569"/>
      <c r="V986" s="569"/>
      <c r="W986" s="569"/>
      <c r="X986" s="569"/>
      <c r="Y986" s="569"/>
      <c r="Z986" s="569"/>
      <c r="AA986" s="569"/>
      <c r="AB986" s="569"/>
      <c r="AC986" s="569"/>
      <c r="AD986" s="569"/>
      <c r="AE986" s="569"/>
      <c r="AF986" s="569"/>
      <c r="AG986" s="569"/>
      <c r="AH986" s="569"/>
      <c r="AI986" s="569"/>
      <c r="AJ986" s="569"/>
      <c r="AK986" s="569"/>
      <c r="AL986" s="569"/>
      <c r="AM986" s="569"/>
      <c r="AN986" s="569"/>
      <c r="AO986" s="569"/>
      <c r="AP986" s="569"/>
      <c r="AQ986" s="569"/>
      <c r="AR986" s="569"/>
      <c r="AS986" s="569"/>
      <c r="AT986" s="569"/>
      <c r="AU986" s="569"/>
      <c r="AV986" s="569"/>
      <c r="AW986" s="569"/>
      <c r="AX986" s="569"/>
      <c r="AY986" s="569"/>
      <c r="AZ986" s="569"/>
      <c r="BA986" s="569"/>
      <c r="BB986" s="569"/>
      <c r="BC986" s="569"/>
      <c r="BD986" s="569"/>
      <c r="BE986" s="569"/>
      <c r="BF986" s="569"/>
      <c r="BG986" s="569"/>
      <c r="BH986" s="569"/>
      <c r="BI986" s="569"/>
      <c r="BJ986" s="569"/>
      <c r="BK986" s="569"/>
      <c r="BL986" s="569"/>
      <c r="BM986" s="569"/>
      <c r="BN986" s="569"/>
      <c r="BO986" s="569"/>
      <c r="BP986" s="569"/>
      <c r="BQ986" s="569"/>
      <c r="BR986" s="569"/>
      <c r="BS986" s="569"/>
      <c r="BT986" s="569"/>
      <c r="BU986" s="569"/>
      <c r="BV986" s="569"/>
      <c r="BW986" s="569"/>
      <c r="BX986" s="569"/>
      <c r="BY986" s="569"/>
      <c r="BZ986" s="569"/>
      <c r="CA986" s="569"/>
      <c r="CB986" s="569"/>
      <c r="CC986" s="569"/>
      <c r="CD986" s="569"/>
    </row>
    <row r="987" spans="21:82" ht="39" customHeight="1" x14ac:dyDescent="0.25">
      <c r="U987" s="569"/>
      <c r="V987" s="569"/>
      <c r="W987" s="569"/>
      <c r="X987" s="569"/>
      <c r="Y987" s="569"/>
      <c r="Z987" s="569"/>
      <c r="AA987" s="569"/>
      <c r="AB987" s="569"/>
      <c r="AC987" s="569"/>
      <c r="AD987" s="569"/>
      <c r="AE987" s="569"/>
      <c r="AF987" s="569"/>
      <c r="AG987" s="569"/>
      <c r="AH987" s="569"/>
      <c r="AI987" s="569"/>
      <c r="AJ987" s="569"/>
      <c r="AK987" s="569"/>
      <c r="AL987" s="569"/>
      <c r="AM987" s="569"/>
      <c r="AN987" s="569"/>
      <c r="AO987" s="569"/>
      <c r="AP987" s="569"/>
      <c r="AQ987" s="569"/>
      <c r="AR987" s="569"/>
      <c r="AS987" s="569"/>
      <c r="AT987" s="569"/>
      <c r="AU987" s="569"/>
      <c r="AV987" s="569"/>
      <c r="AW987" s="569"/>
      <c r="AX987" s="569"/>
      <c r="AY987" s="569"/>
      <c r="AZ987" s="569"/>
      <c r="BA987" s="569"/>
      <c r="BB987" s="569"/>
      <c r="BC987" s="569"/>
      <c r="BD987" s="569"/>
      <c r="BE987" s="569"/>
      <c r="BF987" s="569"/>
      <c r="BG987" s="569"/>
      <c r="BH987" s="569"/>
      <c r="BI987" s="569"/>
      <c r="BJ987" s="569"/>
      <c r="BK987" s="569"/>
      <c r="BL987" s="569"/>
      <c r="BM987" s="569"/>
      <c r="BN987" s="569"/>
      <c r="BO987" s="569"/>
      <c r="BP987" s="569"/>
      <c r="BQ987" s="569"/>
      <c r="BR987" s="569"/>
      <c r="BS987" s="569"/>
      <c r="BT987" s="569"/>
      <c r="BU987" s="569"/>
      <c r="BV987" s="569"/>
      <c r="BW987" s="569"/>
      <c r="BX987" s="569"/>
      <c r="BY987" s="569"/>
      <c r="BZ987" s="569"/>
      <c r="CA987" s="569"/>
      <c r="CB987" s="569"/>
      <c r="CC987" s="569"/>
      <c r="CD987" s="569"/>
    </row>
    <row r="988" spans="21:82" ht="39" customHeight="1" x14ac:dyDescent="0.25">
      <c r="U988" s="569"/>
      <c r="V988" s="569"/>
      <c r="W988" s="569"/>
      <c r="X988" s="569"/>
      <c r="Y988" s="569"/>
      <c r="Z988" s="569"/>
      <c r="AA988" s="569"/>
      <c r="AB988" s="569"/>
      <c r="AC988" s="569"/>
      <c r="AD988" s="569"/>
      <c r="AE988" s="569"/>
      <c r="AF988" s="569"/>
      <c r="AG988" s="569"/>
      <c r="AH988" s="569"/>
      <c r="AI988" s="569"/>
      <c r="AJ988" s="569"/>
      <c r="AK988" s="569"/>
      <c r="AL988" s="569"/>
      <c r="AM988" s="569"/>
      <c r="AN988" s="569"/>
      <c r="AO988" s="569"/>
      <c r="AP988" s="569"/>
      <c r="AQ988" s="569"/>
      <c r="AR988" s="569"/>
      <c r="AS988" s="569"/>
      <c r="AT988" s="569"/>
      <c r="AU988" s="569"/>
      <c r="AV988" s="569"/>
      <c r="AW988" s="569"/>
      <c r="AX988" s="569"/>
      <c r="AY988" s="569"/>
      <c r="AZ988" s="569"/>
      <c r="BA988" s="569"/>
      <c r="BB988" s="569"/>
      <c r="BC988" s="569"/>
      <c r="BD988" s="569"/>
      <c r="BE988" s="569"/>
      <c r="BF988" s="569"/>
      <c r="BG988" s="569"/>
      <c r="BH988" s="569"/>
      <c r="BI988" s="569"/>
      <c r="BJ988" s="569"/>
      <c r="BK988" s="569"/>
      <c r="BL988" s="569"/>
      <c r="BM988" s="569"/>
      <c r="BN988" s="569"/>
      <c r="BO988" s="569"/>
      <c r="BP988" s="569"/>
      <c r="BQ988" s="569"/>
      <c r="BR988" s="569"/>
      <c r="BS988" s="569"/>
      <c r="BT988" s="569"/>
      <c r="BU988" s="569"/>
      <c r="BV988" s="569"/>
      <c r="BW988" s="569"/>
      <c r="BX988" s="569"/>
      <c r="BY988" s="569"/>
      <c r="BZ988" s="569"/>
      <c r="CA988" s="569"/>
      <c r="CB988" s="569"/>
      <c r="CC988" s="569"/>
      <c r="CD988" s="569"/>
    </row>
    <row r="989" spans="21:82" ht="39" customHeight="1" x14ac:dyDescent="0.25">
      <c r="U989" s="569"/>
      <c r="V989" s="569"/>
      <c r="W989" s="569"/>
      <c r="X989" s="569"/>
      <c r="Y989" s="569"/>
      <c r="Z989" s="569"/>
      <c r="AA989" s="569"/>
      <c r="AB989" s="569"/>
      <c r="AC989" s="569"/>
      <c r="AD989" s="569"/>
      <c r="AE989" s="569"/>
      <c r="AF989" s="569"/>
      <c r="AG989" s="569"/>
      <c r="AH989" s="569"/>
      <c r="AI989" s="569"/>
      <c r="AJ989" s="569"/>
      <c r="AK989" s="569"/>
      <c r="AL989" s="569"/>
      <c r="AM989" s="569"/>
      <c r="AN989" s="569"/>
      <c r="AO989" s="569"/>
      <c r="AP989" s="569"/>
      <c r="AQ989" s="569"/>
      <c r="AR989" s="569"/>
      <c r="AS989" s="569"/>
      <c r="AT989" s="569"/>
      <c r="AU989" s="569"/>
      <c r="AV989" s="569"/>
      <c r="AW989" s="569"/>
      <c r="AX989" s="569"/>
      <c r="AY989" s="569"/>
      <c r="AZ989" s="569"/>
      <c r="BA989" s="569"/>
      <c r="BB989" s="569"/>
      <c r="BC989" s="569"/>
      <c r="BD989" s="569"/>
      <c r="BE989" s="569"/>
      <c r="BF989" s="569"/>
      <c r="BG989" s="569"/>
      <c r="BH989" s="569"/>
      <c r="BI989" s="569"/>
      <c r="BJ989" s="569"/>
      <c r="BK989" s="569"/>
      <c r="BL989" s="569"/>
      <c r="BM989" s="569"/>
      <c r="BN989" s="569"/>
      <c r="BO989" s="569"/>
      <c r="BP989" s="569"/>
      <c r="BQ989" s="569"/>
      <c r="BR989" s="569"/>
      <c r="BS989" s="569"/>
      <c r="BT989" s="569"/>
      <c r="BU989" s="569"/>
      <c r="BV989" s="569"/>
      <c r="BW989" s="569"/>
      <c r="BX989" s="569"/>
      <c r="BY989" s="569"/>
      <c r="BZ989" s="569"/>
      <c r="CA989" s="569"/>
      <c r="CB989" s="569"/>
      <c r="CC989" s="569"/>
      <c r="CD989" s="569"/>
    </row>
    <row r="990" spans="21:82" ht="39" customHeight="1" x14ac:dyDescent="0.25">
      <c r="U990" s="569"/>
      <c r="V990" s="569"/>
      <c r="W990" s="569"/>
      <c r="X990" s="569"/>
      <c r="Y990" s="569"/>
      <c r="Z990" s="569"/>
      <c r="AA990" s="569"/>
      <c r="AB990" s="569"/>
      <c r="AC990" s="569"/>
      <c r="AD990" s="569"/>
      <c r="AE990" s="569"/>
      <c r="AF990" s="569"/>
      <c r="AG990" s="569"/>
      <c r="AH990" s="569"/>
      <c r="AI990" s="569"/>
      <c r="AJ990" s="569"/>
      <c r="AK990" s="569"/>
      <c r="AL990" s="569"/>
      <c r="AM990" s="569"/>
      <c r="AN990" s="569"/>
      <c r="AO990" s="569"/>
      <c r="AP990" s="569"/>
      <c r="AQ990" s="569"/>
      <c r="AR990" s="569"/>
      <c r="AS990" s="569"/>
      <c r="AT990" s="569"/>
      <c r="AU990" s="569"/>
      <c r="AV990" s="569"/>
      <c r="AW990" s="569"/>
      <c r="AX990" s="569"/>
      <c r="AY990" s="569"/>
      <c r="AZ990" s="569"/>
      <c r="BA990" s="569"/>
      <c r="BB990" s="569"/>
      <c r="BC990" s="569"/>
      <c r="BD990" s="569"/>
      <c r="BE990" s="569"/>
      <c r="BF990" s="569"/>
      <c r="BG990" s="569"/>
      <c r="BH990" s="569"/>
      <c r="BI990" s="569"/>
      <c r="BJ990" s="569"/>
      <c r="BK990" s="569"/>
      <c r="BL990" s="569"/>
      <c r="BM990" s="569"/>
      <c r="BN990" s="569"/>
      <c r="BO990" s="569"/>
      <c r="BP990" s="569"/>
      <c r="BQ990" s="569"/>
      <c r="BR990" s="569"/>
      <c r="BS990" s="569"/>
      <c r="BT990" s="569"/>
      <c r="BU990" s="569"/>
      <c r="BV990" s="569"/>
      <c r="BW990" s="569"/>
      <c r="BX990" s="569"/>
      <c r="BY990" s="569"/>
      <c r="BZ990" s="569"/>
      <c r="CA990" s="569"/>
      <c r="CB990" s="569"/>
      <c r="CC990" s="569"/>
      <c r="CD990" s="569"/>
    </row>
    <row r="991" spans="21:82" ht="39" customHeight="1" x14ac:dyDescent="0.25">
      <c r="U991" s="569"/>
      <c r="V991" s="569"/>
      <c r="W991" s="569"/>
      <c r="X991" s="569"/>
      <c r="Y991" s="569"/>
      <c r="Z991" s="569"/>
      <c r="AA991" s="569"/>
      <c r="AB991" s="569"/>
      <c r="AC991" s="569"/>
      <c r="AD991" s="569"/>
      <c r="AE991" s="569"/>
      <c r="AF991" s="569"/>
      <c r="AG991" s="569"/>
      <c r="AH991" s="569"/>
      <c r="AI991" s="569"/>
      <c r="AJ991" s="569"/>
      <c r="AK991" s="569"/>
      <c r="AL991" s="569"/>
      <c r="AM991" s="569"/>
      <c r="AN991" s="569"/>
      <c r="AO991" s="569"/>
      <c r="AP991" s="569"/>
      <c r="AQ991" s="569"/>
      <c r="AR991" s="569"/>
      <c r="AS991" s="569"/>
      <c r="AT991" s="569"/>
      <c r="AU991" s="569"/>
      <c r="AV991" s="569"/>
      <c r="AW991" s="569"/>
      <c r="AX991" s="569"/>
      <c r="AY991" s="569"/>
      <c r="AZ991" s="569"/>
      <c r="BA991" s="569"/>
      <c r="BB991" s="569"/>
      <c r="BC991" s="569"/>
      <c r="BD991" s="569"/>
      <c r="BE991" s="569"/>
      <c r="BF991" s="569"/>
      <c r="BG991" s="569"/>
      <c r="BH991" s="569"/>
      <c r="BI991" s="569"/>
      <c r="BJ991" s="569"/>
      <c r="BK991" s="569"/>
      <c r="BL991" s="569"/>
      <c r="BM991" s="569"/>
      <c r="BN991" s="569"/>
      <c r="BO991" s="569"/>
      <c r="BP991" s="569"/>
      <c r="BQ991" s="569"/>
      <c r="BR991" s="569"/>
      <c r="BS991" s="569"/>
      <c r="BT991" s="569"/>
      <c r="BU991" s="569"/>
      <c r="BV991" s="569"/>
      <c r="BW991" s="569"/>
      <c r="BX991" s="569"/>
      <c r="BY991" s="569"/>
      <c r="BZ991" s="569"/>
      <c r="CA991" s="569"/>
      <c r="CB991" s="569"/>
      <c r="CC991" s="569"/>
      <c r="CD991" s="569"/>
    </row>
    <row r="992" spans="21:82" ht="39" customHeight="1" x14ac:dyDescent="0.25">
      <c r="U992" s="569"/>
      <c r="V992" s="569"/>
      <c r="W992" s="569"/>
      <c r="X992" s="569"/>
      <c r="Y992" s="569"/>
      <c r="Z992" s="569"/>
      <c r="AA992" s="569"/>
      <c r="AB992" s="569"/>
      <c r="AC992" s="569"/>
      <c r="AD992" s="569"/>
      <c r="AE992" s="569"/>
      <c r="AF992" s="569"/>
      <c r="AG992" s="569"/>
      <c r="AH992" s="569"/>
      <c r="AI992" s="569"/>
      <c r="AJ992" s="569"/>
      <c r="AK992" s="569"/>
      <c r="AL992" s="569"/>
      <c r="AM992" s="569"/>
      <c r="AN992" s="569"/>
      <c r="AO992" s="569"/>
      <c r="AP992" s="569"/>
      <c r="AQ992" s="569"/>
      <c r="AR992" s="569"/>
      <c r="AS992" s="569"/>
      <c r="AT992" s="569"/>
      <c r="AU992" s="569"/>
      <c r="AV992" s="569"/>
      <c r="AW992" s="569"/>
      <c r="AX992" s="569"/>
      <c r="AY992" s="569"/>
      <c r="AZ992" s="569"/>
      <c r="BA992" s="569"/>
      <c r="BB992" s="569"/>
      <c r="BC992" s="569"/>
      <c r="BD992" s="569"/>
      <c r="BE992" s="569"/>
      <c r="BF992" s="569"/>
      <c r="BG992" s="569"/>
      <c r="BH992" s="569"/>
      <c r="BI992" s="569"/>
      <c r="BJ992" s="569"/>
      <c r="BK992" s="569"/>
      <c r="BL992" s="569"/>
      <c r="BM992" s="569"/>
      <c r="BN992" s="569"/>
      <c r="BO992" s="569"/>
      <c r="BP992" s="569"/>
      <c r="BQ992" s="569"/>
      <c r="BR992" s="569"/>
      <c r="BS992" s="569"/>
      <c r="BT992" s="569"/>
      <c r="BU992" s="569"/>
      <c r="BV992" s="569"/>
      <c r="BW992" s="569"/>
      <c r="BX992" s="569"/>
      <c r="BY992" s="569"/>
      <c r="BZ992" s="569"/>
      <c r="CA992" s="569"/>
      <c r="CB992" s="569"/>
      <c r="CC992" s="569"/>
      <c r="CD992" s="569"/>
    </row>
    <row r="993" spans="21:82" ht="39" customHeight="1" x14ac:dyDescent="0.25">
      <c r="U993" s="569"/>
      <c r="V993" s="569"/>
      <c r="W993" s="569"/>
      <c r="X993" s="569"/>
      <c r="Y993" s="569"/>
      <c r="Z993" s="569"/>
      <c r="AA993" s="569"/>
      <c r="AB993" s="569"/>
      <c r="AC993" s="569"/>
      <c r="AD993" s="569"/>
      <c r="AE993" s="569"/>
      <c r="AF993" s="569"/>
      <c r="AG993" s="569"/>
      <c r="AH993" s="569"/>
      <c r="AI993" s="569"/>
      <c r="AJ993" s="569"/>
      <c r="AK993" s="569"/>
      <c r="AL993" s="569"/>
      <c r="AM993" s="569"/>
      <c r="AN993" s="569"/>
      <c r="AO993" s="569"/>
      <c r="AP993" s="569"/>
      <c r="AQ993" s="569"/>
      <c r="AR993" s="569"/>
      <c r="AS993" s="569"/>
      <c r="AT993" s="569"/>
      <c r="AU993" s="569"/>
      <c r="AV993" s="569"/>
      <c r="AW993" s="569"/>
      <c r="AX993" s="569"/>
      <c r="AY993" s="569"/>
      <c r="AZ993" s="569"/>
      <c r="BA993" s="569"/>
      <c r="BB993" s="569"/>
      <c r="BC993" s="569"/>
      <c r="BD993" s="569"/>
      <c r="BE993" s="569"/>
      <c r="BF993" s="569"/>
      <c r="BG993" s="569"/>
      <c r="BH993" s="569"/>
      <c r="BI993" s="569"/>
      <c r="BJ993" s="569"/>
      <c r="BK993" s="569"/>
      <c r="BL993" s="569"/>
      <c r="BM993" s="569"/>
      <c r="BN993" s="569"/>
      <c r="BO993" s="569"/>
      <c r="BP993" s="569"/>
      <c r="BQ993" s="569"/>
      <c r="BR993" s="569"/>
      <c r="BS993" s="569"/>
      <c r="BT993" s="569"/>
      <c r="BU993" s="569"/>
      <c r="BV993" s="569"/>
      <c r="BW993" s="569"/>
      <c r="BX993" s="569"/>
      <c r="BY993" s="569"/>
      <c r="BZ993" s="569"/>
      <c r="CA993" s="569"/>
      <c r="CB993" s="569"/>
      <c r="CC993" s="569"/>
      <c r="CD993" s="569"/>
    </row>
    <row r="994" spans="21:82" ht="39" customHeight="1" x14ac:dyDescent="0.25">
      <c r="U994" s="569"/>
      <c r="V994" s="569"/>
      <c r="W994" s="569"/>
      <c r="X994" s="569"/>
      <c r="Y994" s="569"/>
      <c r="Z994" s="569"/>
      <c r="AA994" s="569"/>
      <c r="AB994" s="569"/>
      <c r="AC994" s="569"/>
      <c r="AD994" s="569"/>
      <c r="AE994" s="569"/>
      <c r="AF994" s="569"/>
      <c r="AG994" s="569"/>
      <c r="AH994" s="569"/>
      <c r="AI994" s="569"/>
      <c r="AJ994" s="569"/>
      <c r="AK994" s="569"/>
      <c r="AL994" s="569"/>
      <c r="AM994" s="569"/>
      <c r="AN994" s="569"/>
      <c r="AO994" s="569"/>
      <c r="AP994" s="569"/>
      <c r="AQ994" s="569"/>
      <c r="AR994" s="569"/>
      <c r="AS994" s="569"/>
      <c r="AT994" s="569"/>
      <c r="AU994" s="569"/>
      <c r="AV994" s="569"/>
      <c r="AW994" s="569"/>
      <c r="AX994" s="569"/>
      <c r="AY994" s="569"/>
      <c r="AZ994" s="569"/>
      <c r="BA994" s="569"/>
      <c r="BB994" s="569"/>
      <c r="BC994" s="569"/>
      <c r="BD994" s="569"/>
      <c r="BE994" s="569"/>
      <c r="BF994" s="569"/>
      <c r="BG994" s="569"/>
      <c r="BH994" s="569"/>
      <c r="BI994" s="569"/>
      <c r="BJ994" s="569"/>
      <c r="BK994" s="569"/>
      <c r="BL994" s="569"/>
      <c r="BM994" s="569"/>
      <c r="BN994" s="569"/>
      <c r="BO994" s="569"/>
      <c r="BP994" s="569"/>
      <c r="BQ994" s="569"/>
      <c r="BR994" s="569"/>
      <c r="BS994" s="569"/>
      <c r="BT994" s="569"/>
      <c r="BU994" s="569"/>
      <c r="BV994" s="569"/>
      <c r="BW994" s="569"/>
      <c r="BX994" s="569"/>
      <c r="BY994" s="569"/>
      <c r="BZ994" s="569"/>
      <c r="CA994" s="569"/>
      <c r="CB994" s="569"/>
      <c r="CC994" s="569"/>
      <c r="CD994" s="569"/>
    </row>
    <row r="995" spans="21:82" ht="39" customHeight="1" x14ac:dyDescent="0.25">
      <c r="U995" s="569"/>
      <c r="V995" s="569"/>
      <c r="W995" s="569"/>
      <c r="X995" s="569"/>
      <c r="Y995" s="569"/>
      <c r="Z995" s="569"/>
      <c r="AA995" s="569"/>
      <c r="AB995" s="569"/>
      <c r="AC995" s="569"/>
      <c r="AD995" s="569"/>
      <c r="AE995" s="569"/>
      <c r="AF995" s="569"/>
      <c r="AG995" s="569"/>
      <c r="AH995" s="569"/>
      <c r="AI995" s="569"/>
      <c r="AJ995" s="569"/>
      <c r="AK995" s="569"/>
      <c r="AL995" s="569"/>
      <c r="AM995" s="569"/>
      <c r="AN995" s="569"/>
      <c r="AO995" s="569"/>
      <c r="AP995" s="569"/>
      <c r="AQ995" s="569"/>
      <c r="AR995" s="569"/>
      <c r="AS995" s="569"/>
      <c r="AT995" s="569"/>
      <c r="AU995" s="569"/>
      <c r="AV995" s="569"/>
      <c r="AW995" s="569"/>
      <c r="AX995" s="569"/>
      <c r="AY995" s="569"/>
      <c r="AZ995" s="569"/>
      <c r="BA995" s="569"/>
      <c r="BB995" s="569"/>
      <c r="BC995" s="569"/>
      <c r="BD995" s="569"/>
      <c r="BE995" s="569"/>
      <c r="BF995" s="569"/>
      <c r="BG995" s="569"/>
      <c r="BH995" s="569"/>
      <c r="BI995" s="569"/>
      <c r="BJ995" s="569"/>
      <c r="BK995" s="569"/>
      <c r="BL995" s="569"/>
      <c r="BM995" s="569"/>
      <c r="BN995" s="569"/>
      <c r="BO995" s="569"/>
      <c r="BP995" s="569"/>
      <c r="BQ995" s="569"/>
      <c r="BR995" s="569"/>
      <c r="BS995" s="569"/>
      <c r="BT995" s="569"/>
      <c r="BU995" s="569"/>
      <c r="BV995" s="569"/>
      <c r="BW995" s="569"/>
      <c r="BX995" s="569"/>
      <c r="BY995" s="569"/>
      <c r="BZ995" s="569"/>
      <c r="CA995" s="569"/>
      <c r="CB995" s="569"/>
      <c r="CC995" s="569"/>
      <c r="CD995" s="569"/>
    </row>
    <row r="996" spans="21:82" ht="39" customHeight="1" x14ac:dyDescent="0.25">
      <c r="U996" s="569"/>
      <c r="V996" s="569"/>
      <c r="W996" s="569"/>
      <c r="X996" s="569"/>
      <c r="Y996" s="569"/>
      <c r="Z996" s="569"/>
      <c r="AA996" s="569"/>
      <c r="AB996" s="569"/>
      <c r="AC996" s="569"/>
      <c r="AD996" s="569"/>
      <c r="AE996" s="569"/>
      <c r="AF996" s="569"/>
      <c r="AG996" s="569"/>
      <c r="AH996" s="569"/>
      <c r="AI996" s="569"/>
      <c r="AJ996" s="569"/>
      <c r="AK996" s="569"/>
      <c r="AL996" s="569"/>
      <c r="AM996" s="569"/>
      <c r="AN996" s="569"/>
      <c r="AO996" s="569"/>
      <c r="AP996" s="569"/>
      <c r="AQ996" s="569"/>
      <c r="AR996" s="569"/>
      <c r="AS996" s="569"/>
      <c r="AT996" s="569"/>
      <c r="AU996" s="569"/>
      <c r="AV996" s="569"/>
      <c r="AW996" s="569"/>
      <c r="AX996" s="569"/>
      <c r="AY996" s="569"/>
      <c r="AZ996" s="569"/>
      <c r="BA996" s="569"/>
      <c r="BB996" s="569"/>
      <c r="BC996" s="569"/>
      <c r="BD996" s="569"/>
      <c r="BE996" s="569"/>
      <c r="BF996" s="569"/>
      <c r="BG996" s="569"/>
      <c r="BH996" s="569"/>
      <c r="BI996" s="569"/>
      <c r="BJ996" s="569"/>
      <c r="BK996" s="569"/>
      <c r="BL996" s="569"/>
      <c r="BM996" s="569"/>
      <c r="BN996" s="569"/>
      <c r="BO996" s="569"/>
      <c r="BP996" s="569"/>
      <c r="BQ996" s="569"/>
      <c r="BR996" s="569"/>
      <c r="BS996" s="569"/>
      <c r="BT996" s="569"/>
      <c r="BU996" s="569"/>
      <c r="BV996" s="569"/>
      <c r="BW996" s="569"/>
      <c r="BX996" s="569"/>
      <c r="BY996" s="569"/>
      <c r="BZ996" s="569"/>
      <c r="CA996" s="569"/>
      <c r="CB996" s="569"/>
      <c r="CC996" s="569"/>
      <c r="CD996" s="569"/>
    </row>
    <row r="997" spans="21:82" ht="39" customHeight="1" x14ac:dyDescent="0.25">
      <c r="U997" s="569"/>
      <c r="V997" s="569"/>
      <c r="W997" s="569"/>
      <c r="X997" s="569"/>
      <c r="Y997" s="569"/>
      <c r="Z997" s="569"/>
      <c r="AA997" s="569"/>
      <c r="AB997" s="569"/>
      <c r="AC997" s="569"/>
      <c r="AD997" s="569"/>
      <c r="AE997" s="569"/>
      <c r="AF997" s="569"/>
      <c r="AG997" s="569"/>
      <c r="AH997" s="569"/>
      <c r="AI997" s="569"/>
      <c r="AJ997" s="569"/>
      <c r="AK997" s="569"/>
      <c r="AL997" s="569"/>
      <c r="AM997" s="569"/>
      <c r="AN997" s="569"/>
      <c r="AO997" s="569"/>
      <c r="AP997" s="569"/>
      <c r="AQ997" s="569"/>
      <c r="AR997" s="569"/>
      <c r="AS997" s="569"/>
      <c r="AT997" s="569"/>
      <c r="AU997" s="569"/>
      <c r="AV997" s="569"/>
      <c r="AW997" s="569"/>
      <c r="AX997" s="569"/>
      <c r="AY997" s="569"/>
      <c r="AZ997" s="569"/>
      <c r="BA997" s="569"/>
      <c r="BB997" s="569"/>
      <c r="BC997" s="569"/>
      <c r="BD997" s="569"/>
      <c r="BE997" s="569"/>
      <c r="BF997" s="569"/>
      <c r="BG997" s="569"/>
      <c r="BH997" s="569"/>
      <c r="BI997" s="569"/>
      <c r="BJ997" s="569"/>
      <c r="BK997" s="569"/>
      <c r="BL997" s="569"/>
      <c r="BM997" s="569"/>
      <c r="BN997" s="569"/>
      <c r="BO997" s="569"/>
      <c r="BP997" s="569"/>
      <c r="BQ997" s="569"/>
      <c r="BR997" s="569"/>
      <c r="BS997" s="569"/>
      <c r="BT997" s="569"/>
      <c r="BU997" s="569"/>
      <c r="BV997" s="569"/>
      <c r="BW997" s="569"/>
      <c r="BX997" s="569"/>
      <c r="BY997" s="569"/>
      <c r="BZ997" s="569"/>
      <c r="CA997" s="569"/>
      <c r="CB997" s="569"/>
      <c r="CC997" s="569"/>
      <c r="CD997" s="569"/>
    </row>
    <row r="998" spans="21:82" ht="39" customHeight="1" x14ac:dyDescent="0.25">
      <c r="U998" s="569"/>
      <c r="V998" s="569"/>
      <c r="W998" s="569"/>
      <c r="X998" s="569"/>
      <c r="Y998" s="569"/>
      <c r="Z998" s="569"/>
      <c r="AA998" s="569"/>
      <c r="AB998" s="569"/>
      <c r="AC998" s="569"/>
      <c r="AD998" s="569"/>
      <c r="AE998" s="569"/>
      <c r="AF998" s="569"/>
      <c r="AG998" s="569"/>
      <c r="AH998" s="569"/>
      <c r="AI998" s="569"/>
      <c r="AJ998" s="569"/>
      <c r="AK998" s="569"/>
      <c r="AL998" s="569"/>
      <c r="AM998" s="569"/>
      <c r="AN998" s="569"/>
      <c r="AO998" s="569"/>
      <c r="AP998" s="569"/>
      <c r="AQ998" s="569"/>
      <c r="AR998" s="569"/>
      <c r="AS998" s="569"/>
      <c r="AT998" s="569"/>
      <c r="AU998" s="569"/>
      <c r="AV998" s="569"/>
      <c r="AW998" s="569"/>
      <c r="AX998" s="569"/>
      <c r="AY998" s="569"/>
      <c r="AZ998" s="569"/>
      <c r="BA998" s="569"/>
      <c r="BB998" s="569"/>
      <c r="BC998" s="569"/>
      <c r="BD998" s="569"/>
      <c r="BE998" s="569"/>
      <c r="BF998" s="569"/>
      <c r="BG998" s="569"/>
      <c r="BH998" s="569"/>
      <c r="BI998" s="569"/>
      <c r="BJ998" s="569"/>
      <c r="BK998" s="569"/>
      <c r="BL998" s="569"/>
      <c r="BM998" s="569"/>
      <c r="BN998" s="569"/>
      <c r="BO998" s="569"/>
      <c r="BP998" s="569"/>
      <c r="BQ998" s="569"/>
      <c r="BR998" s="569"/>
      <c r="BS998" s="569"/>
      <c r="BT998" s="569"/>
      <c r="BU998" s="569"/>
      <c r="BV998" s="569"/>
      <c r="BW998" s="569"/>
      <c r="BX998" s="569"/>
      <c r="BY998" s="569"/>
      <c r="BZ998" s="569"/>
      <c r="CA998" s="569"/>
      <c r="CB998" s="569"/>
      <c r="CC998" s="569"/>
      <c r="CD998" s="569"/>
    </row>
    <row r="999" spans="21:82" ht="39" customHeight="1" x14ac:dyDescent="0.25">
      <c r="U999" s="569"/>
      <c r="V999" s="569"/>
      <c r="W999" s="569"/>
      <c r="X999" s="569"/>
      <c r="Y999" s="569"/>
      <c r="Z999" s="569"/>
      <c r="AA999" s="569"/>
      <c r="AB999" s="569"/>
      <c r="AC999" s="569"/>
      <c r="AD999" s="569"/>
      <c r="AE999" s="569"/>
      <c r="AF999" s="569"/>
      <c r="AG999" s="569"/>
      <c r="AH999" s="569"/>
      <c r="AI999" s="569"/>
      <c r="AJ999" s="569"/>
      <c r="AK999" s="569"/>
      <c r="AL999" s="569"/>
      <c r="AM999" s="569"/>
      <c r="AN999" s="569"/>
      <c r="AO999" s="569"/>
      <c r="AP999" s="569"/>
      <c r="AQ999" s="569"/>
      <c r="AR999" s="569"/>
      <c r="AS999" s="569"/>
      <c r="AT999" s="569"/>
      <c r="AU999" s="569"/>
      <c r="AV999" s="569"/>
      <c r="AW999" s="569"/>
      <c r="AX999" s="569"/>
      <c r="AY999" s="569"/>
      <c r="AZ999" s="569"/>
      <c r="BA999" s="569"/>
      <c r="BB999" s="569"/>
      <c r="BC999" s="569"/>
      <c r="BD999" s="569"/>
      <c r="BE999" s="569"/>
      <c r="BF999" s="569"/>
      <c r="BG999" s="569"/>
      <c r="BH999" s="569"/>
      <c r="BI999" s="569"/>
      <c r="BJ999" s="569"/>
      <c r="BK999" s="569"/>
      <c r="BL999" s="569"/>
      <c r="BM999" s="569"/>
      <c r="BN999" s="569"/>
      <c r="BO999" s="569"/>
      <c r="BP999" s="569"/>
      <c r="BQ999" s="569"/>
      <c r="BR999" s="569"/>
      <c r="BS999" s="569"/>
      <c r="BT999" s="569"/>
      <c r="BU999" s="569"/>
      <c r="BV999" s="569"/>
      <c r="BW999" s="569"/>
      <c r="BX999" s="569"/>
      <c r="BY999" s="569"/>
      <c r="BZ999" s="569"/>
      <c r="CA999" s="569"/>
      <c r="CB999" s="569"/>
      <c r="CC999" s="569"/>
      <c r="CD999" s="569"/>
    </row>
    <row r="1000" spans="21:82" ht="39" customHeight="1" x14ac:dyDescent="0.25">
      <c r="U1000" s="569"/>
      <c r="V1000" s="569"/>
      <c r="W1000" s="569"/>
      <c r="X1000" s="569"/>
      <c r="Y1000" s="569"/>
      <c r="Z1000" s="569"/>
      <c r="AA1000" s="569"/>
      <c r="AB1000" s="569"/>
      <c r="AC1000" s="569"/>
      <c r="AD1000" s="569"/>
      <c r="AE1000" s="569"/>
      <c r="AF1000" s="569"/>
      <c r="AG1000" s="569"/>
      <c r="AH1000" s="569"/>
      <c r="AI1000" s="569"/>
      <c r="AJ1000" s="569"/>
      <c r="AK1000" s="569"/>
      <c r="AL1000" s="569"/>
      <c r="AM1000" s="569"/>
      <c r="AN1000" s="569"/>
      <c r="AO1000" s="569"/>
      <c r="AP1000" s="569"/>
      <c r="AQ1000" s="569"/>
      <c r="AR1000" s="569"/>
      <c r="AS1000" s="569"/>
      <c r="AT1000" s="569"/>
      <c r="AU1000" s="569"/>
      <c r="AV1000" s="569"/>
      <c r="AW1000" s="569"/>
      <c r="AX1000" s="569"/>
      <c r="AY1000" s="569"/>
      <c r="AZ1000" s="569"/>
      <c r="BA1000" s="569"/>
      <c r="BB1000" s="569"/>
      <c r="BC1000" s="569"/>
      <c r="BD1000" s="569"/>
      <c r="BE1000" s="569"/>
      <c r="BF1000" s="569"/>
      <c r="BG1000" s="569"/>
      <c r="BH1000" s="569"/>
      <c r="BI1000" s="569"/>
      <c r="BJ1000" s="569"/>
      <c r="BK1000" s="569"/>
      <c r="BL1000" s="569"/>
      <c r="BM1000" s="569"/>
      <c r="BN1000" s="569"/>
      <c r="BO1000" s="569"/>
      <c r="BP1000" s="569"/>
      <c r="BQ1000" s="569"/>
      <c r="BR1000" s="569"/>
      <c r="BS1000" s="569"/>
      <c r="BT1000" s="569"/>
      <c r="BU1000" s="569"/>
      <c r="BV1000" s="569"/>
      <c r="BW1000" s="569"/>
      <c r="BX1000" s="569"/>
      <c r="BY1000" s="569"/>
      <c r="BZ1000" s="569"/>
      <c r="CA1000" s="569"/>
      <c r="CB1000" s="569"/>
      <c r="CC1000" s="569"/>
      <c r="CD1000" s="569"/>
    </row>
    <row r="1001" spans="21:82" ht="39" customHeight="1" x14ac:dyDescent="0.25">
      <c r="U1001" s="569"/>
      <c r="V1001" s="569"/>
      <c r="W1001" s="569"/>
      <c r="X1001" s="569"/>
      <c r="Y1001" s="569"/>
      <c r="Z1001" s="569"/>
      <c r="AA1001" s="569"/>
      <c r="AB1001" s="569"/>
      <c r="AC1001" s="569"/>
      <c r="AD1001" s="569"/>
      <c r="AE1001" s="569"/>
      <c r="AF1001" s="569"/>
      <c r="AG1001" s="569"/>
      <c r="AH1001" s="569"/>
      <c r="AI1001" s="569"/>
      <c r="AJ1001" s="569"/>
      <c r="AK1001" s="569"/>
      <c r="AL1001" s="569"/>
      <c r="AM1001" s="569"/>
      <c r="AN1001" s="569"/>
      <c r="AO1001" s="569"/>
      <c r="AP1001" s="569"/>
      <c r="AQ1001" s="569"/>
      <c r="AR1001" s="569"/>
      <c r="AS1001" s="569"/>
      <c r="AT1001" s="569"/>
      <c r="AU1001" s="569"/>
      <c r="AV1001" s="569"/>
      <c r="AW1001" s="569"/>
      <c r="AX1001" s="569"/>
      <c r="AY1001" s="569"/>
      <c r="AZ1001" s="569"/>
      <c r="BA1001" s="569"/>
      <c r="BB1001" s="569"/>
      <c r="BC1001" s="569"/>
      <c r="BD1001" s="569"/>
      <c r="BE1001" s="569"/>
      <c r="BF1001" s="569"/>
      <c r="BG1001" s="569"/>
      <c r="BH1001" s="569"/>
      <c r="BI1001" s="569"/>
      <c r="BJ1001" s="569"/>
      <c r="BK1001" s="569"/>
      <c r="BL1001" s="569"/>
      <c r="BM1001" s="569"/>
      <c r="BN1001" s="569"/>
      <c r="BO1001" s="569"/>
      <c r="BP1001" s="569"/>
      <c r="BQ1001" s="569"/>
      <c r="BR1001" s="569"/>
      <c r="BS1001" s="569"/>
      <c r="BT1001" s="569"/>
      <c r="BU1001" s="569"/>
      <c r="BV1001" s="569"/>
      <c r="BW1001" s="569"/>
      <c r="BX1001" s="569"/>
      <c r="BY1001" s="569"/>
      <c r="BZ1001" s="569"/>
      <c r="CA1001" s="569"/>
      <c r="CB1001" s="569"/>
      <c r="CC1001" s="569"/>
      <c r="CD1001" s="569"/>
    </row>
    <row r="1002" spans="21:82" ht="39" customHeight="1" x14ac:dyDescent="0.25">
      <c r="U1002" s="569"/>
      <c r="V1002" s="569"/>
      <c r="W1002" s="569"/>
      <c r="X1002" s="569"/>
      <c r="Y1002" s="569"/>
      <c r="Z1002" s="569"/>
      <c r="AA1002" s="569"/>
      <c r="AB1002" s="569"/>
      <c r="AC1002" s="569"/>
      <c r="AD1002" s="569"/>
      <c r="AE1002" s="569"/>
      <c r="AF1002" s="569"/>
      <c r="AG1002" s="569"/>
      <c r="AH1002" s="569"/>
      <c r="AI1002" s="569"/>
      <c r="AJ1002" s="569"/>
      <c r="AK1002" s="569"/>
      <c r="AL1002" s="569"/>
      <c r="AM1002" s="569"/>
      <c r="AN1002" s="569"/>
      <c r="AO1002" s="569"/>
      <c r="AP1002" s="569"/>
      <c r="AQ1002" s="569"/>
      <c r="AR1002" s="569"/>
      <c r="AS1002" s="569"/>
      <c r="AT1002" s="569"/>
      <c r="AU1002" s="569"/>
      <c r="AV1002" s="569"/>
      <c r="AW1002" s="569"/>
      <c r="AX1002" s="569"/>
      <c r="AY1002" s="569"/>
      <c r="AZ1002" s="569"/>
      <c r="BA1002" s="569"/>
      <c r="BB1002" s="569"/>
      <c r="BC1002" s="569"/>
      <c r="BD1002" s="569"/>
      <c r="BE1002" s="569"/>
      <c r="BF1002" s="569"/>
      <c r="BG1002" s="569"/>
      <c r="BH1002" s="569"/>
      <c r="BI1002" s="569"/>
      <c r="BJ1002" s="569"/>
      <c r="BK1002" s="569"/>
      <c r="BL1002" s="569"/>
      <c r="BM1002" s="569"/>
      <c r="BN1002" s="569"/>
      <c r="BO1002" s="569"/>
      <c r="BP1002" s="569"/>
      <c r="BQ1002" s="569"/>
      <c r="BR1002" s="569"/>
      <c r="BS1002" s="569"/>
      <c r="BT1002" s="569"/>
      <c r="BU1002" s="569"/>
      <c r="BV1002" s="569"/>
      <c r="BW1002" s="569"/>
      <c r="BX1002" s="569"/>
      <c r="BY1002" s="569"/>
      <c r="BZ1002" s="569"/>
      <c r="CA1002" s="569"/>
      <c r="CB1002" s="569"/>
      <c r="CC1002" s="569"/>
      <c r="CD1002" s="569"/>
    </row>
    <row r="1003" spans="21:82" ht="39" customHeight="1" x14ac:dyDescent="0.25">
      <c r="U1003" s="569"/>
      <c r="V1003" s="569"/>
      <c r="W1003" s="569"/>
      <c r="X1003" s="569"/>
      <c r="Y1003" s="569"/>
      <c r="Z1003" s="569"/>
      <c r="AA1003" s="569"/>
      <c r="AB1003" s="569"/>
      <c r="AC1003" s="569"/>
      <c r="AD1003" s="569"/>
      <c r="AE1003" s="569"/>
      <c r="AF1003" s="569"/>
      <c r="AG1003" s="569"/>
      <c r="AH1003" s="569"/>
      <c r="AI1003" s="569"/>
      <c r="AJ1003" s="569"/>
      <c r="AK1003" s="569"/>
      <c r="AL1003" s="569"/>
      <c r="AM1003" s="569"/>
      <c r="AN1003" s="569"/>
      <c r="AO1003" s="569"/>
      <c r="AP1003" s="569"/>
      <c r="AQ1003" s="569"/>
      <c r="AR1003" s="569"/>
      <c r="AS1003" s="569"/>
      <c r="AT1003" s="569"/>
      <c r="AU1003" s="569"/>
      <c r="AV1003" s="569"/>
      <c r="AW1003" s="569"/>
      <c r="AX1003" s="569"/>
      <c r="AY1003" s="569"/>
      <c r="AZ1003" s="569"/>
      <c r="BA1003" s="569"/>
      <c r="BB1003" s="569"/>
      <c r="BC1003" s="569"/>
      <c r="BD1003" s="569"/>
      <c r="BE1003" s="569"/>
      <c r="BF1003" s="569"/>
      <c r="BG1003" s="569"/>
      <c r="BH1003" s="569"/>
      <c r="BI1003" s="569"/>
      <c r="BJ1003" s="569"/>
      <c r="BK1003" s="569"/>
      <c r="BL1003" s="569"/>
      <c r="BM1003" s="569"/>
      <c r="BN1003" s="569"/>
      <c r="BO1003" s="569"/>
      <c r="BP1003" s="569"/>
      <c r="BQ1003" s="569"/>
      <c r="BR1003" s="569"/>
      <c r="BS1003" s="569"/>
      <c r="BT1003" s="569"/>
      <c r="BU1003" s="569"/>
      <c r="BV1003" s="569"/>
      <c r="BW1003" s="569"/>
      <c r="BX1003" s="569"/>
      <c r="BY1003" s="569"/>
      <c r="BZ1003" s="569"/>
      <c r="CA1003" s="569"/>
      <c r="CB1003" s="569"/>
      <c r="CC1003" s="569"/>
      <c r="CD1003" s="569"/>
    </row>
    <row r="1004" spans="21:82" ht="39" customHeight="1" x14ac:dyDescent="0.25">
      <c r="U1004" s="569"/>
      <c r="V1004" s="569"/>
      <c r="W1004" s="569"/>
      <c r="X1004" s="569"/>
      <c r="Y1004" s="569"/>
      <c r="Z1004" s="569"/>
      <c r="AA1004" s="569"/>
      <c r="AB1004" s="569"/>
      <c r="AC1004" s="569"/>
      <c r="AD1004" s="569"/>
      <c r="AE1004" s="569"/>
      <c r="AF1004" s="569"/>
      <c r="AG1004" s="569"/>
      <c r="AH1004" s="569"/>
      <c r="AI1004" s="569"/>
      <c r="AJ1004" s="569"/>
      <c r="AK1004" s="569"/>
      <c r="AL1004" s="569"/>
      <c r="AM1004" s="569"/>
      <c r="AN1004" s="569"/>
      <c r="AO1004" s="569"/>
      <c r="AP1004" s="569"/>
      <c r="AQ1004" s="569"/>
      <c r="AR1004" s="569"/>
      <c r="AS1004" s="569"/>
      <c r="AT1004" s="569"/>
      <c r="AU1004" s="569"/>
      <c r="AV1004" s="569"/>
      <c r="AW1004" s="569"/>
      <c r="AX1004" s="569"/>
      <c r="AY1004" s="569"/>
      <c r="AZ1004" s="569"/>
      <c r="BA1004" s="569"/>
      <c r="BB1004" s="569"/>
      <c r="BC1004" s="569"/>
      <c r="BD1004" s="569"/>
      <c r="BE1004" s="569"/>
      <c r="BF1004" s="569"/>
      <c r="BG1004" s="569"/>
      <c r="BH1004" s="569"/>
      <c r="BI1004" s="569"/>
      <c r="BJ1004" s="569"/>
      <c r="BK1004" s="569"/>
      <c r="BL1004" s="569"/>
      <c r="BM1004" s="569"/>
      <c r="BN1004" s="569"/>
      <c r="BO1004" s="569"/>
      <c r="BP1004" s="569"/>
      <c r="BQ1004" s="569"/>
      <c r="BR1004" s="569"/>
      <c r="BS1004" s="569"/>
      <c r="BT1004" s="569"/>
      <c r="BU1004" s="569"/>
      <c r="BV1004" s="569"/>
      <c r="BW1004" s="569"/>
      <c r="BX1004" s="569"/>
      <c r="BY1004" s="569"/>
      <c r="BZ1004" s="569"/>
      <c r="CA1004" s="569"/>
      <c r="CB1004" s="569"/>
      <c r="CC1004" s="569"/>
      <c r="CD1004" s="569"/>
    </row>
    <row r="1005" spans="21:82" ht="39" customHeight="1" x14ac:dyDescent="0.25">
      <c r="U1005" s="569"/>
      <c r="V1005" s="569"/>
      <c r="W1005" s="569"/>
      <c r="X1005" s="569"/>
      <c r="Y1005" s="569"/>
      <c r="Z1005" s="569"/>
      <c r="AA1005" s="569"/>
      <c r="AB1005" s="569"/>
      <c r="AC1005" s="569"/>
      <c r="AD1005" s="569"/>
      <c r="AE1005" s="569"/>
      <c r="AF1005" s="569"/>
      <c r="AG1005" s="569"/>
      <c r="AH1005" s="569"/>
      <c r="AI1005" s="569"/>
      <c r="AJ1005" s="569"/>
      <c r="AK1005" s="569"/>
      <c r="AL1005" s="569"/>
      <c r="AM1005" s="569"/>
      <c r="AN1005" s="569"/>
      <c r="AO1005" s="569"/>
      <c r="AP1005" s="569"/>
      <c r="AQ1005" s="569"/>
      <c r="AR1005" s="569"/>
      <c r="AS1005" s="569"/>
      <c r="AT1005" s="569"/>
      <c r="AU1005" s="569"/>
      <c r="AV1005" s="569"/>
      <c r="AW1005" s="569"/>
      <c r="AX1005" s="569"/>
      <c r="AY1005" s="569"/>
      <c r="AZ1005" s="569"/>
      <c r="BA1005" s="569"/>
      <c r="BB1005" s="569"/>
      <c r="BC1005" s="569"/>
      <c r="BD1005" s="569"/>
      <c r="BE1005" s="569"/>
      <c r="BF1005" s="569"/>
      <c r="BG1005" s="569"/>
      <c r="BH1005" s="569"/>
      <c r="BI1005" s="569"/>
      <c r="BJ1005" s="569"/>
      <c r="BK1005" s="569"/>
      <c r="BL1005" s="569"/>
      <c r="BM1005" s="569"/>
      <c r="BN1005" s="569"/>
      <c r="BO1005" s="569"/>
      <c r="BP1005" s="569"/>
      <c r="BQ1005" s="569"/>
      <c r="BR1005" s="569"/>
      <c r="BS1005" s="569"/>
      <c r="BT1005" s="569"/>
      <c r="BU1005" s="569"/>
      <c r="BV1005" s="569"/>
      <c r="BW1005" s="569"/>
      <c r="BX1005" s="569"/>
      <c r="BY1005" s="569"/>
      <c r="BZ1005" s="569"/>
      <c r="CA1005" s="569"/>
      <c r="CB1005" s="569"/>
      <c r="CC1005" s="569"/>
      <c r="CD1005" s="569"/>
    </row>
    <row r="1006" spans="21:82" ht="39" customHeight="1" x14ac:dyDescent="0.25">
      <c r="U1006" s="569"/>
      <c r="V1006" s="569"/>
      <c r="W1006" s="569"/>
      <c r="X1006" s="569"/>
      <c r="Y1006" s="569"/>
      <c r="Z1006" s="569"/>
      <c r="AA1006" s="569"/>
      <c r="AB1006" s="569"/>
      <c r="AC1006" s="569"/>
      <c r="AD1006" s="569"/>
      <c r="AE1006" s="569"/>
      <c r="AF1006" s="569"/>
      <c r="AG1006" s="569"/>
      <c r="AH1006" s="569"/>
      <c r="AI1006" s="569"/>
      <c r="AJ1006" s="569"/>
      <c r="AK1006" s="569"/>
      <c r="AL1006" s="569"/>
      <c r="AM1006" s="569"/>
      <c r="AN1006" s="569"/>
      <c r="AO1006" s="569"/>
      <c r="AP1006" s="569"/>
      <c r="AQ1006" s="569"/>
      <c r="AR1006" s="569"/>
      <c r="AS1006" s="569"/>
      <c r="AT1006" s="569"/>
      <c r="AU1006" s="569"/>
      <c r="AV1006" s="569"/>
      <c r="AW1006" s="569"/>
      <c r="AX1006" s="569"/>
      <c r="AY1006" s="569"/>
      <c r="AZ1006" s="569"/>
      <c r="BA1006" s="569"/>
      <c r="BB1006" s="569"/>
      <c r="BC1006" s="569"/>
      <c r="BD1006" s="569"/>
      <c r="BE1006" s="569"/>
      <c r="BF1006" s="569"/>
      <c r="BG1006" s="569"/>
      <c r="BH1006" s="569"/>
      <c r="BI1006" s="569"/>
      <c r="BJ1006" s="569"/>
      <c r="BK1006" s="569"/>
      <c r="BL1006" s="569"/>
      <c r="BM1006" s="569"/>
      <c r="BN1006" s="569"/>
      <c r="BO1006" s="569"/>
      <c r="BP1006" s="569"/>
      <c r="BQ1006" s="569"/>
      <c r="BR1006" s="569"/>
      <c r="BS1006" s="569"/>
      <c r="BT1006" s="569"/>
      <c r="BU1006" s="569"/>
      <c r="BV1006" s="569"/>
      <c r="BW1006" s="569"/>
      <c r="BX1006" s="569"/>
      <c r="BY1006" s="569"/>
      <c r="BZ1006" s="569"/>
      <c r="CA1006" s="569"/>
      <c r="CB1006" s="569"/>
      <c r="CC1006" s="569"/>
      <c r="CD1006" s="569"/>
    </row>
    <row r="1007" spans="21:82" ht="39" customHeight="1" x14ac:dyDescent="0.25">
      <c r="U1007" s="569"/>
      <c r="V1007" s="569"/>
      <c r="W1007" s="569"/>
      <c r="X1007" s="569"/>
      <c r="Y1007" s="569"/>
      <c r="Z1007" s="569"/>
      <c r="AA1007" s="569"/>
      <c r="AB1007" s="569"/>
      <c r="AC1007" s="569"/>
      <c r="AD1007" s="569"/>
      <c r="AE1007" s="569"/>
      <c r="AF1007" s="569"/>
      <c r="AG1007" s="569"/>
      <c r="AH1007" s="569"/>
      <c r="AI1007" s="569"/>
      <c r="AJ1007" s="569"/>
      <c r="AK1007" s="569"/>
      <c r="AL1007" s="569"/>
      <c r="AM1007" s="569"/>
      <c r="AN1007" s="569"/>
      <c r="AO1007" s="569"/>
      <c r="AP1007" s="569"/>
      <c r="AQ1007" s="569"/>
      <c r="AR1007" s="569"/>
      <c r="AS1007" s="569"/>
      <c r="AT1007" s="569"/>
      <c r="AU1007" s="569"/>
      <c r="AV1007" s="569"/>
      <c r="AW1007" s="569"/>
      <c r="AX1007" s="569"/>
      <c r="AY1007" s="569"/>
      <c r="AZ1007" s="569"/>
      <c r="BA1007" s="569"/>
      <c r="BB1007" s="569"/>
      <c r="BC1007" s="569"/>
      <c r="BD1007" s="569"/>
      <c r="BE1007" s="569"/>
      <c r="BF1007" s="569"/>
      <c r="BG1007" s="569"/>
      <c r="BH1007" s="569"/>
      <c r="BI1007" s="569"/>
      <c r="BJ1007" s="569"/>
      <c r="BK1007" s="569"/>
      <c r="BL1007" s="569"/>
      <c r="BM1007" s="569"/>
      <c r="BN1007" s="569"/>
      <c r="BO1007" s="569"/>
      <c r="BP1007" s="569"/>
      <c r="BQ1007" s="569"/>
      <c r="BR1007" s="569"/>
      <c r="BS1007" s="569"/>
      <c r="BT1007" s="569"/>
      <c r="BU1007" s="569"/>
      <c r="BV1007" s="569"/>
      <c r="BW1007" s="569"/>
      <c r="BX1007" s="569"/>
      <c r="BY1007" s="569"/>
      <c r="BZ1007" s="569"/>
      <c r="CA1007" s="569"/>
      <c r="CB1007" s="569"/>
      <c r="CC1007" s="569"/>
      <c r="CD1007" s="569"/>
    </row>
    <row r="1008" spans="21:82" ht="39" customHeight="1" x14ac:dyDescent="0.25">
      <c r="U1008" s="569"/>
      <c r="V1008" s="569"/>
      <c r="W1008" s="569"/>
      <c r="X1008" s="569"/>
      <c r="Y1008" s="569"/>
      <c r="Z1008" s="569"/>
      <c r="AA1008" s="569"/>
      <c r="AB1008" s="569"/>
      <c r="AC1008" s="569"/>
      <c r="AD1008" s="569"/>
      <c r="AE1008" s="569"/>
      <c r="AF1008" s="569"/>
      <c r="AG1008" s="569"/>
      <c r="AH1008" s="569"/>
      <c r="AI1008" s="569"/>
      <c r="AJ1008" s="569"/>
      <c r="AK1008" s="569"/>
      <c r="AL1008" s="569"/>
      <c r="AM1008" s="569"/>
      <c r="AN1008" s="569"/>
      <c r="AO1008" s="569"/>
      <c r="AP1008" s="569"/>
      <c r="AQ1008" s="569"/>
      <c r="AR1008" s="569"/>
      <c r="AS1008" s="569"/>
      <c r="AT1008" s="569"/>
      <c r="AU1008" s="569"/>
      <c r="AV1008" s="569"/>
      <c r="AW1008" s="569"/>
      <c r="AX1008" s="569"/>
      <c r="AY1008" s="569"/>
      <c r="AZ1008" s="569"/>
      <c r="BA1008" s="569"/>
      <c r="BB1008" s="569"/>
      <c r="BC1008" s="569"/>
      <c r="BD1008" s="569"/>
      <c r="BE1008" s="569"/>
      <c r="BF1008" s="569"/>
      <c r="BG1008" s="569"/>
      <c r="BH1008" s="569"/>
      <c r="BI1008" s="569"/>
      <c r="BJ1008" s="569"/>
      <c r="BK1008" s="569"/>
      <c r="BL1008" s="569"/>
      <c r="BM1008" s="569"/>
      <c r="BN1008" s="569"/>
      <c r="BO1008" s="569"/>
      <c r="BP1008" s="569"/>
      <c r="BQ1008" s="569"/>
      <c r="BR1008" s="569"/>
      <c r="BS1008" s="569"/>
      <c r="BT1008" s="569"/>
      <c r="BU1008" s="569"/>
      <c r="BV1008" s="569"/>
      <c r="BW1008" s="569"/>
      <c r="BX1008" s="569"/>
      <c r="BY1008" s="569"/>
      <c r="BZ1008" s="569"/>
      <c r="CA1008" s="569"/>
      <c r="CB1008" s="569"/>
      <c r="CC1008" s="569"/>
      <c r="CD1008" s="569"/>
    </row>
    <row r="1009" spans="21:82" ht="39" customHeight="1" x14ac:dyDescent="0.25">
      <c r="U1009" s="569"/>
      <c r="V1009" s="569"/>
      <c r="W1009" s="569"/>
      <c r="X1009" s="569"/>
      <c r="Y1009" s="569"/>
      <c r="Z1009" s="569"/>
      <c r="AA1009" s="569"/>
      <c r="AB1009" s="569"/>
      <c r="AC1009" s="569"/>
      <c r="AD1009" s="569"/>
      <c r="AE1009" s="569"/>
      <c r="AF1009" s="569"/>
      <c r="AG1009" s="569"/>
      <c r="AH1009" s="569"/>
      <c r="AI1009" s="569"/>
      <c r="AJ1009" s="569"/>
      <c r="AK1009" s="569"/>
      <c r="AL1009" s="569"/>
      <c r="AM1009" s="569"/>
      <c r="AN1009" s="569"/>
      <c r="AO1009" s="569"/>
      <c r="AP1009" s="569"/>
      <c r="AQ1009" s="569"/>
      <c r="AR1009" s="569"/>
      <c r="AS1009" s="569"/>
      <c r="AT1009" s="569"/>
      <c r="AU1009" s="569"/>
      <c r="AV1009" s="569"/>
      <c r="AW1009" s="569"/>
      <c r="AX1009" s="569"/>
      <c r="AY1009" s="569"/>
      <c r="AZ1009" s="569"/>
      <c r="BA1009" s="569"/>
      <c r="BB1009" s="569"/>
      <c r="BC1009" s="569"/>
      <c r="BD1009" s="569"/>
      <c r="BE1009" s="569"/>
      <c r="BF1009" s="569"/>
      <c r="BG1009" s="569"/>
      <c r="BH1009" s="569"/>
      <c r="BI1009" s="569"/>
      <c r="BJ1009" s="569"/>
      <c r="BK1009" s="569"/>
      <c r="BL1009" s="569"/>
      <c r="BM1009" s="569"/>
      <c r="BN1009" s="569"/>
      <c r="BO1009" s="569"/>
      <c r="BP1009" s="569"/>
      <c r="BQ1009" s="569"/>
      <c r="BR1009" s="569"/>
      <c r="BS1009" s="569"/>
      <c r="BT1009" s="569"/>
      <c r="BU1009" s="569"/>
      <c r="BV1009" s="569"/>
      <c r="BW1009" s="569"/>
      <c r="BX1009" s="569"/>
      <c r="BY1009" s="569"/>
      <c r="BZ1009" s="569"/>
      <c r="CA1009" s="569"/>
      <c r="CB1009" s="569"/>
      <c r="CC1009" s="569"/>
      <c r="CD1009" s="569"/>
    </row>
    <row r="1010" spans="21:82" ht="39" customHeight="1" x14ac:dyDescent="0.25">
      <c r="U1010" s="569"/>
      <c r="V1010" s="569"/>
      <c r="W1010" s="569"/>
      <c r="X1010" s="569"/>
      <c r="Y1010" s="569"/>
      <c r="Z1010" s="569"/>
      <c r="AA1010" s="569"/>
      <c r="AB1010" s="569"/>
      <c r="AC1010" s="569"/>
      <c r="AD1010" s="569"/>
      <c r="AE1010" s="569"/>
      <c r="AF1010" s="569"/>
      <c r="AG1010" s="569"/>
      <c r="AH1010" s="569"/>
      <c r="AI1010" s="569"/>
      <c r="AJ1010" s="569"/>
      <c r="AK1010" s="569"/>
      <c r="AL1010" s="569"/>
      <c r="AM1010" s="569"/>
      <c r="AN1010" s="569"/>
      <c r="AO1010" s="569"/>
      <c r="AP1010" s="569"/>
      <c r="AQ1010" s="569"/>
      <c r="AR1010" s="569"/>
      <c r="AS1010" s="569"/>
      <c r="AT1010" s="569"/>
      <c r="AU1010" s="569"/>
      <c r="AV1010" s="569"/>
      <c r="AW1010" s="569"/>
      <c r="AX1010" s="569"/>
      <c r="AY1010" s="569"/>
      <c r="AZ1010" s="569"/>
      <c r="BA1010" s="569"/>
      <c r="BB1010" s="569"/>
      <c r="BC1010" s="569"/>
      <c r="BD1010" s="569"/>
      <c r="BE1010" s="569"/>
      <c r="BF1010" s="569"/>
      <c r="BG1010" s="569"/>
      <c r="BH1010" s="569"/>
      <c r="BI1010" s="569"/>
      <c r="BJ1010" s="569"/>
      <c r="BK1010" s="569"/>
      <c r="BL1010" s="569"/>
      <c r="BM1010" s="569"/>
      <c r="BN1010" s="569"/>
      <c r="BO1010" s="569"/>
      <c r="BP1010" s="569"/>
      <c r="BQ1010" s="569"/>
      <c r="BR1010" s="569"/>
      <c r="BS1010" s="569"/>
      <c r="BT1010" s="569"/>
      <c r="BU1010" s="569"/>
      <c r="BV1010" s="569"/>
      <c r="BW1010" s="569"/>
      <c r="BX1010" s="569"/>
      <c r="BY1010" s="569"/>
      <c r="BZ1010" s="569"/>
      <c r="CA1010" s="569"/>
      <c r="CB1010" s="569"/>
      <c r="CC1010" s="569"/>
      <c r="CD1010" s="569"/>
    </row>
    <row r="1011" spans="21:82" ht="39" customHeight="1" x14ac:dyDescent="0.25">
      <c r="U1011" s="569"/>
      <c r="V1011" s="569"/>
      <c r="W1011" s="569"/>
      <c r="X1011" s="569"/>
      <c r="Y1011" s="569"/>
      <c r="Z1011" s="569"/>
      <c r="AA1011" s="569"/>
      <c r="AB1011" s="569"/>
      <c r="AC1011" s="569"/>
      <c r="AD1011" s="569"/>
      <c r="AE1011" s="569"/>
      <c r="AF1011" s="569"/>
      <c r="AG1011" s="569"/>
      <c r="AH1011" s="569"/>
      <c r="AI1011" s="569"/>
      <c r="AJ1011" s="569"/>
      <c r="AK1011" s="569"/>
      <c r="AL1011" s="569"/>
      <c r="AM1011" s="569"/>
      <c r="AN1011" s="569"/>
      <c r="AO1011" s="569"/>
      <c r="AP1011" s="569"/>
      <c r="AQ1011" s="569"/>
      <c r="AR1011" s="569"/>
      <c r="AS1011" s="569"/>
      <c r="AT1011" s="569"/>
      <c r="AU1011" s="569"/>
      <c r="AV1011" s="569"/>
      <c r="AW1011" s="569"/>
      <c r="AX1011" s="569"/>
      <c r="AY1011" s="569"/>
      <c r="AZ1011" s="569"/>
      <c r="BA1011" s="569"/>
      <c r="BB1011" s="569"/>
      <c r="BC1011" s="569"/>
      <c r="BD1011" s="569"/>
      <c r="BE1011" s="569"/>
      <c r="BF1011" s="569"/>
      <c r="BG1011" s="569"/>
      <c r="BH1011" s="569"/>
      <c r="BI1011" s="569"/>
      <c r="BJ1011" s="569"/>
      <c r="BK1011" s="569"/>
      <c r="BL1011" s="569"/>
      <c r="BM1011" s="569"/>
      <c r="BN1011" s="569"/>
      <c r="BO1011" s="569"/>
      <c r="BP1011" s="569"/>
      <c r="BQ1011" s="569"/>
      <c r="BR1011" s="569"/>
      <c r="BS1011" s="569"/>
      <c r="BT1011" s="569"/>
      <c r="BU1011" s="569"/>
      <c r="BV1011" s="569"/>
      <c r="BW1011" s="569"/>
      <c r="BX1011" s="569"/>
      <c r="BY1011" s="569"/>
      <c r="BZ1011" s="569"/>
      <c r="CA1011" s="569"/>
      <c r="CB1011" s="569"/>
      <c r="CC1011" s="569"/>
      <c r="CD1011" s="569"/>
    </row>
    <row r="1012" spans="21:82" ht="39" customHeight="1" x14ac:dyDescent="0.25">
      <c r="U1012" s="569"/>
      <c r="V1012" s="569"/>
      <c r="W1012" s="569"/>
      <c r="X1012" s="569"/>
      <c r="Y1012" s="569"/>
      <c r="Z1012" s="569"/>
      <c r="AA1012" s="569"/>
      <c r="AB1012" s="569"/>
      <c r="AC1012" s="569"/>
      <c r="AD1012" s="569"/>
      <c r="AE1012" s="569"/>
      <c r="AF1012" s="569"/>
      <c r="AG1012" s="569"/>
      <c r="AH1012" s="569"/>
      <c r="AI1012" s="569"/>
      <c r="AJ1012" s="569"/>
      <c r="AK1012" s="569"/>
      <c r="AL1012" s="569"/>
      <c r="AM1012" s="569"/>
      <c r="AN1012" s="569"/>
      <c r="AO1012" s="569"/>
      <c r="AP1012" s="569"/>
      <c r="AQ1012" s="569"/>
      <c r="AR1012" s="569"/>
      <c r="AS1012" s="569"/>
      <c r="AT1012" s="569"/>
      <c r="AU1012" s="569"/>
      <c r="AV1012" s="569"/>
      <c r="AW1012" s="569"/>
      <c r="AX1012" s="569"/>
      <c r="AY1012" s="569"/>
      <c r="AZ1012" s="569"/>
      <c r="BA1012" s="569"/>
      <c r="BB1012" s="569"/>
      <c r="BC1012" s="569"/>
      <c r="BD1012" s="569"/>
      <c r="BE1012" s="569"/>
      <c r="BF1012" s="569"/>
      <c r="BG1012" s="569"/>
      <c r="BH1012" s="569"/>
      <c r="BI1012" s="569"/>
      <c r="BJ1012" s="569"/>
      <c r="BK1012" s="569"/>
      <c r="BL1012" s="569"/>
      <c r="BM1012" s="569"/>
      <c r="BN1012" s="569"/>
      <c r="BO1012" s="569"/>
      <c r="BP1012" s="569"/>
      <c r="BQ1012" s="569"/>
      <c r="BR1012" s="569"/>
      <c r="BS1012" s="569"/>
      <c r="BT1012" s="569"/>
      <c r="BU1012" s="569"/>
      <c r="BV1012" s="569"/>
      <c r="BW1012" s="569"/>
      <c r="BX1012" s="569"/>
      <c r="BY1012" s="569"/>
      <c r="BZ1012" s="569"/>
      <c r="CA1012" s="569"/>
      <c r="CB1012" s="569"/>
      <c r="CC1012" s="569"/>
      <c r="CD1012" s="569"/>
    </row>
    <row r="1013" spans="21:82" ht="39" customHeight="1" x14ac:dyDescent="0.25">
      <c r="U1013" s="569"/>
      <c r="V1013" s="569"/>
      <c r="W1013" s="569"/>
      <c r="X1013" s="569"/>
      <c r="Y1013" s="569"/>
      <c r="Z1013" s="569"/>
      <c r="AA1013" s="569"/>
      <c r="AB1013" s="569"/>
      <c r="AC1013" s="569"/>
      <c r="AD1013" s="569"/>
      <c r="AE1013" s="569"/>
      <c r="AF1013" s="569"/>
      <c r="AG1013" s="569"/>
      <c r="AH1013" s="569"/>
      <c r="AI1013" s="569"/>
      <c r="AJ1013" s="569"/>
      <c r="AK1013" s="569"/>
      <c r="AL1013" s="569"/>
      <c r="AM1013" s="569"/>
      <c r="AN1013" s="569"/>
      <c r="AO1013" s="569"/>
      <c r="AP1013" s="569"/>
      <c r="AQ1013" s="569"/>
      <c r="AR1013" s="569"/>
      <c r="AS1013" s="569"/>
      <c r="AT1013" s="569"/>
      <c r="AU1013" s="569"/>
      <c r="AV1013" s="569"/>
      <c r="AW1013" s="569"/>
      <c r="AX1013" s="569"/>
      <c r="AY1013" s="569"/>
      <c r="AZ1013" s="569"/>
      <c r="BA1013" s="569"/>
      <c r="BB1013" s="569"/>
      <c r="BC1013" s="569"/>
      <c r="BD1013" s="569"/>
      <c r="BE1013" s="569"/>
      <c r="BF1013" s="569"/>
      <c r="BG1013" s="569"/>
      <c r="BH1013" s="569"/>
      <c r="BI1013" s="569"/>
      <c r="BJ1013" s="569"/>
      <c r="BK1013" s="569"/>
      <c r="BL1013" s="569"/>
      <c r="BM1013" s="569"/>
      <c r="BN1013" s="569"/>
      <c r="BO1013" s="569"/>
      <c r="BP1013" s="569"/>
      <c r="BQ1013" s="569"/>
      <c r="BR1013" s="569"/>
      <c r="BS1013" s="569"/>
      <c r="BT1013" s="569"/>
      <c r="BU1013" s="569"/>
      <c r="BV1013" s="569"/>
      <c r="BW1013" s="569"/>
      <c r="BX1013" s="569"/>
      <c r="BY1013" s="569"/>
      <c r="BZ1013" s="569"/>
      <c r="CA1013" s="569"/>
      <c r="CB1013" s="569"/>
      <c r="CC1013" s="569"/>
      <c r="CD1013" s="569"/>
    </row>
    <row r="1014" spans="21:82" ht="39" customHeight="1" x14ac:dyDescent="0.25">
      <c r="U1014" s="569"/>
      <c r="V1014" s="569"/>
      <c r="W1014" s="569"/>
      <c r="X1014" s="569"/>
      <c r="Y1014" s="569"/>
      <c r="Z1014" s="569"/>
      <c r="AA1014" s="569"/>
      <c r="AB1014" s="569"/>
      <c r="AC1014" s="569"/>
      <c r="AD1014" s="569"/>
      <c r="AE1014" s="569"/>
      <c r="AF1014" s="569"/>
      <c r="AG1014" s="569"/>
      <c r="AH1014" s="569"/>
      <c r="AI1014" s="569"/>
      <c r="AJ1014" s="569"/>
      <c r="AK1014" s="569"/>
      <c r="AL1014" s="569"/>
      <c r="AM1014" s="569"/>
      <c r="AN1014" s="569"/>
      <c r="AO1014" s="569"/>
      <c r="AP1014" s="569"/>
      <c r="AQ1014" s="569"/>
      <c r="AR1014" s="569"/>
      <c r="AS1014" s="569"/>
      <c r="AT1014" s="569"/>
      <c r="AU1014" s="569"/>
      <c r="AV1014" s="569"/>
      <c r="AW1014" s="569"/>
      <c r="AX1014" s="569"/>
      <c r="AY1014" s="569"/>
      <c r="AZ1014" s="569"/>
      <c r="BA1014" s="569"/>
      <c r="BB1014" s="569"/>
      <c r="BC1014" s="569"/>
      <c r="BD1014" s="569"/>
      <c r="BE1014" s="569"/>
      <c r="BF1014" s="569"/>
      <c r="BG1014" s="569"/>
      <c r="BH1014" s="569"/>
      <c r="BI1014" s="569"/>
      <c r="BJ1014" s="569"/>
      <c r="BK1014" s="569"/>
      <c r="BL1014" s="569"/>
      <c r="BM1014" s="569"/>
      <c r="BN1014" s="569"/>
      <c r="BO1014" s="569"/>
      <c r="BP1014" s="569"/>
      <c r="BQ1014" s="569"/>
      <c r="BR1014" s="569"/>
      <c r="BS1014" s="569"/>
      <c r="BT1014" s="569"/>
      <c r="BU1014" s="569"/>
      <c r="BV1014" s="569"/>
      <c r="BW1014" s="569"/>
      <c r="BX1014" s="569"/>
      <c r="BY1014" s="569"/>
      <c r="BZ1014" s="569"/>
      <c r="CA1014" s="569"/>
      <c r="CB1014" s="569"/>
      <c r="CC1014" s="569"/>
      <c r="CD1014" s="569"/>
    </row>
    <row r="1015" spans="21:82" ht="39" customHeight="1" x14ac:dyDescent="0.25">
      <c r="U1015" s="569"/>
      <c r="V1015" s="569"/>
      <c r="W1015" s="569"/>
      <c r="X1015" s="569"/>
      <c r="Y1015" s="569"/>
      <c r="Z1015" s="569"/>
      <c r="AA1015" s="569"/>
      <c r="AB1015" s="569"/>
      <c r="AC1015" s="569"/>
      <c r="AD1015" s="569"/>
      <c r="AE1015" s="569"/>
      <c r="AF1015" s="569"/>
      <c r="AG1015" s="569"/>
      <c r="AH1015" s="569"/>
      <c r="AI1015" s="569"/>
      <c r="AJ1015" s="569"/>
      <c r="AK1015" s="569"/>
      <c r="AL1015" s="569"/>
      <c r="AM1015" s="569"/>
      <c r="AN1015" s="569"/>
      <c r="AO1015" s="569"/>
      <c r="AP1015" s="569"/>
      <c r="AQ1015" s="569"/>
      <c r="AR1015" s="569"/>
      <c r="AS1015" s="569"/>
      <c r="AT1015" s="569"/>
      <c r="AU1015" s="569"/>
      <c r="AV1015" s="569"/>
      <c r="AW1015" s="569"/>
      <c r="AX1015" s="569"/>
      <c r="AY1015" s="569"/>
      <c r="AZ1015" s="569"/>
      <c r="BA1015" s="569"/>
      <c r="BB1015" s="569"/>
      <c r="BC1015" s="569"/>
      <c r="BD1015" s="569"/>
      <c r="BE1015" s="569"/>
      <c r="BF1015" s="569"/>
      <c r="BG1015" s="569"/>
      <c r="BH1015" s="569"/>
      <c r="BI1015" s="569"/>
      <c r="BJ1015" s="569"/>
      <c r="BK1015" s="569"/>
      <c r="BL1015" s="569"/>
      <c r="BM1015" s="569"/>
      <c r="BN1015" s="569"/>
      <c r="BO1015" s="569"/>
      <c r="BP1015" s="569"/>
      <c r="BQ1015" s="569"/>
      <c r="BR1015" s="569"/>
      <c r="BS1015" s="569"/>
      <c r="BT1015" s="569"/>
      <c r="BU1015" s="569"/>
      <c r="BV1015" s="569"/>
      <c r="BW1015" s="569"/>
      <c r="BX1015" s="569"/>
      <c r="BY1015" s="569"/>
      <c r="BZ1015" s="569"/>
      <c r="CA1015" s="569"/>
      <c r="CB1015" s="569"/>
      <c r="CC1015" s="569"/>
      <c r="CD1015" s="569"/>
    </row>
    <row r="1016" spans="21:82" ht="39" customHeight="1" x14ac:dyDescent="0.25">
      <c r="U1016" s="569"/>
      <c r="V1016" s="569"/>
      <c r="W1016" s="569"/>
      <c r="X1016" s="569"/>
      <c r="Y1016" s="569"/>
      <c r="Z1016" s="569"/>
      <c r="AA1016" s="569"/>
      <c r="AB1016" s="569"/>
      <c r="AC1016" s="569"/>
      <c r="AD1016" s="569"/>
      <c r="AE1016" s="569"/>
      <c r="AF1016" s="569"/>
      <c r="AG1016" s="569"/>
      <c r="AH1016" s="569"/>
      <c r="AI1016" s="569"/>
      <c r="AJ1016" s="569"/>
      <c r="AK1016" s="569"/>
      <c r="AL1016" s="569"/>
      <c r="AM1016" s="569"/>
      <c r="AN1016" s="569"/>
      <c r="AO1016" s="569"/>
      <c r="AP1016" s="569"/>
      <c r="AQ1016" s="569"/>
      <c r="AR1016" s="569"/>
      <c r="AS1016" s="569"/>
      <c r="AT1016" s="569"/>
      <c r="AU1016" s="569"/>
      <c r="AV1016" s="569"/>
      <c r="AW1016" s="569"/>
      <c r="AX1016" s="569"/>
      <c r="AY1016" s="569"/>
      <c r="AZ1016" s="569"/>
      <c r="BA1016" s="569"/>
      <c r="BB1016" s="569"/>
      <c r="BC1016" s="569"/>
      <c r="BD1016" s="569"/>
      <c r="BE1016" s="569"/>
      <c r="BF1016" s="569"/>
      <c r="BG1016" s="569"/>
      <c r="BH1016" s="569"/>
      <c r="BI1016" s="569"/>
      <c r="BJ1016" s="569"/>
      <c r="BK1016" s="569"/>
      <c r="BL1016" s="569"/>
      <c r="BM1016" s="569"/>
      <c r="BN1016" s="569"/>
      <c r="BO1016" s="569"/>
      <c r="BP1016" s="569"/>
      <c r="BQ1016" s="569"/>
      <c r="BR1016" s="569"/>
      <c r="BS1016" s="569"/>
      <c r="BT1016" s="569"/>
      <c r="BU1016" s="569"/>
      <c r="BV1016" s="569"/>
      <c r="BW1016" s="569"/>
      <c r="BX1016" s="569"/>
      <c r="BY1016" s="569"/>
      <c r="BZ1016" s="569"/>
      <c r="CA1016" s="569"/>
      <c r="CB1016" s="569"/>
      <c r="CC1016" s="569"/>
      <c r="CD1016" s="569"/>
    </row>
    <row r="1017" spans="21:82" ht="39" customHeight="1" x14ac:dyDescent="0.25">
      <c r="U1017" s="569"/>
      <c r="V1017" s="569"/>
      <c r="W1017" s="569"/>
      <c r="X1017" s="569"/>
      <c r="Y1017" s="569"/>
      <c r="Z1017" s="569"/>
      <c r="AA1017" s="569"/>
      <c r="AB1017" s="569"/>
      <c r="AC1017" s="569"/>
      <c r="AD1017" s="569"/>
      <c r="AE1017" s="569"/>
      <c r="AF1017" s="569"/>
      <c r="AG1017" s="569"/>
      <c r="AH1017" s="569"/>
      <c r="AI1017" s="569"/>
      <c r="AJ1017" s="569"/>
      <c r="AK1017" s="569"/>
      <c r="AL1017" s="569"/>
      <c r="AM1017" s="569"/>
      <c r="AN1017" s="569"/>
      <c r="AO1017" s="569"/>
      <c r="AP1017" s="569"/>
      <c r="AQ1017" s="569"/>
      <c r="AR1017" s="569"/>
      <c r="AS1017" s="569"/>
      <c r="AT1017" s="569"/>
      <c r="AU1017" s="569"/>
      <c r="AV1017" s="569"/>
      <c r="AW1017" s="569"/>
      <c r="AX1017" s="569"/>
      <c r="AY1017" s="569"/>
      <c r="AZ1017" s="569"/>
      <c r="BA1017" s="569"/>
      <c r="BB1017" s="569"/>
      <c r="BC1017" s="569"/>
      <c r="BD1017" s="569"/>
      <c r="BE1017" s="569"/>
      <c r="BF1017" s="569"/>
      <c r="BG1017" s="569"/>
      <c r="BH1017" s="569"/>
      <c r="BI1017" s="569"/>
      <c r="BJ1017" s="569"/>
      <c r="BK1017" s="569"/>
      <c r="BL1017" s="569"/>
      <c r="BM1017" s="569"/>
      <c r="BN1017" s="569"/>
      <c r="BO1017" s="569"/>
      <c r="BP1017" s="569"/>
      <c r="BQ1017" s="569"/>
      <c r="BR1017" s="569"/>
      <c r="BS1017" s="569"/>
      <c r="BT1017" s="569"/>
      <c r="BU1017" s="569"/>
      <c r="BV1017" s="569"/>
      <c r="BW1017" s="569"/>
      <c r="BX1017" s="569"/>
      <c r="BY1017" s="569"/>
      <c r="BZ1017" s="569"/>
      <c r="CA1017" s="569"/>
      <c r="CB1017" s="569"/>
      <c r="CC1017" s="569"/>
      <c r="CD1017" s="569"/>
    </row>
    <row r="1018" spans="21:82" ht="39" customHeight="1" x14ac:dyDescent="0.25">
      <c r="U1018" s="569"/>
      <c r="V1018" s="569"/>
      <c r="W1018" s="569"/>
      <c r="X1018" s="569"/>
      <c r="Y1018" s="569"/>
      <c r="Z1018" s="569"/>
      <c r="AA1018" s="569"/>
      <c r="AB1018" s="569"/>
      <c r="AC1018" s="569"/>
      <c r="AD1018" s="569"/>
      <c r="AE1018" s="569"/>
      <c r="AF1018" s="569"/>
      <c r="AG1018" s="569"/>
      <c r="AH1018" s="569"/>
      <c r="AI1018" s="569"/>
      <c r="AJ1018" s="569"/>
      <c r="AK1018" s="569"/>
      <c r="AL1018" s="569"/>
      <c r="AM1018" s="569"/>
      <c r="AN1018" s="569"/>
      <c r="AO1018" s="569"/>
      <c r="AP1018" s="569"/>
      <c r="AQ1018" s="569"/>
      <c r="AR1018" s="569"/>
      <c r="AS1018" s="569"/>
      <c r="AT1018" s="569"/>
      <c r="AU1018" s="569"/>
      <c r="AV1018" s="569"/>
      <c r="AW1018" s="569"/>
      <c r="AX1018" s="569"/>
      <c r="AY1018" s="569"/>
      <c r="AZ1018" s="569"/>
      <c r="BA1018" s="569"/>
      <c r="BB1018" s="569"/>
      <c r="BC1018" s="569"/>
      <c r="BD1018" s="569"/>
      <c r="BE1018" s="569"/>
      <c r="BF1018" s="569"/>
      <c r="BG1018" s="569"/>
      <c r="BH1018" s="569"/>
      <c r="BI1018" s="569"/>
      <c r="BJ1018" s="569"/>
      <c r="BK1018" s="569"/>
      <c r="BL1018" s="569"/>
      <c r="BM1018" s="569"/>
      <c r="BN1018" s="569"/>
      <c r="BO1018" s="569"/>
      <c r="BP1018" s="569"/>
      <c r="BQ1018" s="569"/>
      <c r="BR1018" s="569"/>
      <c r="BS1018" s="569"/>
      <c r="BT1018" s="569"/>
      <c r="BU1018" s="569"/>
      <c r="BV1018" s="569"/>
      <c r="BW1018" s="569"/>
      <c r="BX1018" s="569"/>
      <c r="BY1018" s="569"/>
      <c r="BZ1018" s="569"/>
      <c r="CA1018" s="569"/>
      <c r="CB1018" s="569"/>
      <c r="CC1018" s="569"/>
      <c r="CD1018" s="569"/>
    </row>
    <row r="1019" spans="21:82" ht="39" customHeight="1" x14ac:dyDescent="0.25">
      <c r="U1019" s="569"/>
      <c r="V1019" s="569"/>
      <c r="W1019" s="569"/>
      <c r="X1019" s="569"/>
      <c r="Y1019" s="569"/>
      <c r="Z1019" s="569"/>
      <c r="AA1019" s="569"/>
      <c r="AB1019" s="569"/>
      <c r="AC1019" s="569"/>
      <c r="AD1019" s="569"/>
      <c r="AE1019" s="569"/>
      <c r="AF1019" s="569"/>
      <c r="AG1019" s="569"/>
      <c r="AH1019" s="569"/>
      <c r="AI1019" s="569"/>
      <c r="AJ1019" s="569"/>
      <c r="AK1019" s="569"/>
      <c r="AL1019" s="569"/>
      <c r="AM1019" s="569"/>
      <c r="AN1019" s="569"/>
      <c r="AO1019" s="569"/>
      <c r="AP1019" s="569"/>
      <c r="AQ1019" s="569"/>
      <c r="AR1019" s="569"/>
      <c r="AS1019" s="569"/>
      <c r="AT1019" s="569"/>
      <c r="AU1019" s="569"/>
      <c r="AV1019" s="569"/>
      <c r="AW1019" s="569"/>
      <c r="AX1019" s="569"/>
      <c r="AY1019" s="569"/>
      <c r="AZ1019" s="569"/>
      <c r="BA1019" s="569"/>
      <c r="BB1019" s="569"/>
      <c r="BC1019" s="569"/>
      <c r="BD1019" s="569"/>
      <c r="BE1019" s="569"/>
      <c r="BF1019" s="569"/>
      <c r="BG1019" s="569"/>
      <c r="BH1019" s="569"/>
      <c r="BI1019" s="569"/>
      <c r="BJ1019" s="569"/>
      <c r="BK1019" s="569"/>
      <c r="BL1019" s="569"/>
      <c r="BM1019" s="569"/>
      <c r="BN1019" s="569"/>
      <c r="BO1019" s="569"/>
      <c r="BP1019" s="569"/>
      <c r="BQ1019" s="569"/>
      <c r="BR1019" s="569"/>
      <c r="BS1019" s="569"/>
      <c r="BT1019" s="569"/>
      <c r="BU1019" s="569"/>
      <c r="BV1019" s="569"/>
      <c r="BW1019" s="569"/>
      <c r="BX1019" s="569"/>
      <c r="BY1019" s="569"/>
      <c r="BZ1019" s="569"/>
      <c r="CA1019" s="569"/>
      <c r="CB1019" s="569"/>
      <c r="CC1019" s="569"/>
      <c r="CD1019" s="569"/>
    </row>
    <row r="1020" spans="21:82" ht="39" customHeight="1" x14ac:dyDescent="0.25">
      <c r="U1020" s="569"/>
      <c r="V1020" s="569"/>
      <c r="W1020" s="569"/>
      <c r="X1020" s="569"/>
      <c r="Y1020" s="569"/>
      <c r="Z1020" s="569"/>
      <c r="AA1020" s="569"/>
      <c r="AB1020" s="569"/>
      <c r="AC1020" s="569"/>
      <c r="AD1020" s="569"/>
      <c r="AE1020" s="569"/>
      <c r="AF1020" s="569"/>
      <c r="AG1020" s="569"/>
      <c r="AH1020" s="569"/>
      <c r="AI1020" s="569"/>
      <c r="AJ1020" s="569"/>
      <c r="AK1020" s="569"/>
      <c r="AL1020" s="569"/>
      <c r="AM1020" s="569"/>
      <c r="AN1020" s="569"/>
      <c r="AO1020" s="569"/>
      <c r="AP1020" s="569"/>
      <c r="AQ1020" s="569"/>
      <c r="AR1020" s="569"/>
      <c r="AS1020" s="569"/>
      <c r="AT1020" s="569"/>
      <c r="AU1020" s="569"/>
      <c r="AV1020" s="569"/>
      <c r="AW1020" s="569"/>
      <c r="AX1020" s="569"/>
      <c r="AY1020" s="569"/>
      <c r="AZ1020" s="569"/>
      <c r="BA1020" s="569"/>
      <c r="BB1020" s="569"/>
      <c r="BC1020" s="569"/>
      <c r="BD1020" s="569"/>
      <c r="BE1020" s="569"/>
      <c r="BF1020" s="569"/>
      <c r="BG1020" s="569"/>
      <c r="BH1020" s="569"/>
      <c r="BI1020" s="569"/>
      <c r="BJ1020" s="569"/>
      <c r="BK1020" s="569"/>
      <c r="BL1020" s="569"/>
      <c r="BM1020" s="569"/>
      <c r="BN1020" s="569"/>
      <c r="BO1020" s="569"/>
      <c r="BP1020" s="569"/>
      <c r="BQ1020" s="569"/>
      <c r="BR1020" s="569"/>
      <c r="BS1020" s="569"/>
      <c r="BT1020" s="569"/>
      <c r="BU1020" s="569"/>
      <c r="BV1020" s="569"/>
      <c r="BW1020" s="569"/>
      <c r="BX1020" s="569"/>
      <c r="BY1020" s="569"/>
      <c r="BZ1020" s="569"/>
      <c r="CA1020" s="569"/>
      <c r="CB1020" s="569"/>
      <c r="CC1020" s="569"/>
      <c r="CD1020" s="569"/>
    </row>
    <row r="1021" spans="21:82" ht="39" customHeight="1" x14ac:dyDescent="0.25">
      <c r="U1021" s="569"/>
      <c r="V1021" s="569"/>
      <c r="W1021" s="569"/>
      <c r="X1021" s="569"/>
      <c r="Y1021" s="569"/>
      <c r="Z1021" s="569"/>
      <c r="AA1021" s="569"/>
      <c r="AB1021" s="569"/>
      <c r="AC1021" s="569"/>
      <c r="AD1021" s="569"/>
      <c r="AE1021" s="569"/>
      <c r="AF1021" s="569"/>
      <c r="AG1021" s="569"/>
      <c r="AH1021" s="569"/>
      <c r="AI1021" s="569"/>
      <c r="AJ1021" s="569"/>
      <c r="AK1021" s="569"/>
      <c r="AL1021" s="569"/>
      <c r="AM1021" s="569"/>
      <c r="AN1021" s="569"/>
      <c r="AO1021" s="569"/>
      <c r="AP1021" s="569"/>
      <c r="AQ1021" s="569"/>
      <c r="AR1021" s="569"/>
      <c r="AS1021" s="569"/>
      <c r="AT1021" s="569"/>
      <c r="AU1021" s="569"/>
      <c r="AV1021" s="569"/>
      <c r="AW1021" s="569"/>
      <c r="AX1021" s="569"/>
      <c r="AY1021" s="569"/>
      <c r="AZ1021" s="569"/>
      <c r="BA1021" s="569"/>
      <c r="BB1021" s="569"/>
      <c r="BC1021" s="569"/>
      <c r="BD1021" s="569"/>
      <c r="BE1021" s="569"/>
      <c r="BF1021" s="569"/>
      <c r="BG1021" s="569"/>
      <c r="BH1021" s="569"/>
      <c r="BI1021" s="569"/>
      <c r="BJ1021" s="569"/>
      <c r="BK1021" s="569"/>
      <c r="BL1021" s="569"/>
      <c r="BM1021" s="569"/>
      <c r="BN1021" s="569"/>
      <c r="BO1021" s="569"/>
      <c r="BP1021" s="569"/>
      <c r="BQ1021" s="569"/>
      <c r="BR1021" s="569"/>
      <c r="BS1021" s="569"/>
      <c r="BT1021" s="569"/>
      <c r="BU1021" s="569"/>
      <c r="BV1021" s="569"/>
      <c r="BW1021" s="569"/>
      <c r="BX1021" s="569"/>
      <c r="BY1021" s="569"/>
      <c r="BZ1021" s="569"/>
      <c r="CA1021" s="569"/>
      <c r="CB1021" s="569"/>
      <c r="CC1021" s="569"/>
      <c r="CD1021" s="569"/>
    </row>
    <row r="1022" spans="21:82" ht="39" customHeight="1" x14ac:dyDescent="0.25">
      <c r="U1022" s="569"/>
      <c r="V1022" s="569"/>
      <c r="W1022" s="569"/>
      <c r="X1022" s="569"/>
      <c r="Y1022" s="569"/>
      <c r="Z1022" s="569"/>
      <c r="AA1022" s="569"/>
      <c r="AB1022" s="569"/>
      <c r="AC1022" s="569"/>
      <c r="AD1022" s="569"/>
      <c r="AE1022" s="569"/>
      <c r="AF1022" s="569"/>
      <c r="AG1022" s="569"/>
      <c r="AH1022" s="569"/>
      <c r="AI1022" s="569"/>
      <c r="AJ1022" s="569"/>
      <c r="AK1022" s="569"/>
      <c r="AL1022" s="569"/>
      <c r="AM1022" s="569"/>
      <c r="AN1022" s="569"/>
      <c r="AO1022" s="569"/>
      <c r="AP1022" s="569"/>
      <c r="AQ1022" s="569"/>
      <c r="AR1022" s="569"/>
      <c r="AS1022" s="569"/>
      <c r="AT1022" s="569"/>
      <c r="AU1022" s="569"/>
      <c r="AV1022" s="569"/>
      <c r="AW1022" s="569"/>
      <c r="AX1022" s="569"/>
      <c r="AY1022" s="569"/>
      <c r="AZ1022" s="569"/>
      <c r="BA1022" s="569"/>
      <c r="BB1022" s="569"/>
      <c r="BC1022" s="569"/>
      <c r="BD1022" s="569"/>
      <c r="BE1022" s="569"/>
      <c r="BF1022" s="569"/>
      <c r="BG1022" s="569"/>
      <c r="BH1022" s="569"/>
      <c r="BI1022" s="569"/>
      <c r="BJ1022" s="569"/>
      <c r="BK1022" s="569"/>
      <c r="BL1022" s="569"/>
      <c r="BM1022" s="569"/>
      <c r="BN1022" s="569"/>
      <c r="BO1022" s="569"/>
      <c r="BP1022" s="569"/>
      <c r="BQ1022" s="569"/>
      <c r="BR1022" s="569"/>
      <c r="BS1022" s="569"/>
      <c r="BT1022" s="569"/>
      <c r="BU1022" s="569"/>
      <c r="BV1022" s="569"/>
      <c r="BW1022" s="569"/>
      <c r="BX1022" s="569"/>
      <c r="BY1022" s="569"/>
      <c r="BZ1022" s="569"/>
      <c r="CA1022" s="569"/>
      <c r="CB1022" s="569"/>
      <c r="CC1022" s="569"/>
      <c r="CD1022" s="569"/>
    </row>
    <row r="1023" spans="21:82" ht="39" customHeight="1" x14ac:dyDescent="0.25">
      <c r="U1023" s="569"/>
      <c r="V1023" s="569"/>
      <c r="W1023" s="569"/>
      <c r="X1023" s="569"/>
      <c r="Y1023" s="569"/>
      <c r="Z1023" s="569"/>
      <c r="AA1023" s="569"/>
      <c r="AB1023" s="569"/>
      <c r="AC1023" s="569"/>
      <c r="AD1023" s="569"/>
      <c r="AE1023" s="569"/>
      <c r="AF1023" s="569"/>
      <c r="AG1023" s="569"/>
      <c r="AH1023" s="569"/>
      <c r="AI1023" s="569"/>
      <c r="AJ1023" s="569"/>
      <c r="AK1023" s="569"/>
      <c r="AL1023" s="569"/>
      <c r="AM1023" s="569"/>
      <c r="AN1023" s="569"/>
      <c r="AO1023" s="569"/>
      <c r="AP1023" s="569"/>
      <c r="AQ1023" s="569"/>
      <c r="AR1023" s="569"/>
      <c r="AS1023" s="569"/>
      <c r="AT1023" s="569"/>
      <c r="AU1023" s="569"/>
      <c r="AV1023" s="569"/>
      <c r="AW1023" s="569"/>
      <c r="AX1023" s="569"/>
      <c r="AY1023" s="569"/>
      <c r="AZ1023" s="569"/>
      <c r="BA1023" s="569"/>
      <c r="BB1023" s="569"/>
      <c r="BC1023" s="569"/>
      <c r="BD1023" s="569"/>
      <c r="BE1023" s="569"/>
      <c r="BF1023" s="569"/>
      <c r="BG1023" s="569"/>
      <c r="BH1023" s="569"/>
      <c r="BI1023" s="569"/>
      <c r="BJ1023" s="569"/>
      <c r="BK1023" s="569"/>
      <c r="BL1023" s="569"/>
      <c r="BM1023" s="569"/>
      <c r="BN1023" s="569"/>
      <c r="BO1023" s="569"/>
      <c r="BP1023" s="569"/>
      <c r="BQ1023" s="569"/>
      <c r="BR1023" s="569"/>
      <c r="BS1023" s="569"/>
      <c r="BT1023" s="569"/>
      <c r="BU1023" s="569"/>
      <c r="BV1023" s="569"/>
      <c r="BW1023" s="569"/>
      <c r="BX1023" s="569"/>
      <c r="BY1023" s="569"/>
      <c r="BZ1023" s="569"/>
      <c r="CA1023" s="569"/>
      <c r="CB1023" s="569"/>
      <c r="CC1023" s="569"/>
      <c r="CD1023" s="569"/>
    </row>
    <row r="1024" spans="21:82" ht="39" customHeight="1" x14ac:dyDescent="0.25">
      <c r="U1024" s="569"/>
      <c r="V1024" s="569"/>
      <c r="W1024" s="569"/>
      <c r="X1024" s="569"/>
      <c r="Y1024" s="569"/>
      <c r="Z1024" s="569"/>
      <c r="AA1024" s="569"/>
      <c r="AB1024" s="569"/>
      <c r="AC1024" s="569"/>
      <c r="AD1024" s="569"/>
      <c r="AE1024" s="569"/>
      <c r="AF1024" s="569"/>
      <c r="AG1024" s="569"/>
      <c r="AH1024" s="569"/>
      <c r="AI1024" s="569"/>
      <c r="AJ1024" s="569"/>
      <c r="AK1024" s="569"/>
      <c r="AL1024" s="569"/>
      <c r="AM1024" s="569"/>
      <c r="AN1024" s="569"/>
      <c r="AO1024" s="569"/>
      <c r="AP1024" s="569"/>
      <c r="AQ1024" s="569"/>
      <c r="AR1024" s="569"/>
      <c r="AS1024" s="569"/>
      <c r="AT1024" s="569"/>
      <c r="AU1024" s="569"/>
      <c r="AV1024" s="569"/>
      <c r="AW1024" s="569"/>
      <c r="AX1024" s="569"/>
      <c r="AY1024" s="569"/>
      <c r="AZ1024" s="569"/>
      <c r="BA1024" s="569"/>
      <c r="BB1024" s="569"/>
      <c r="BC1024" s="569"/>
      <c r="BD1024" s="569"/>
      <c r="BE1024" s="569"/>
      <c r="BF1024" s="569"/>
      <c r="BG1024" s="569"/>
      <c r="BH1024" s="569"/>
      <c r="BI1024" s="569"/>
      <c r="BJ1024" s="569"/>
      <c r="BK1024" s="569"/>
      <c r="BL1024" s="569"/>
      <c r="BM1024" s="569"/>
      <c r="BN1024" s="569"/>
      <c r="BO1024" s="569"/>
      <c r="BP1024" s="569"/>
      <c r="BQ1024" s="569"/>
      <c r="BR1024" s="569"/>
      <c r="BS1024" s="569"/>
      <c r="BT1024" s="569"/>
      <c r="BU1024" s="569"/>
      <c r="BV1024" s="569"/>
      <c r="BW1024" s="569"/>
      <c r="BX1024" s="569"/>
      <c r="BY1024" s="569"/>
      <c r="BZ1024" s="569"/>
      <c r="CA1024" s="569"/>
      <c r="CB1024" s="569"/>
      <c r="CC1024" s="569"/>
      <c r="CD1024" s="569"/>
    </row>
    <row r="1025" spans="21:82" ht="39" customHeight="1" x14ac:dyDescent="0.25">
      <c r="U1025" s="569"/>
      <c r="V1025" s="569"/>
      <c r="W1025" s="569"/>
      <c r="X1025" s="569"/>
      <c r="Y1025" s="569"/>
      <c r="Z1025" s="569"/>
      <c r="AA1025" s="569"/>
      <c r="AB1025" s="569"/>
      <c r="AC1025" s="569"/>
      <c r="AD1025" s="569"/>
      <c r="AE1025" s="569"/>
      <c r="AF1025" s="569"/>
      <c r="AG1025" s="569"/>
      <c r="AH1025" s="569"/>
      <c r="AI1025" s="569"/>
      <c r="AJ1025" s="569"/>
      <c r="AK1025" s="569"/>
      <c r="AL1025" s="569"/>
      <c r="AM1025" s="569"/>
      <c r="AN1025" s="569"/>
      <c r="AO1025" s="569"/>
      <c r="AP1025" s="569"/>
      <c r="AQ1025" s="569"/>
      <c r="AR1025" s="569"/>
      <c r="AS1025" s="569"/>
      <c r="AT1025" s="569"/>
      <c r="AU1025" s="569"/>
      <c r="AV1025" s="569"/>
      <c r="AW1025" s="569"/>
      <c r="AX1025" s="569"/>
      <c r="AY1025" s="569"/>
      <c r="AZ1025" s="569"/>
      <c r="BA1025" s="569"/>
      <c r="BB1025" s="569"/>
      <c r="BC1025" s="569"/>
      <c r="BD1025" s="569"/>
      <c r="BE1025" s="569"/>
      <c r="BF1025" s="569"/>
      <c r="BG1025" s="569"/>
      <c r="BH1025" s="569"/>
      <c r="BI1025" s="569"/>
      <c r="BJ1025" s="569"/>
      <c r="BK1025" s="569"/>
      <c r="BL1025" s="569"/>
      <c r="BM1025" s="569"/>
      <c r="BN1025" s="569"/>
      <c r="BO1025" s="569"/>
      <c r="BP1025" s="569"/>
      <c r="BQ1025" s="569"/>
      <c r="BR1025" s="569"/>
      <c r="BS1025" s="569"/>
      <c r="BT1025" s="569"/>
      <c r="BU1025" s="569"/>
      <c r="BV1025" s="569"/>
      <c r="BW1025" s="569"/>
      <c r="BX1025" s="569"/>
      <c r="BY1025" s="569"/>
      <c r="BZ1025" s="569"/>
      <c r="CA1025" s="569"/>
      <c r="CB1025" s="569"/>
      <c r="CC1025" s="569"/>
      <c r="CD1025" s="569"/>
    </row>
    <row r="1026" spans="21:82" ht="39" customHeight="1" x14ac:dyDescent="0.25">
      <c r="U1026" s="569"/>
      <c r="V1026" s="569"/>
      <c r="W1026" s="569"/>
      <c r="X1026" s="569"/>
      <c r="Y1026" s="569"/>
      <c r="Z1026" s="569"/>
      <c r="AA1026" s="569"/>
      <c r="AB1026" s="569"/>
      <c r="AC1026" s="569"/>
      <c r="AD1026" s="569"/>
      <c r="AE1026" s="569"/>
      <c r="AF1026" s="569"/>
      <c r="AG1026" s="569"/>
      <c r="AH1026" s="569"/>
      <c r="AI1026" s="569"/>
      <c r="AJ1026" s="569"/>
      <c r="AK1026" s="569"/>
      <c r="AL1026" s="569"/>
      <c r="AM1026" s="569"/>
      <c r="AN1026" s="569"/>
      <c r="AO1026" s="569"/>
      <c r="AP1026" s="569"/>
      <c r="AQ1026" s="569"/>
      <c r="AR1026" s="569"/>
      <c r="AS1026" s="569"/>
      <c r="AT1026" s="569"/>
      <c r="AU1026" s="569"/>
      <c r="AV1026" s="569"/>
      <c r="AW1026" s="569"/>
      <c r="AX1026" s="569"/>
      <c r="AY1026" s="569"/>
      <c r="AZ1026" s="569"/>
      <c r="BA1026" s="569"/>
      <c r="BB1026" s="569"/>
      <c r="BC1026" s="569"/>
      <c r="BD1026" s="569"/>
      <c r="BE1026" s="569"/>
      <c r="BF1026" s="569"/>
      <c r="BG1026" s="569"/>
      <c r="BH1026" s="569"/>
      <c r="BI1026" s="569"/>
      <c r="BJ1026" s="569"/>
      <c r="BK1026" s="569"/>
      <c r="BL1026" s="569"/>
      <c r="BM1026" s="569"/>
      <c r="BN1026" s="569"/>
      <c r="BO1026" s="569"/>
      <c r="BP1026" s="569"/>
      <c r="BQ1026" s="569"/>
      <c r="BR1026" s="569"/>
      <c r="BS1026" s="569"/>
      <c r="BT1026" s="569"/>
      <c r="BU1026" s="569"/>
      <c r="BV1026" s="569"/>
      <c r="BW1026" s="569"/>
      <c r="BX1026" s="569"/>
      <c r="BY1026" s="569"/>
      <c r="BZ1026" s="569"/>
      <c r="CA1026" s="569"/>
      <c r="CB1026" s="569"/>
      <c r="CC1026" s="569"/>
      <c r="CD1026" s="569"/>
    </row>
    <row r="1027" spans="21:82" ht="39" customHeight="1" x14ac:dyDescent="0.25">
      <c r="U1027" s="569"/>
      <c r="V1027" s="569"/>
      <c r="W1027" s="569"/>
      <c r="X1027" s="569"/>
      <c r="Y1027" s="569"/>
      <c r="Z1027" s="569"/>
      <c r="AA1027" s="569"/>
      <c r="AB1027" s="569"/>
      <c r="AC1027" s="569"/>
      <c r="AD1027" s="569"/>
      <c r="AE1027" s="569"/>
      <c r="AF1027" s="569"/>
      <c r="AG1027" s="569"/>
      <c r="AH1027" s="569"/>
      <c r="AI1027" s="569"/>
      <c r="AJ1027" s="569"/>
      <c r="AK1027" s="569"/>
      <c r="AL1027" s="569"/>
      <c r="AM1027" s="569"/>
      <c r="AN1027" s="569"/>
      <c r="AO1027" s="569"/>
      <c r="AP1027" s="569"/>
      <c r="AQ1027" s="569"/>
      <c r="AR1027" s="569"/>
      <c r="AS1027" s="569"/>
      <c r="AT1027" s="569"/>
      <c r="AU1027" s="569"/>
      <c r="AV1027" s="569"/>
      <c r="AW1027" s="569"/>
      <c r="AX1027" s="569"/>
      <c r="AY1027" s="569"/>
      <c r="AZ1027" s="569"/>
      <c r="BA1027" s="569"/>
      <c r="BB1027" s="569"/>
      <c r="BC1027" s="569"/>
      <c r="BD1027" s="569"/>
      <c r="BE1027" s="569"/>
      <c r="BF1027" s="569"/>
      <c r="BG1027" s="569"/>
      <c r="BH1027" s="569"/>
      <c r="BI1027" s="569"/>
      <c r="BJ1027" s="569"/>
      <c r="BK1027" s="569"/>
      <c r="BL1027" s="569"/>
      <c r="BM1027" s="569"/>
      <c r="BN1027" s="569"/>
      <c r="BO1027" s="569"/>
      <c r="BP1027" s="569"/>
      <c r="BQ1027" s="569"/>
      <c r="BR1027" s="569"/>
      <c r="BS1027" s="569"/>
      <c r="BT1027" s="569"/>
      <c r="BU1027" s="569"/>
      <c r="BV1027" s="569"/>
      <c r="BW1027" s="569"/>
      <c r="BX1027" s="569"/>
      <c r="BY1027" s="569"/>
      <c r="BZ1027" s="569"/>
      <c r="CA1027" s="569"/>
      <c r="CB1027" s="569"/>
      <c r="CC1027" s="569"/>
      <c r="CD1027" s="569"/>
    </row>
    <row r="1028" spans="21:82" ht="39" customHeight="1" x14ac:dyDescent="0.25">
      <c r="U1028" s="569"/>
      <c r="V1028" s="569"/>
      <c r="W1028" s="569"/>
      <c r="X1028" s="569"/>
      <c r="Y1028" s="569"/>
      <c r="Z1028" s="569"/>
      <c r="AA1028" s="569"/>
      <c r="AB1028" s="569"/>
      <c r="AC1028" s="569"/>
      <c r="AD1028" s="569"/>
      <c r="AE1028" s="569"/>
      <c r="AF1028" s="569"/>
      <c r="AG1028" s="569"/>
      <c r="AH1028" s="569"/>
      <c r="AI1028" s="569"/>
      <c r="AJ1028" s="569"/>
      <c r="AK1028" s="569"/>
      <c r="AL1028" s="569"/>
      <c r="AM1028" s="569"/>
      <c r="AN1028" s="569"/>
      <c r="AO1028" s="569"/>
      <c r="AP1028" s="569"/>
      <c r="AQ1028" s="569"/>
      <c r="AR1028" s="569"/>
      <c r="AS1028" s="569"/>
      <c r="AT1028" s="569"/>
      <c r="AU1028" s="569"/>
      <c r="AV1028" s="569"/>
      <c r="AW1028" s="569"/>
      <c r="AX1028" s="569"/>
      <c r="AY1028" s="569"/>
      <c r="AZ1028" s="569"/>
      <c r="BA1028" s="569"/>
      <c r="BB1028" s="569"/>
      <c r="BC1028" s="569"/>
      <c r="BD1028" s="569"/>
      <c r="BE1028" s="569"/>
      <c r="BF1028" s="569"/>
      <c r="BG1028" s="569"/>
      <c r="BH1028" s="569"/>
      <c r="BI1028" s="569"/>
      <c r="BJ1028" s="569"/>
      <c r="BK1028" s="569"/>
      <c r="BL1028" s="569"/>
      <c r="BM1028" s="569"/>
      <c r="BN1028" s="569"/>
      <c r="BO1028" s="569"/>
      <c r="BP1028" s="569"/>
      <c r="BQ1028" s="569"/>
      <c r="BR1028" s="569"/>
      <c r="BS1028" s="569"/>
      <c r="BT1028" s="569"/>
      <c r="BU1028" s="569"/>
      <c r="BV1028" s="569"/>
      <c r="BW1028" s="569"/>
      <c r="BX1028" s="569"/>
      <c r="BY1028" s="569"/>
      <c r="BZ1028" s="569"/>
      <c r="CA1028" s="569"/>
      <c r="CB1028" s="569"/>
      <c r="CC1028" s="569"/>
      <c r="CD1028" s="569"/>
    </row>
    <row r="1029" spans="21:82" ht="39" customHeight="1" x14ac:dyDescent="0.25">
      <c r="U1029" s="569"/>
      <c r="V1029" s="569"/>
      <c r="W1029" s="569"/>
      <c r="X1029" s="569"/>
      <c r="Y1029" s="569"/>
      <c r="Z1029" s="569"/>
      <c r="AA1029" s="569"/>
      <c r="AB1029" s="569"/>
      <c r="AC1029" s="569"/>
      <c r="AD1029" s="569"/>
      <c r="AE1029" s="569"/>
      <c r="AF1029" s="569"/>
      <c r="AG1029" s="569"/>
      <c r="AH1029" s="569"/>
      <c r="AI1029" s="569"/>
      <c r="AJ1029" s="569"/>
      <c r="AK1029" s="569"/>
      <c r="AL1029" s="569"/>
      <c r="AM1029" s="569"/>
      <c r="AN1029" s="569"/>
      <c r="AO1029" s="569"/>
      <c r="AP1029" s="569"/>
      <c r="AQ1029" s="569"/>
      <c r="AR1029" s="569"/>
      <c r="AS1029" s="569"/>
      <c r="AT1029" s="569"/>
      <c r="AU1029" s="569"/>
      <c r="AV1029" s="569"/>
      <c r="AW1029" s="569"/>
      <c r="AX1029" s="569"/>
      <c r="AY1029" s="569"/>
      <c r="AZ1029" s="569"/>
      <c r="BA1029" s="569"/>
      <c r="BB1029" s="569"/>
      <c r="BC1029" s="569"/>
      <c r="BD1029" s="569"/>
      <c r="BE1029" s="569"/>
      <c r="BF1029" s="569"/>
      <c r="BG1029" s="569"/>
      <c r="BH1029" s="569"/>
      <c r="BI1029" s="569"/>
      <c r="BJ1029" s="569"/>
      <c r="BK1029" s="569"/>
      <c r="BL1029" s="569"/>
      <c r="BM1029" s="569"/>
      <c r="BN1029" s="569"/>
      <c r="BO1029" s="569"/>
      <c r="BP1029" s="569"/>
      <c r="BQ1029" s="569"/>
      <c r="BR1029" s="569"/>
      <c r="BS1029" s="569"/>
      <c r="BT1029" s="569"/>
      <c r="BU1029" s="569"/>
      <c r="BV1029" s="569"/>
      <c r="BW1029" s="569"/>
      <c r="BX1029" s="569"/>
      <c r="BY1029" s="569"/>
      <c r="BZ1029" s="569"/>
      <c r="CA1029" s="569"/>
      <c r="CB1029" s="569"/>
      <c r="CC1029" s="569"/>
      <c r="CD1029" s="569"/>
    </row>
    <row r="1030" spans="21:82" ht="39" customHeight="1" x14ac:dyDescent="0.25">
      <c r="U1030" s="569"/>
      <c r="V1030" s="569"/>
      <c r="W1030" s="569"/>
      <c r="X1030" s="569"/>
      <c r="Y1030" s="569"/>
      <c r="Z1030" s="569"/>
      <c r="AA1030" s="569"/>
      <c r="AB1030" s="569"/>
      <c r="AC1030" s="569"/>
      <c r="AD1030" s="569"/>
      <c r="AE1030" s="569"/>
      <c r="AF1030" s="569"/>
      <c r="AG1030" s="569"/>
      <c r="AH1030" s="569"/>
      <c r="AI1030" s="569"/>
      <c r="AJ1030" s="569"/>
      <c r="AK1030" s="569"/>
      <c r="AL1030" s="569"/>
      <c r="AM1030" s="569"/>
      <c r="AN1030" s="569"/>
      <c r="AO1030" s="569"/>
      <c r="AP1030" s="569"/>
      <c r="AQ1030" s="569"/>
      <c r="AR1030" s="569"/>
      <c r="AS1030" s="569"/>
      <c r="AT1030" s="569"/>
      <c r="AU1030" s="569"/>
      <c r="AV1030" s="569"/>
      <c r="AW1030" s="569"/>
      <c r="AX1030" s="569"/>
      <c r="AY1030" s="569"/>
      <c r="AZ1030" s="569"/>
      <c r="BA1030" s="569"/>
      <c r="BB1030" s="569"/>
      <c r="BC1030" s="569"/>
      <c r="BD1030" s="569"/>
      <c r="BE1030" s="569"/>
      <c r="BF1030" s="569"/>
      <c r="BG1030" s="569"/>
      <c r="BH1030" s="569"/>
      <c r="BI1030" s="569"/>
      <c r="BJ1030" s="569"/>
      <c r="BK1030" s="569"/>
      <c r="BL1030" s="569"/>
      <c r="BM1030" s="569"/>
      <c r="BN1030" s="569"/>
      <c r="BO1030" s="569"/>
      <c r="BP1030" s="569"/>
      <c r="BQ1030" s="569"/>
      <c r="BR1030" s="569"/>
      <c r="BS1030" s="569"/>
      <c r="BT1030" s="569"/>
      <c r="BU1030" s="569"/>
      <c r="BV1030" s="569"/>
      <c r="BW1030" s="569"/>
      <c r="BX1030" s="569"/>
      <c r="BY1030" s="569"/>
      <c r="BZ1030" s="569"/>
      <c r="CA1030" s="569"/>
      <c r="CB1030" s="569"/>
      <c r="CC1030" s="569"/>
      <c r="CD1030" s="569"/>
    </row>
    <row r="1031" spans="21:82" ht="39" customHeight="1" x14ac:dyDescent="0.25">
      <c r="U1031" s="569"/>
      <c r="V1031" s="569"/>
      <c r="W1031" s="569"/>
      <c r="X1031" s="569"/>
      <c r="Y1031" s="569"/>
      <c r="Z1031" s="569"/>
      <c r="AA1031" s="569"/>
      <c r="AB1031" s="569"/>
      <c r="AC1031" s="569"/>
      <c r="AD1031" s="569"/>
      <c r="AE1031" s="569"/>
      <c r="AF1031" s="569"/>
      <c r="AG1031" s="569"/>
      <c r="AH1031" s="569"/>
      <c r="AI1031" s="569"/>
      <c r="AJ1031" s="569"/>
      <c r="AK1031" s="569"/>
      <c r="AL1031" s="569"/>
      <c r="AM1031" s="569"/>
      <c r="AN1031" s="569"/>
      <c r="AO1031" s="569"/>
      <c r="AP1031" s="569"/>
      <c r="AQ1031" s="569"/>
      <c r="AR1031" s="569"/>
      <c r="AS1031" s="569"/>
      <c r="AT1031" s="569"/>
      <c r="AU1031" s="569"/>
      <c r="AV1031" s="569"/>
      <c r="AW1031" s="569"/>
      <c r="AX1031" s="569"/>
      <c r="AY1031" s="569"/>
      <c r="AZ1031" s="569"/>
      <c r="BA1031" s="569"/>
      <c r="BB1031" s="569"/>
      <c r="BC1031" s="569"/>
      <c r="BD1031" s="569"/>
      <c r="BE1031" s="569"/>
      <c r="BF1031" s="569"/>
      <c r="BG1031" s="569"/>
      <c r="BH1031" s="569"/>
      <c r="BI1031" s="569"/>
      <c r="BJ1031" s="569"/>
      <c r="BK1031" s="569"/>
      <c r="BL1031" s="569"/>
      <c r="BM1031" s="569"/>
      <c r="BN1031" s="569"/>
      <c r="BO1031" s="569"/>
      <c r="BP1031" s="569"/>
      <c r="BQ1031" s="569"/>
      <c r="BR1031" s="569"/>
      <c r="BS1031" s="569"/>
      <c r="BT1031" s="569"/>
      <c r="BU1031" s="569"/>
      <c r="BV1031" s="569"/>
      <c r="BW1031" s="569"/>
      <c r="BX1031" s="569"/>
      <c r="BY1031" s="569"/>
      <c r="BZ1031" s="569"/>
      <c r="CA1031" s="569"/>
      <c r="CB1031" s="569"/>
      <c r="CC1031" s="569"/>
      <c r="CD1031" s="569"/>
    </row>
    <row r="1032" spans="21:82" ht="39" customHeight="1" x14ac:dyDescent="0.25">
      <c r="U1032" s="569"/>
      <c r="V1032" s="569"/>
      <c r="W1032" s="569"/>
      <c r="X1032" s="569"/>
      <c r="Y1032" s="569"/>
      <c r="Z1032" s="569"/>
      <c r="AA1032" s="569"/>
      <c r="AB1032" s="569"/>
      <c r="AC1032" s="569"/>
      <c r="AD1032" s="569"/>
      <c r="AE1032" s="569"/>
      <c r="AF1032" s="569"/>
      <c r="AG1032" s="569"/>
      <c r="AH1032" s="569"/>
      <c r="AI1032" s="569"/>
      <c r="AJ1032" s="569"/>
      <c r="AK1032" s="569"/>
      <c r="AL1032" s="569"/>
      <c r="AM1032" s="569"/>
      <c r="AN1032" s="569"/>
      <c r="AO1032" s="569"/>
      <c r="AP1032" s="569"/>
      <c r="AQ1032" s="569"/>
      <c r="AR1032" s="569"/>
      <c r="AS1032" s="569"/>
      <c r="AT1032" s="569"/>
      <c r="AU1032" s="569"/>
      <c r="AV1032" s="569"/>
      <c r="AW1032" s="569"/>
      <c r="AX1032" s="569"/>
      <c r="AY1032" s="569"/>
      <c r="AZ1032" s="569"/>
      <c r="BA1032" s="569"/>
      <c r="BB1032" s="569"/>
      <c r="BC1032" s="569"/>
      <c r="BD1032" s="569"/>
      <c r="BE1032" s="569"/>
      <c r="BF1032" s="569"/>
      <c r="BG1032" s="569"/>
      <c r="BH1032" s="569"/>
      <c r="BI1032" s="569"/>
      <c r="BJ1032" s="569"/>
      <c r="BK1032" s="569"/>
      <c r="BL1032" s="569"/>
      <c r="BM1032" s="569"/>
      <c r="BN1032" s="569"/>
      <c r="BO1032" s="569"/>
      <c r="BP1032" s="569"/>
      <c r="BQ1032" s="569"/>
      <c r="BR1032" s="569"/>
      <c r="BS1032" s="569"/>
      <c r="BT1032" s="569"/>
      <c r="BU1032" s="569"/>
      <c r="BV1032" s="569"/>
      <c r="BW1032" s="569"/>
      <c r="BX1032" s="569"/>
      <c r="BY1032" s="569"/>
      <c r="BZ1032" s="569"/>
      <c r="CA1032" s="569"/>
      <c r="CB1032" s="569"/>
      <c r="CC1032" s="569"/>
      <c r="CD1032" s="569"/>
    </row>
    <row r="1033" spans="21:82" ht="39" customHeight="1" x14ac:dyDescent="0.25">
      <c r="U1033" s="569"/>
      <c r="V1033" s="569"/>
      <c r="W1033" s="569"/>
      <c r="X1033" s="569"/>
      <c r="Y1033" s="569"/>
      <c r="Z1033" s="569"/>
      <c r="AA1033" s="569"/>
      <c r="AB1033" s="569"/>
      <c r="AC1033" s="569"/>
      <c r="AD1033" s="569"/>
      <c r="AE1033" s="569"/>
      <c r="AF1033" s="569"/>
      <c r="AG1033" s="569"/>
      <c r="AH1033" s="569"/>
      <c r="AI1033" s="569"/>
      <c r="AJ1033" s="569"/>
      <c r="AK1033" s="569"/>
      <c r="AL1033" s="569"/>
      <c r="AM1033" s="569"/>
      <c r="AN1033" s="569"/>
      <c r="AO1033" s="569"/>
      <c r="AP1033" s="569"/>
      <c r="AQ1033" s="569"/>
      <c r="AR1033" s="569"/>
      <c r="AS1033" s="569"/>
      <c r="AT1033" s="569"/>
      <c r="AU1033" s="569"/>
      <c r="AV1033" s="569"/>
      <c r="AW1033" s="569"/>
      <c r="AX1033" s="569"/>
      <c r="AY1033" s="569"/>
      <c r="AZ1033" s="569"/>
      <c r="BA1033" s="569"/>
      <c r="BB1033" s="569"/>
      <c r="BC1033" s="569"/>
      <c r="BD1033" s="569"/>
      <c r="BE1033" s="569"/>
      <c r="BF1033" s="569"/>
      <c r="BG1033" s="569"/>
      <c r="BH1033" s="569"/>
      <c r="BI1033" s="569"/>
      <c r="BJ1033" s="569"/>
      <c r="BK1033" s="569"/>
      <c r="BL1033" s="569"/>
      <c r="BM1033" s="569"/>
      <c r="BN1033" s="569"/>
      <c r="BO1033" s="569"/>
      <c r="BP1033" s="569"/>
      <c r="BQ1033" s="569"/>
      <c r="BR1033" s="569"/>
      <c r="BS1033" s="569"/>
      <c r="BT1033" s="569"/>
      <c r="BU1033" s="569"/>
      <c r="BV1033" s="569"/>
      <c r="BW1033" s="569"/>
      <c r="BX1033" s="569"/>
      <c r="BY1033" s="569"/>
      <c r="BZ1033" s="569"/>
      <c r="CA1033" s="569"/>
      <c r="CB1033" s="569"/>
      <c r="CC1033" s="569"/>
      <c r="CD1033" s="569"/>
    </row>
    <row r="1034" spans="21:82" ht="39" customHeight="1" x14ac:dyDescent="0.25">
      <c r="U1034" s="569"/>
      <c r="V1034" s="569"/>
      <c r="W1034" s="569"/>
      <c r="X1034" s="569"/>
      <c r="Y1034" s="569"/>
      <c r="Z1034" s="569"/>
      <c r="AA1034" s="569"/>
      <c r="AB1034" s="569"/>
      <c r="AC1034" s="569"/>
      <c r="AD1034" s="569"/>
      <c r="AE1034" s="569"/>
      <c r="AF1034" s="569"/>
      <c r="AG1034" s="569"/>
      <c r="AH1034" s="569"/>
      <c r="AI1034" s="569"/>
      <c r="AJ1034" s="569"/>
      <c r="AK1034" s="569"/>
      <c r="AL1034" s="569"/>
      <c r="AM1034" s="569"/>
      <c r="AN1034" s="569"/>
      <c r="AO1034" s="569"/>
      <c r="AP1034" s="569"/>
      <c r="AQ1034" s="569"/>
      <c r="AR1034" s="569"/>
      <c r="AS1034" s="569"/>
      <c r="AT1034" s="569"/>
      <c r="AU1034" s="569"/>
      <c r="AV1034" s="569"/>
      <c r="AW1034" s="569"/>
      <c r="AX1034" s="569"/>
      <c r="AY1034" s="569"/>
      <c r="AZ1034" s="569"/>
      <c r="BA1034" s="569"/>
      <c r="BB1034" s="569"/>
      <c r="BC1034" s="569"/>
      <c r="BD1034" s="569"/>
      <c r="BE1034" s="569"/>
      <c r="BF1034" s="569"/>
      <c r="BG1034" s="569"/>
      <c r="BH1034" s="569"/>
      <c r="BI1034" s="569"/>
      <c r="BJ1034" s="569"/>
      <c r="BK1034" s="569"/>
      <c r="BL1034" s="569"/>
      <c r="BM1034" s="569"/>
      <c r="BN1034" s="569"/>
      <c r="BO1034" s="569"/>
      <c r="BP1034" s="569"/>
      <c r="BQ1034" s="569"/>
      <c r="BR1034" s="569"/>
      <c r="BS1034" s="569"/>
      <c r="BT1034" s="569"/>
      <c r="BU1034" s="569"/>
      <c r="BV1034" s="569"/>
      <c r="BW1034" s="569"/>
      <c r="BX1034" s="569"/>
      <c r="BY1034" s="569"/>
      <c r="BZ1034" s="569"/>
      <c r="CA1034" s="569"/>
      <c r="CB1034" s="569"/>
      <c r="CC1034" s="569"/>
      <c r="CD1034" s="569"/>
    </row>
    <row r="1035" spans="21:82" ht="39" customHeight="1" x14ac:dyDescent="0.25">
      <c r="U1035" s="569"/>
      <c r="V1035" s="569"/>
      <c r="W1035" s="569"/>
      <c r="X1035" s="569"/>
      <c r="Y1035" s="569"/>
      <c r="Z1035" s="569"/>
      <c r="AA1035" s="569"/>
      <c r="AB1035" s="569"/>
      <c r="AC1035" s="569"/>
      <c r="AD1035" s="569"/>
      <c r="AE1035" s="569"/>
      <c r="AF1035" s="569"/>
      <c r="AG1035" s="569"/>
      <c r="AH1035" s="569"/>
      <c r="AI1035" s="569"/>
      <c r="AJ1035" s="569"/>
      <c r="AK1035" s="569"/>
      <c r="AL1035" s="569"/>
      <c r="AM1035" s="569"/>
      <c r="AN1035" s="569"/>
      <c r="AO1035" s="569"/>
      <c r="AP1035" s="569"/>
      <c r="AQ1035" s="569"/>
      <c r="AR1035" s="569"/>
      <c r="AS1035" s="569"/>
      <c r="AT1035" s="569"/>
      <c r="AU1035" s="569"/>
      <c r="AV1035" s="569"/>
      <c r="AW1035" s="569"/>
      <c r="AX1035" s="569"/>
      <c r="AY1035" s="569"/>
      <c r="AZ1035" s="569"/>
      <c r="BA1035" s="569"/>
      <c r="BB1035" s="569"/>
      <c r="BC1035" s="569"/>
      <c r="BD1035" s="569"/>
      <c r="BE1035" s="569"/>
      <c r="BF1035" s="569"/>
      <c r="BG1035" s="569"/>
      <c r="BH1035" s="569"/>
      <c r="BI1035" s="569"/>
      <c r="BJ1035" s="569"/>
      <c r="BK1035" s="569"/>
      <c r="BL1035" s="569"/>
      <c r="BM1035" s="569"/>
      <c r="BN1035" s="569"/>
      <c r="BO1035" s="569"/>
      <c r="BP1035" s="569"/>
      <c r="BQ1035" s="569"/>
      <c r="BR1035" s="569"/>
      <c r="BS1035" s="569"/>
      <c r="BT1035" s="569"/>
      <c r="BU1035" s="569"/>
      <c r="BV1035" s="569"/>
      <c r="BW1035" s="569"/>
      <c r="BX1035" s="569"/>
      <c r="BY1035" s="569"/>
      <c r="BZ1035" s="569"/>
      <c r="CA1035" s="569"/>
      <c r="CB1035" s="569"/>
      <c r="CC1035" s="569"/>
      <c r="CD1035" s="569"/>
    </row>
    <row r="1036" spans="21:82" ht="39" customHeight="1" x14ac:dyDescent="0.25">
      <c r="U1036" s="569"/>
      <c r="V1036" s="569"/>
      <c r="W1036" s="569"/>
      <c r="X1036" s="569"/>
      <c r="Y1036" s="569"/>
      <c r="Z1036" s="569"/>
      <c r="AA1036" s="569"/>
      <c r="AB1036" s="569"/>
      <c r="AC1036" s="569"/>
      <c r="AD1036" s="569"/>
      <c r="AE1036" s="569"/>
      <c r="AF1036" s="569"/>
      <c r="AG1036" s="569"/>
      <c r="AH1036" s="569"/>
      <c r="AI1036" s="569"/>
      <c r="AJ1036" s="569"/>
      <c r="AK1036" s="569"/>
      <c r="AL1036" s="569"/>
      <c r="AM1036" s="569"/>
      <c r="AN1036" s="569"/>
      <c r="AO1036" s="569"/>
      <c r="AP1036" s="569"/>
      <c r="AQ1036" s="569"/>
      <c r="AR1036" s="569"/>
      <c r="AS1036" s="569"/>
      <c r="AT1036" s="569"/>
      <c r="AU1036" s="569"/>
      <c r="AV1036" s="569"/>
      <c r="AW1036" s="569"/>
      <c r="AX1036" s="569"/>
      <c r="AY1036" s="569"/>
      <c r="AZ1036" s="569"/>
      <c r="BA1036" s="569"/>
      <c r="BB1036" s="569"/>
      <c r="BC1036" s="569"/>
      <c r="BD1036" s="569"/>
      <c r="BE1036" s="569"/>
      <c r="BF1036" s="569"/>
      <c r="BG1036" s="569"/>
      <c r="BH1036" s="569"/>
      <c r="BI1036" s="569"/>
      <c r="BJ1036" s="569"/>
      <c r="BK1036" s="569"/>
      <c r="BL1036" s="569"/>
      <c r="BM1036" s="569"/>
      <c r="BN1036" s="569"/>
      <c r="BO1036" s="569"/>
      <c r="BP1036" s="569"/>
      <c r="BQ1036" s="569"/>
      <c r="BR1036" s="569"/>
      <c r="BS1036" s="569"/>
      <c r="BT1036" s="569"/>
      <c r="BU1036" s="569"/>
      <c r="BV1036" s="569"/>
      <c r="BW1036" s="569"/>
      <c r="BX1036" s="569"/>
      <c r="BY1036" s="569"/>
      <c r="BZ1036" s="569"/>
      <c r="CA1036" s="569"/>
      <c r="CB1036" s="569"/>
      <c r="CC1036" s="569"/>
      <c r="CD1036" s="569"/>
    </row>
    <row r="1037" spans="21:82" ht="39" customHeight="1" x14ac:dyDescent="0.25">
      <c r="U1037" s="569"/>
      <c r="V1037" s="569"/>
      <c r="W1037" s="569"/>
      <c r="X1037" s="569"/>
      <c r="Y1037" s="569"/>
      <c r="Z1037" s="569"/>
      <c r="AA1037" s="569"/>
      <c r="AB1037" s="569"/>
      <c r="AC1037" s="569"/>
      <c r="AD1037" s="569"/>
      <c r="AE1037" s="569"/>
      <c r="AF1037" s="569"/>
      <c r="AG1037" s="569"/>
      <c r="AH1037" s="569"/>
      <c r="AI1037" s="569"/>
      <c r="AJ1037" s="569"/>
      <c r="AK1037" s="569"/>
      <c r="AL1037" s="569"/>
      <c r="AM1037" s="569"/>
      <c r="AN1037" s="569"/>
      <c r="AO1037" s="569"/>
      <c r="AP1037" s="569"/>
      <c r="AQ1037" s="569"/>
      <c r="AR1037" s="569"/>
      <c r="AS1037" s="569"/>
      <c r="AT1037" s="569"/>
      <c r="AU1037" s="569"/>
      <c r="AV1037" s="569"/>
      <c r="AW1037" s="569"/>
      <c r="AX1037" s="569"/>
      <c r="AY1037" s="569"/>
      <c r="AZ1037" s="569"/>
      <c r="BA1037" s="569"/>
      <c r="BB1037" s="569"/>
      <c r="BC1037" s="569"/>
      <c r="BD1037" s="569"/>
      <c r="BE1037" s="569"/>
      <c r="BF1037" s="569"/>
      <c r="BG1037" s="569"/>
      <c r="BH1037" s="569"/>
      <c r="BI1037" s="569"/>
      <c r="BJ1037" s="569"/>
      <c r="BK1037" s="569"/>
      <c r="BL1037" s="569"/>
      <c r="BM1037" s="569"/>
      <c r="BN1037" s="569"/>
      <c r="BO1037" s="569"/>
      <c r="BP1037" s="569"/>
      <c r="BQ1037" s="569"/>
      <c r="BR1037" s="569"/>
      <c r="BS1037" s="569"/>
      <c r="BT1037" s="569"/>
      <c r="BU1037" s="569"/>
      <c r="BV1037" s="569"/>
      <c r="BW1037" s="569"/>
      <c r="BX1037" s="569"/>
      <c r="BY1037" s="569"/>
      <c r="BZ1037" s="569"/>
      <c r="CA1037" s="569"/>
      <c r="CB1037" s="569"/>
      <c r="CC1037" s="569"/>
      <c r="CD1037" s="569"/>
    </row>
    <row r="1038" spans="21:82" ht="39" customHeight="1" x14ac:dyDescent="0.25">
      <c r="U1038" s="569"/>
      <c r="V1038" s="569"/>
      <c r="W1038" s="569"/>
      <c r="X1038" s="569"/>
      <c r="Y1038" s="569"/>
      <c r="Z1038" s="569"/>
      <c r="AA1038" s="569"/>
      <c r="AB1038" s="569"/>
      <c r="AC1038" s="569"/>
      <c r="AD1038" s="569"/>
      <c r="AE1038" s="569"/>
      <c r="AF1038" s="569"/>
      <c r="AG1038" s="569"/>
      <c r="AH1038" s="569"/>
      <c r="AI1038" s="569"/>
      <c r="AJ1038" s="569"/>
      <c r="AK1038" s="569"/>
      <c r="AL1038" s="569"/>
      <c r="AM1038" s="569"/>
      <c r="AN1038" s="569"/>
      <c r="AO1038" s="569"/>
      <c r="AP1038" s="569"/>
      <c r="AQ1038" s="569"/>
      <c r="AR1038" s="569"/>
      <c r="AS1038" s="569"/>
      <c r="AT1038" s="569"/>
      <c r="AU1038" s="569"/>
      <c r="AV1038" s="569"/>
      <c r="AW1038" s="569"/>
      <c r="AX1038" s="569"/>
      <c r="AY1038" s="569"/>
      <c r="AZ1038" s="569"/>
      <c r="BA1038" s="569"/>
      <c r="BB1038" s="569"/>
      <c r="BC1038" s="569"/>
      <c r="BD1038" s="569"/>
      <c r="BE1038" s="569"/>
      <c r="BF1038" s="569"/>
      <c r="BG1038" s="569"/>
      <c r="BH1038" s="569"/>
      <c r="BI1038" s="569"/>
      <c r="BJ1038" s="569"/>
      <c r="BK1038" s="569"/>
      <c r="BL1038" s="569"/>
      <c r="BM1038" s="569"/>
      <c r="BN1038" s="569"/>
      <c r="BO1038" s="569"/>
      <c r="BP1038" s="569"/>
      <c r="BQ1038" s="569"/>
      <c r="BR1038" s="569"/>
      <c r="BS1038" s="569"/>
      <c r="BT1038" s="569"/>
      <c r="BU1038" s="569"/>
      <c r="BV1038" s="569"/>
      <c r="BW1038" s="569"/>
      <c r="BX1038" s="569"/>
      <c r="BY1038" s="569"/>
      <c r="BZ1038" s="569"/>
      <c r="CA1038" s="569"/>
      <c r="CB1038" s="569"/>
      <c r="CC1038" s="569"/>
      <c r="CD1038" s="569"/>
    </row>
    <row r="1039" spans="21:82" ht="39" customHeight="1" x14ac:dyDescent="0.25">
      <c r="U1039" s="569"/>
      <c r="V1039" s="569"/>
      <c r="W1039" s="569"/>
      <c r="X1039" s="569"/>
      <c r="Y1039" s="569"/>
      <c r="Z1039" s="569"/>
      <c r="AA1039" s="569"/>
      <c r="AB1039" s="569"/>
      <c r="AC1039" s="569"/>
      <c r="AD1039" s="569"/>
      <c r="AE1039" s="569"/>
      <c r="AF1039" s="569"/>
      <c r="AG1039" s="569"/>
      <c r="AH1039" s="569"/>
      <c r="AI1039" s="569"/>
      <c r="AJ1039" s="569"/>
      <c r="AK1039" s="569"/>
      <c r="AL1039" s="569"/>
      <c r="AM1039" s="569"/>
      <c r="AN1039" s="569"/>
      <c r="AO1039" s="569"/>
      <c r="AP1039" s="569"/>
      <c r="AQ1039" s="569"/>
      <c r="AR1039" s="569"/>
      <c r="AS1039" s="569"/>
      <c r="AT1039" s="569"/>
      <c r="AU1039" s="569"/>
      <c r="AV1039" s="569"/>
      <c r="AW1039" s="569"/>
      <c r="AX1039" s="569"/>
      <c r="AY1039" s="569"/>
      <c r="AZ1039" s="569"/>
      <c r="BA1039" s="569"/>
      <c r="BB1039" s="569"/>
      <c r="BC1039" s="569"/>
      <c r="BD1039" s="569"/>
      <c r="BE1039" s="569"/>
      <c r="BF1039" s="569"/>
      <c r="BG1039" s="569"/>
      <c r="BH1039" s="569"/>
      <c r="BI1039" s="569"/>
      <c r="BJ1039" s="569"/>
      <c r="BK1039" s="569"/>
      <c r="BL1039" s="569"/>
      <c r="BM1039" s="569"/>
      <c r="BN1039" s="569"/>
      <c r="BO1039" s="569"/>
      <c r="BP1039" s="569"/>
      <c r="BQ1039" s="569"/>
      <c r="BR1039" s="569"/>
      <c r="BS1039" s="569"/>
      <c r="BT1039" s="569"/>
      <c r="BU1039" s="569"/>
      <c r="BV1039" s="569"/>
      <c r="BW1039" s="569"/>
      <c r="BX1039" s="569"/>
      <c r="BY1039" s="569"/>
      <c r="BZ1039" s="569"/>
      <c r="CA1039" s="569"/>
      <c r="CB1039" s="569"/>
      <c r="CC1039" s="569"/>
      <c r="CD1039" s="569"/>
    </row>
    <row r="1040" spans="21:82" ht="39" customHeight="1" x14ac:dyDescent="0.25">
      <c r="U1040" s="569"/>
      <c r="V1040" s="569"/>
      <c r="W1040" s="569"/>
      <c r="X1040" s="569"/>
      <c r="Y1040" s="569"/>
      <c r="Z1040" s="569"/>
      <c r="AA1040" s="569"/>
      <c r="AB1040" s="569"/>
      <c r="AC1040" s="569"/>
      <c r="AD1040" s="569"/>
      <c r="AE1040" s="569"/>
      <c r="AF1040" s="569"/>
      <c r="AG1040" s="569"/>
      <c r="AH1040" s="569"/>
      <c r="AI1040" s="569"/>
      <c r="AJ1040" s="569"/>
      <c r="AK1040" s="569"/>
      <c r="AL1040" s="569"/>
      <c r="AM1040" s="569"/>
      <c r="AN1040" s="569"/>
      <c r="AO1040" s="569"/>
      <c r="AP1040" s="569"/>
      <c r="AQ1040" s="569"/>
      <c r="AR1040" s="569"/>
      <c r="AS1040" s="569"/>
      <c r="AT1040" s="569"/>
      <c r="AU1040" s="569"/>
      <c r="AV1040" s="569"/>
      <c r="AW1040" s="569"/>
      <c r="AX1040" s="569"/>
      <c r="AY1040" s="569"/>
      <c r="AZ1040" s="569"/>
      <c r="BA1040" s="569"/>
      <c r="BB1040" s="569"/>
      <c r="BC1040" s="569"/>
      <c r="BD1040" s="569"/>
      <c r="BE1040" s="569"/>
      <c r="BF1040" s="569"/>
      <c r="BG1040" s="569"/>
      <c r="BH1040" s="569"/>
      <c r="BI1040" s="569"/>
      <c r="BJ1040" s="569"/>
      <c r="BK1040" s="569"/>
      <c r="BL1040" s="569"/>
      <c r="BM1040" s="569"/>
      <c r="BN1040" s="569"/>
      <c r="BO1040" s="569"/>
      <c r="BP1040" s="569"/>
      <c r="BQ1040" s="569"/>
      <c r="BR1040" s="569"/>
      <c r="BS1040" s="569"/>
      <c r="BT1040" s="569"/>
      <c r="BU1040" s="569"/>
      <c r="BV1040" s="569"/>
      <c r="BW1040" s="569"/>
      <c r="BX1040" s="569"/>
      <c r="BY1040" s="569"/>
      <c r="BZ1040" s="569"/>
      <c r="CA1040" s="569"/>
      <c r="CB1040" s="569"/>
      <c r="CC1040" s="569"/>
      <c r="CD1040" s="569"/>
    </row>
    <row r="1041" spans="21:82" ht="39" customHeight="1" x14ac:dyDescent="0.25">
      <c r="U1041" s="569"/>
      <c r="V1041" s="569"/>
      <c r="W1041" s="569"/>
      <c r="X1041" s="569"/>
      <c r="Y1041" s="569"/>
      <c r="Z1041" s="569"/>
      <c r="AA1041" s="569"/>
      <c r="AB1041" s="569"/>
      <c r="AC1041" s="569"/>
      <c r="AD1041" s="569"/>
      <c r="AE1041" s="569"/>
      <c r="AF1041" s="569"/>
      <c r="AG1041" s="569"/>
      <c r="AH1041" s="569"/>
      <c r="AI1041" s="569"/>
      <c r="AJ1041" s="569"/>
      <c r="AK1041" s="569"/>
      <c r="AL1041" s="569"/>
      <c r="AM1041" s="569"/>
      <c r="AN1041" s="569"/>
      <c r="AO1041" s="569"/>
      <c r="AP1041" s="569"/>
      <c r="AQ1041" s="569"/>
      <c r="AR1041" s="569"/>
      <c r="AS1041" s="569"/>
      <c r="AT1041" s="569"/>
      <c r="AU1041" s="569"/>
      <c r="AV1041" s="569"/>
      <c r="AW1041" s="569"/>
      <c r="AX1041" s="569"/>
      <c r="AY1041" s="569"/>
      <c r="AZ1041" s="569"/>
      <c r="BA1041" s="569"/>
      <c r="BB1041" s="569"/>
      <c r="BC1041" s="569"/>
      <c r="BD1041" s="569"/>
      <c r="BE1041" s="569"/>
      <c r="BF1041" s="569"/>
      <c r="BG1041" s="569"/>
      <c r="BH1041" s="569"/>
      <c r="BI1041" s="569"/>
      <c r="BJ1041" s="569"/>
      <c r="BK1041" s="569"/>
      <c r="BL1041" s="569"/>
      <c r="BM1041" s="569"/>
      <c r="BN1041" s="569"/>
      <c r="BO1041" s="569"/>
      <c r="BP1041" s="569"/>
      <c r="BQ1041" s="569"/>
      <c r="BR1041" s="569"/>
      <c r="BS1041" s="569"/>
      <c r="BT1041" s="569"/>
      <c r="BU1041" s="569"/>
      <c r="BV1041" s="569"/>
      <c r="BW1041" s="569"/>
      <c r="BX1041" s="569"/>
      <c r="BY1041" s="569"/>
      <c r="BZ1041" s="569"/>
      <c r="CA1041" s="569"/>
      <c r="CB1041" s="569"/>
      <c r="CC1041" s="569"/>
      <c r="CD1041" s="569"/>
    </row>
    <row r="1042" spans="21:82" ht="39" customHeight="1" x14ac:dyDescent="0.25">
      <c r="U1042" s="569"/>
      <c r="V1042" s="569"/>
      <c r="W1042" s="569"/>
      <c r="X1042" s="569"/>
      <c r="Y1042" s="569"/>
      <c r="Z1042" s="569"/>
      <c r="AA1042" s="569"/>
      <c r="AB1042" s="569"/>
      <c r="AC1042" s="569"/>
      <c r="AD1042" s="569"/>
      <c r="AE1042" s="569"/>
      <c r="AF1042" s="569"/>
      <c r="AG1042" s="569"/>
      <c r="AH1042" s="569"/>
      <c r="AI1042" s="569"/>
      <c r="AJ1042" s="569"/>
      <c r="AK1042" s="569"/>
      <c r="AL1042" s="569"/>
      <c r="AM1042" s="569"/>
      <c r="AN1042" s="569"/>
      <c r="AO1042" s="569"/>
      <c r="AP1042" s="569"/>
      <c r="AQ1042" s="569"/>
      <c r="AR1042" s="569"/>
      <c r="AS1042" s="569"/>
      <c r="AT1042" s="569"/>
      <c r="AU1042" s="569"/>
      <c r="AV1042" s="569"/>
      <c r="AW1042" s="569"/>
      <c r="AX1042" s="569"/>
      <c r="AY1042" s="569"/>
      <c r="AZ1042" s="569"/>
      <c r="BA1042" s="569"/>
      <c r="BB1042" s="569"/>
      <c r="BC1042" s="569"/>
      <c r="BD1042" s="569"/>
      <c r="BE1042" s="569"/>
      <c r="BF1042" s="569"/>
      <c r="BG1042" s="569"/>
      <c r="BH1042" s="569"/>
      <c r="BI1042" s="569"/>
      <c r="BJ1042" s="569"/>
      <c r="BK1042" s="569"/>
      <c r="BL1042" s="569"/>
      <c r="BM1042" s="569"/>
      <c r="BN1042" s="569"/>
      <c r="BO1042" s="569"/>
      <c r="BP1042" s="569"/>
      <c r="BQ1042" s="569"/>
      <c r="BR1042" s="569"/>
      <c r="BS1042" s="569"/>
      <c r="BT1042" s="569"/>
      <c r="BU1042" s="569"/>
      <c r="BV1042" s="569"/>
      <c r="BW1042" s="569"/>
      <c r="BX1042" s="569"/>
      <c r="BY1042" s="569"/>
      <c r="BZ1042" s="569"/>
      <c r="CA1042" s="569"/>
      <c r="CB1042" s="569"/>
      <c r="CC1042" s="569"/>
      <c r="CD1042" s="569"/>
    </row>
    <row r="1043" spans="21:82" ht="39" customHeight="1" x14ac:dyDescent="0.25">
      <c r="U1043" s="569"/>
      <c r="V1043" s="569"/>
      <c r="W1043" s="569"/>
      <c r="X1043" s="569"/>
      <c r="Y1043" s="569"/>
      <c r="Z1043" s="569"/>
      <c r="AA1043" s="569"/>
      <c r="AB1043" s="569"/>
      <c r="AC1043" s="569"/>
      <c r="AD1043" s="569"/>
      <c r="AE1043" s="569"/>
      <c r="AF1043" s="569"/>
      <c r="AG1043" s="569"/>
      <c r="AH1043" s="569"/>
      <c r="AI1043" s="569"/>
      <c r="AJ1043" s="569"/>
      <c r="AK1043" s="569"/>
      <c r="AL1043" s="569"/>
      <c r="AM1043" s="569"/>
      <c r="AN1043" s="569"/>
      <c r="AO1043" s="569"/>
      <c r="AP1043" s="569"/>
      <c r="AQ1043" s="569"/>
      <c r="AR1043" s="569"/>
      <c r="AS1043" s="569"/>
      <c r="AT1043" s="569"/>
      <c r="AU1043" s="569"/>
      <c r="AV1043" s="569"/>
      <c r="AW1043" s="569"/>
      <c r="AX1043" s="569"/>
      <c r="AY1043" s="569"/>
      <c r="AZ1043" s="569"/>
      <c r="BA1043" s="569"/>
      <c r="BB1043" s="569"/>
      <c r="BC1043" s="569"/>
      <c r="BD1043" s="569"/>
      <c r="BE1043" s="569"/>
      <c r="BF1043" s="569"/>
      <c r="BG1043" s="569"/>
      <c r="BH1043" s="569"/>
      <c r="BI1043" s="569"/>
      <c r="BJ1043" s="569"/>
      <c r="BK1043" s="569"/>
      <c r="BL1043" s="569"/>
      <c r="BM1043" s="569"/>
      <c r="BN1043" s="569"/>
      <c r="BO1043" s="569"/>
      <c r="BP1043" s="569"/>
      <c r="BQ1043" s="569"/>
      <c r="BR1043" s="569"/>
      <c r="BS1043" s="569"/>
      <c r="BT1043" s="569"/>
      <c r="BU1043" s="569"/>
      <c r="BV1043" s="569"/>
      <c r="BW1043" s="569"/>
      <c r="BX1043" s="569"/>
      <c r="BY1043" s="569"/>
      <c r="BZ1043" s="569"/>
      <c r="CA1043" s="569"/>
      <c r="CB1043" s="569"/>
      <c r="CC1043" s="569"/>
      <c r="CD1043" s="569"/>
    </row>
    <row r="1044" spans="21:82" ht="39" customHeight="1" x14ac:dyDescent="0.25">
      <c r="U1044" s="569"/>
      <c r="V1044" s="569"/>
      <c r="W1044" s="569"/>
      <c r="X1044" s="569"/>
      <c r="Y1044" s="569"/>
      <c r="Z1044" s="569"/>
      <c r="AA1044" s="569"/>
      <c r="AB1044" s="569"/>
      <c r="AC1044" s="569"/>
      <c r="AD1044" s="569"/>
      <c r="AE1044" s="569"/>
      <c r="AF1044" s="569"/>
      <c r="AG1044" s="569"/>
      <c r="AH1044" s="569"/>
      <c r="AI1044" s="569"/>
      <c r="AJ1044" s="569"/>
      <c r="AK1044" s="569"/>
      <c r="AL1044" s="569"/>
      <c r="AM1044" s="569"/>
      <c r="AN1044" s="569"/>
      <c r="AO1044" s="569"/>
      <c r="AP1044" s="569"/>
      <c r="AQ1044" s="569"/>
      <c r="AR1044" s="569"/>
      <c r="AS1044" s="569"/>
      <c r="AT1044" s="569"/>
      <c r="AU1044" s="569"/>
      <c r="AV1044" s="569"/>
      <c r="AW1044" s="569"/>
      <c r="AX1044" s="569"/>
      <c r="AY1044" s="569"/>
      <c r="AZ1044" s="569"/>
      <c r="BA1044" s="569"/>
      <c r="BB1044" s="569"/>
      <c r="BC1044" s="569"/>
      <c r="BD1044" s="569"/>
      <c r="BE1044" s="569"/>
      <c r="BF1044" s="569"/>
      <c r="BG1044" s="569"/>
      <c r="BH1044" s="569"/>
      <c r="BI1044" s="569"/>
      <c r="BJ1044" s="569"/>
      <c r="BK1044" s="569"/>
      <c r="BL1044" s="569"/>
      <c r="BM1044" s="569"/>
      <c r="BN1044" s="569"/>
      <c r="BO1044" s="569"/>
      <c r="BP1044" s="569"/>
      <c r="BQ1044" s="569"/>
      <c r="BR1044" s="569"/>
      <c r="BS1044" s="569"/>
      <c r="BT1044" s="569"/>
      <c r="BU1044" s="569"/>
      <c r="BV1044" s="569"/>
      <c r="BW1044" s="569"/>
      <c r="BX1044" s="569"/>
      <c r="BY1044" s="569"/>
      <c r="BZ1044" s="569"/>
      <c r="CA1044" s="569"/>
      <c r="CB1044" s="569"/>
      <c r="CC1044" s="569"/>
      <c r="CD1044" s="569"/>
    </row>
    <row r="1045" spans="21:82" ht="39" customHeight="1" x14ac:dyDescent="0.25">
      <c r="U1045" s="569"/>
      <c r="V1045" s="569"/>
      <c r="W1045" s="569"/>
      <c r="X1045" s="569"/>
      <c r="Y1045" s="569"/>
      <c r="Z1045" s="569"/>
      <c r="AA1045" s="569"/>
      <c r="AB1045" s="569"/>
      <c r="AC1045" s="569"/>
      <c r="AD1045" s="569"/>
      <c r="AE1045" s="569"/>
      <c r="AF1045" s="569"/>
      <c r="AG1045" s="569"/>
      <c r="AH1045" s="569"/>
      <c r="AI1045" s="569"/>
      <c r="AJ1045" s="569"/>
      <c r="AK1045" s="569"/>
      <c r="AL1045" s="569"/>
      <c r="AM1045" s="569"/>
      <c r="AN1045" s="569"/>
      <c r="AO1045" s="569"/>
      <c r="AP1045" s="569"/>
      <c r="AQ1045" s="569"/>
      <c r="AR1045" s="569"/>
      <c r="AS1045" s="569"/>
      <c r="AT1045" s="569"/>
      <c r="AU1045" s="569"/>
      <c r="AV1045" s="569"/>
      <c r="AW1045" s="569"/>
      <c r="AX1045" s="569"/>
      <c r="AY1045" s="569"/>
      <c r="AZ1045" s="569"/>
      <c r="BA1045" s="569"/>
      <c r="BB1045" s="569"/>
      <c r="BC1045" s="569"/>
      <c r="BD1045" s="569"/>
      <c r="BE1045" s="569"/>
      <c r="BF1045" s="569"/>
      <c r="BG1045" s="569"/>
      <c r="BH1045" s="569"/>
      <c r="BI1045" s="569"/>
      <c r="BJ1045" s="569"/>
      <c r="BK1045" s="569"/>
      <c r="BL1045" s="569"/>
      <c r="BM1045" s="569"/>
      <c r="BN1045" s="569"/>
      <c r="BO1045" s="569"/>
      <c r="BP1045" s="569"/>
      <c r="BQ1045" s="569"/>
      <c r="BR1045" s="569"/>
      <c r="BS1045" s="569"/>
      <c r="BT1045" s="569"/>
      <c r="BU1045" s="569"/>
      <c r="BV1045" s="569"/>
      <c r="BW1045" s="569"/>
      <c r="BX1045" s="569"/>
      <c r="BY1045" s="569"/>
      <c r="BZ1045" s="569"/>
      <c r="CA1045" s="569"/>
      <c r="CB1045" s="569"/>
      <c r="CC1045" s="569"/>
      <c r="CD1045" s="569"/>
    </row>
    <row r="1046" spans="21:82" ht="39" customHeight="1" x14ac:dyDescent="0.25">
      <c r="U1046" s="569"/>
      <c r="V1046" s="569"/>
      <c r="W1046" s="569"/>
      <c r="X1046" s="569"/>
      <c r="Y1046" s="569"/>
      <c r="Z1046" s="569"/>
      <c r="AA1046" s="569"/>
      <c r="AB1046" s="569"/>
      <c r="AC1046" s="569"/>
      <c r="AD1046" s="569"/>
      <c r="AE1046" s="569"/>
      <c r="AF1046" s="569"/>
      <c r="AG1046" s="569"/>
      <c r="AH1046" s="569"/>
      <c r="AI1046" s="569"/>
      <c r="AJ1046" s="569"/>
      <c r="AK1046" s="569"/>
      <c r="AL1046" s="569"/>
      <c r="AM1046" s="569"/>
      <c r="AN1046" s="569"/>
      <c r="AO1046" s="569"/>
      <c r="AP1046" s="569"/>
      <c r="AQ1046" s="569"/>
      <c r="AR1046" s="569"/>
      <c r="AS1046" s="569"/>
      <c r="AT1046" s="569"/>
      <c r="AU1046" s="569"/>
      <c r="AV1046" s="569"/>
      <c r="AW1046" s="569"/>
      <c r="AX1046" s="569"/>
      <c r="AY1046" s="569"/>
      <c r="AZ1046" s="569"/>
      <c r="BA1046" s="569"/>
      <c r="BB1046" s="569"/>
      <c r="BC1046" s="569"/>
      <c r="BD1046" s="569"/>
      <c r="BE1046" s="569"/>
      <c r="BF1046" s="569"/>
      <c r="BG1046" s="569"/>
      <c r="BH1046" s="569"/>
      <c r="BI1046" s="569"/>
      <c r="BJ1046" s="569"/>
      <c r="BK1046" s="569"/>
      <c r="BL1046" s="569"/>
      <c r="BM1046" s="569"/>
      <c r="BN1046" s="569"/>
      <c r="BO1046" s="569"/>
      <c r="BP1046" s="569"/>
      <c r="BQ1046" s="569"/>
      <c r="BR1046" s="569"/>
      <c r="BS1046" s="569"/>
      <c r="BT1046" s="569"/>
      <c r="BU1046" s="569"/>
      <c r="BV1046" s="569"/>
      <c r="BW1046" s="569"/>
      <c r="BX1046" s="569"/>
      <c r="BY1046" s="569"/>
      <c r="BZ1046" s="569"/>
      <c r="CA1046" s="569"/>
      <c r="CB1046" s="569"/>
      <c r="CC1046" s="569"/>
      <c r="CD1046" s="569"/>
    </row>
    <row r="1047" spans="21:82" ht="39" customHeight="1" x14ac:dyDescent="0.25">
      <c r="U1047" s="569"/>
      <c r="V1047" s="569"/>
      <c r="W1047" s="569"/>
      <c r="X1047" s="569"/>
      <c r="Y1047" s="569"/>
      <c r="Z1047" s="569"/>
      <c r="AA1047" s="569"/>
      <c r="AB1047" s="569"/>
      <c r="AC1047" s="569"/>
      <c r="AD1047" s="569"/>
      <c r="AE1047" s="569"/>
      <c r="AF1047" s="569"/>
      <c r="AG1047" s="569"/>
      <c r="AH1047" s="569"/>
      <c r="AI1047" s="569"/>
      <c r="AJ1047" s="569"/>
      <c r="AK1047" s="569"/>
      <c r="AL1047" s="569"/>
      <c r="AM1047" s="569"/>
      <c r="AN1047" s="569"/>
      <c r="AO1047" s="569"/>
      <c r="AP1047" s="569"/>
      <c r="AQ1047" s="569"/>
      <c r="AR1047" s="569"/>
      <c r="AS1047" s="569"/>
      <c r="AT1047" s="569"/>
      <c r="AU1047" s="569"/>
      <c r="AV1047" s="569"/>
      <c r="AW1047" s="569"/>
      <c r="AX1047" s="569"/>
      <c r="AY1047" s="569"/>
      <c r="AZ1047" s="569"/>
      <c r="BA1047" s="569"/>
      <c r="BB1047" s="569"/>
      <c r="BC1047" s="569"/>
      <c r="BD1047" s="569"/>
      <c r="BE1047" s="569"/>
      <c r="BF1047" s="569"/>
      <c r="BG1047" s="569"/>
      <c r="BH1047" s="569"/>
      <c r="BI1047" s="569"/>
      <c r="BJ1047" s="569"/>
      <c r="BK1047" s="569"/>
      <c r="BL1047" s="569"/>
      <c r="BM1047" s="569"/>
      <c r="BN1047" s="569"/>
      <c r="BO1047" s="569"/>
      <c r="BP1047" s="569"/>
      <c r="BQ1047" s="569"/>
      <c r="BR1047" s="569"/>
      <c r="BS1047" s="569"/>
      <c r="BT1047" s="569"/>
      <c r="BU1047" s="569"/>
      <c r="BV1047" s="569"/>
      <c r="BW1047" s="569"/>
      <c r="BX1047" s="569"/>
      <c r="BY1047" s="569"/>
      <c r="BZ1047" s="569"/>
      <c r="CA1047" s="569"/>
      <c r="CB1047" s="569"/>
      <c r="CC1047" s="569"/>
      <c r="CD1047" s="569"/>
    </row>
    <row r="1048" spans="21:82" ht="39" customHeight="1" x14ac:dyDescent="0.25">
      <c r="U1048" s="569"/>
      <c r="V1048" s="569"/>
      <c r="W1048" s="569"/>
      <c r="X1048" s="569"/>
      <c r="Y1048" s="569"/>
      <c r="Z1048" s="569"/>
      <c r="AA1048" s="569"/>
      <c r="AB1048" s="569"/>
      <c r="AC1048" s="569"/>
      <c r="AD1048" s="569"/>
      <c r="AE1048" s="569"/>
      <c r="AF1048" s="569"/>
      <c r="AG1048" s="569"/>
      <c r="AH1048" s="569"/>
      <c r="AI1048" s="569"/>
      <c r="AJ1048" s="569"/>
      <c r="AK1048" s="569"/>
      <c r="AL1048" s="569"/>
      <c r="AM1048" s="569"/>
      <c r="AN1048" s="569"/>
      <c r="AO1048" s="569"/>
      <c r="AP1048" s="569"/>
      <c r="AQ1048" s="569"/>
      <c r="AR1048" s="569"/>
      <c r="AS1048" s="569"/>
      <c r="AT1048" s="569"/>
      <c r="AU1048" s="569"/>
      <c r="AV1048" s="569"/>
      <c r="AW1048" s="569"/>
      <c r="AX1048" s="569"/>
      <c r="AY1048" s="569"/>
      <c r="AZ1048" s="569"/>
      <c r="BA1048" s="569"/>
      <c r="BB1048" s="569"/>
      <c r="BC1048" s="569"/>
      <c r="BD1048" s="569"/>
      <c r="BE1048" s="569"/>
      <c r="BF1048" s="569"/>
      <c r="BG1048" s="569"/>
      <c r="BH1048" s="569"/>
      <c r="BI1048" s="569"/>
      <c r="BJ1048" s="569"/>
      <c r="BK1048" s="569"/>
      <c r="BL1048" s="569"/>
      <c r="BM1048" s="569"/>
      <c r="BN1048" s="569"/>
      <c r="BO1048" s="569"/>
      <c r="BP1048" s="569"/>
      <c r="BQ1048" s="569"/>
      <c r="BR1048" s="569"/>
      <c r="BS1048" s="569"/>
      <c r="BT1048" s="569"/>
      <c r="BU1048" s="569"/>
      <c r="BV1048" s="569"/>
      <c r="BW1048" s="569"/>
      <c r="BX1048" s="569"/>
      <c r="BY1048" s="569"/>
      <c r="BZ1048" s="569"/>
      <c r="CA1048" s="569"/>
      <c r="CB1048" s="569"/>
      <c r="CC1048" s="569"/>
      <c r="CD1048" s="569"/>
    </row>
    <row r="1049" spans="21:82" ht="39" customHeight="1" x14ac:dyDescent="0.25">
      <c r="U1049" s="569"/>
      <c r="V1049" s="569"/>
      <c r="W1049" s="569"/>
      <c r="X1049" s="569"/>
      <c r="Y1049" s="569"/>
      <c r="Z1049" s="569"/>
      <c r="AA1049" s="569"/>
      <c r="AB1049" s="569"/>
      <c r="AC1049" s="569"/>
      <c r="AD1049" s="569"/>
      <c r="AE1049" s="569"/>
      <c r="AF1049" s="569"/>
      <c r="AG1049" s="569"/>
      <c r="AH1049" s="569"/>
      <c r="AI1049" s="569"/>
      <c r="AJ1049" s="569"/>
      <c r="AK1049" s="569"/>
      <c r="AL1049" s="569"/>
      <c r="AM1049" s="569"/>
      <c r="AN1049" s="569"/>
      <c r="AO1049" s="569"/>
      <c r="AP1049" s="569"/>
      <c r="AQ1049" s="569"/>
      <c r="AR1049" s="569"/>
      <c r="AS1049" s="569"/>
      <c r="AT1049" s="569"/>
      <c r="AU1049" s="569"/>
      <c r="AV1049" s="569"/>
      <c r="AW1049" s="569"/>
      <c r="AX1049" s="569"/>
      <c r="AY1049" s="569"/>
      <c r="AZ1049" s="569"/>
      <c r="BA1049" s="569"/>
      <c r="BB1049" s="569"/>
      <c r="BC1049" s="569"/>
      <c r="BD1049" s="569"/>
      <c r="BE1049" s="569"/>
      <c r="BF1049" s="569"/>
      <c r="BG1049" s="569"/>
      <c r="BH1049" s="569"/>
      <c r="BI1049" s="569"/>
      <c r="BJ1049" s="569"/>
      <c r="BK1049" s="569"/>
      <c r="BL1049" s="569"/>
      <c r="BM1049" s="569"/>
      <c r="BN1049" s="569"/>
      <c r="BO1049" s="569"/>
      <c r="BP1049" s="569"/>
      <c r="BQ1049" s="569"/>
      <c r="BR1049" s="569"/>
      <c r="BS1049" s="569"/>
      <c r="BT1049" s="569"/>
      <c r="BU1049" s="569"/>
      <c r="BV1049" s="569"/>
      <c r="BW1049" s="569"/>
      <c r="BX1049" s="569"/>
      <c r="BY1049" s="569"/>
      <c r="BZ1049" s="569"/>
      <c r="CA1049" s="569"/>
      <c r="CB1049" s="569"/>
      <c r="CC1049" s="569"/>
      <c r="CD1049" s="569"/>
    </row>
    <row r="1050" spans="21:82" ht="39" customHeight="1" x14ac:dyDescent="0.25">
      <c r="U1050" s="569"/>
      <c r="V1050" s="569"/>
      <c r="W1050" s="569"/>
      <c r="X1050" s="569"/>
      <c r="Y1050" s="569"/>
      <c r="Z1050" s="569"/>
      <c r="AA1050" s="569"/>
      <c r="AB1050" s="569"/>
      <c r="AC1050" s="569"/>
      <c r="AD1050" s="569"/>
      <c r="AE1050" s="569"/>
      <c r="AF1050" s="569"/>
      <c r="AG1050" s="569"/>
      <c r="AH1050" s="569"/>
      <c r="AI1050" s="569"/>
      <c r="AJ1050" s="569"/>
      <c r="AK1050" s="569"/>
      <c r="AL1050" s="569"/>
      <c r="AM1050" s="569"/>
      <c r="AN1050" s="569"/>
      <c r="AO1050" s="569"/>
      <c r="AP1050" s="569"/>
      <c r="AQ1050" s="569"/>
      <c r="AR1050" s="569"/>
      <c r="AS1050" s="569"/>
      <c r="AT1050" s="569"/>
      <c r="AU1050" s="569"/>
      <c r="AV1050" s="569"/>
      <c r="AW1050" s="569"/>
      <c r="AX1050" s="569"/>
      <c r="AY1050" s="569"/>
      <c r="AZ1050" s="569"/>
      <c r="BA1050" s="569"/>
      <c r="BB1050" s="569"/>
      <c r="BC1050" s="569"/>
      <c r="BD1050" s="569"/>
      <c r="BE1050" s="569"/>
      <c r="BF1050" s="569"/>
      <c r="BG1050" s="569"/>
      <c r="BH1050" s="569"/>
      <c r="BI1050" s="569"/>
      <c r="BJ1050" s="569"/>
      <c r="BK1050" s="569"/>
      <c r="BL1050" s="569"/>
      <c r="BM1050" s="569"/>
      <c r="BN1050" s="569"/>
      <c r="BO1050" s="569"/>
      <c r="BP1050" s="569"/>
      <c r="BQ1050" s="569"/>
      <c r="BR1050" s="569"/>
      <c r="BS1050" s="569"/>
      <c r="BT1050" s="569"/>
      <c r="BU1050" s="569"/>
      <c r="BV1050" s="569"/>
      <c r="BW1050" s="569"/>
      <c r="BX1050" s="569"/>
      <c r="BY1050" s="569"/>
      <c r="BZ1050" s="569"/>
      <c r="CA1050" s="569"/>
      <c r="CB1050" s="569"/>
      <c r="CC1050" s="569"/>
      <c r="CD1050" s="569"/>
    </row>
    <row r="1051" spans="21:82" ht="39" customHeight="1" x14ac:dyDescent="0.25">
      <c r="U1051" s="569"/>
      <c r="V1051" s="569"/>
      <c r="W1051" s="569"/>
      <c r="X1051" s="569"/>
      <c r="Y1051" s="569"/>
      <c r="Z1051" s="569"/>
      <c r="AA1051" s="569"/>
      <c r="AB1051" s="569"/>
      <c r="AC1051" s="569"/>
      <c r="AD1051" s="569"/>
      <c r="AE1051" s="569"/>
      <c r="AF1051" s="569"/>
      <c r="AG1051" s="569"/>
      <c r="AH1051" s="569"/>
      <c r="AI1051" s="569"/>
      <c r="AJ1051" s="569"/>
      <c r="AK1051" s="569"/>
      <c r="AL1051" s="569"/>
      <c r="AM1051" s="569"/>
      <c r="AN1051" s="569"/>
      <c r="AO1051" s="569"/>
      <c r="AP1051" s="569"/>
      <c r="AQ1051" s="569"/>
      <c r="AR1051" s="569"/>
      <c r="AS1051" s="569"/>
      <c r="AT1051" s="569"/>
      <c r="AU1051" s="569"/>
      <c r="AV1051" s="569"/>
      <c r="AW1051" s="569"/>
      <c r="AX1051" s="569"/>
      <c r="AY1051" s="569"/>
      <c r="AZ1051" s="569"/>
      <c r="BA1051" s="569"/>
      <c r="BB1051" s="569"/>
      <c r="BC1051" s="569"/>
      <c r="BD1051" s="569"/>
      <c r="BE1051" s="569"/>
      <c r="BF1051" s="569"/>
      <c r="BG1051" s="569"/>
      <c r="BH1051" s="569"/>
      <c r="BI1051" s="569"/>
      <c r="BJ1051" s="569"/>
      <c r="BK1051" s="569"/>
      <c r="BL1051" s="569"/>
      <c r="BM1051" s="569"/>
      <c r="BN1051" s="569"/>
      <c r="BO1051" s="569"/>
      <c r="BP1051" s="569"/>
      <c r="BQ1051" s="569"/>
      <c r="BR1051" s="569"/>
      <c r="BS1051" s="569"/>
      <c r="BT1051" s="569"/>
      <c r="BU1051" s="569"/>
      <c r="BV1051" s="569"/>
      <c r="BW1051" s="569"/>
      <c r="BX1051" s="569"/>
      <c r="BY1051" s="569"/>
      <c r="BZ1051" s="569"/>
      <c r="CA1051" s="569"/>
      <c r="CB1051" s="569"/>
      <c r="CC1051" s="569"/>
      <c r="CD1051" s="569"/>
    </row>
    <row r="1052" spans="21:82" ht="39" customHeight="1" x14ac:dyDescent="0.25">
      <c r="U1052" s="569"/>
      <c r="V1052" s="569"/>
      <c r="W1052" s="569"/>
      <c r="X1052" s="569"/>
      <c r="Y1052" s="569"/>
      <c r="Z1052" s="569"/>
      <c r="AA1052" s="569"/>
      <c r="AB1052" s="569"/>
      <c r="AC1052" s="569"/>
      <c r="AD1052" s="569"/>
      <c r="AE1052" s="569"/>
      <c r="AF1052" s="569"/>
      <c r="AG1052" s="569"/>
      <c r="AH1052" s="569"/>
      <c r="AI1052" s="569"/>
      <c r="AJ1052" s="569"/>
      <c r="AK1052" s="569"/>
      <c r="AL1052" s="569"/>
      <c r="AM1052" s="569"/>
      <c r="AN1052" s="569"/>
      <c r="AO1052" s="569"/>
      <c r="AP1052" s="569"/>
      <c r="AQ1052" s="569"/>
      <c r="AR1052" s="569"/>
      <c r="AS1052" s="569"/>
      <c r="AT1052" s="569"/>
      <c r="AU1052" s="569"/>
      <c r="AV1052" s="569"/>
      <c r="AW1052" s="569"/>
      <c r="AX1052" s="569"/>
      <c r="AY1052" s="569"/>
      <c r="AZ1052" s="569"/>
      <c r="BA1052" s="569"/>
      <c r="BB1052" s="569"/>
      <c r="BC1052" s="569"/>
      <c r="BD1052" s="569"/>
      <c r="BE1052" s="569"/>
      <c r="BF1052" s="569"/>
      <c r="BG1052" s="569"/>
      <c r="BH1052" s="569"/>
      <c r="BI1052" s="569"/>
      <c r="BJ1052" s="569"/>
      <c r="BK1052" s="569"/>
      <c r="BL1052" s="569"/>
      <c r="BM1052" s="569"/>
      <c r="BN1052" s="569"/>
      <c r="BO1052" s="569"/>
      <c r="BP1052" s="569"/>
      <c r="BQ1052" s="569"/>
      <c r="BR1052" s="569"/>
      <c r="BS1052" s="569"/>
      <c r="BT1052" s="569"/>
      <c r="BU1052" s="569"/>
      <c r="BV1052" s="569"/>
      <c r="BW1052" s="569"/>
      <c r="BX1052" s="569"/>
      <c r="BY1052" s="569"/>
      <c r="BZ1052" s="569"/>
      <c r="CA1052" s="569"/>
      <c r="CB1052" s="569"/>
      <c r="CC1052" s="569"/>
      <c r="CD1052" s="569"/>
    </row>
    <row r="1053" spans="21:82" ht="39" customHeight="1" x14ac:dyDescent="0.25">
      <c r="U1053" s="569"/>
      <c r="V1053" s="569"/>
      <c r="W1053" s="569"/>
      <c r="X1053" s="569"/>
      <c r="Y1053" s="569"/>
      <c r="Z1053" s="569"/>
      <c r="AA1053" s="569"/>
      <c r="AB1053" s="569"/>
      <c r="AC1053" s="569"/>
      <c r="AD1053" s="569"/>
      <c r="AE1053" s="569"/>
      <c r="AF1053" s="569"/>
      <c r="AG1053" s="569"/>
      <c r="AH1053" s="569"/>
      <c r="AI1053" s="569"/>
      <c r="AJ1053" s="569"/>
      <c r="AK1053" s="569"/>
      <c r="AL1053" s="569"/>
      <c r="AM1053" s="569"/>
      <c r="AN1053" s="569"/>
      <c r="AO1053" s="569"/>
      <c r="AP1053" s="569"/>
      <c r="AQ1053" s="569"/>
      <c r="AR1053" s="569"/>
      <c r="AS1053" s="569"/>
      <c r="AT1053" s="569"/>
      <c r="AU1053" s="569"/>
      <c r="AV1053" s="569"/>
      <c r="AW1053" s="569"/>
      <c r="AX1053" s="569"/>
      <c r="AY1053" s="569"/>
      <c r="AZ1053" s="569"/>
      <c r="BA1053" s="569"/>
      <c r="BB1053" s="569"/>
      <c r="BC1053" s="569"/>
      <c r="BD1053" s="569"/>
      <c r="BE1053" s="569"/>
      <c r="BF1053" s="569"/>
      <c r="BG1053" s="569"/>
      <c r="BH1053" s="569"/>
      <c r="BI1053" s="569"/>
      <c r="BJ1053" s="569"/>
      <c r="BK1053" s="569"/>
      <c r="BL1053" s="569"/>
      <c r="BM1053" s="569"/>
      <c r="BN1053" s="569"/>
      <c r="BO1053" s="569"/>
      <c r="BP1053" s="569"/>
      <c r="BQ1053" s="569"/>
      <c r="BR1053" s="569"/>
      <c r="BS1053" s="569"/>
      <c r="BT1053" s="569"/>
      <c r="BU1053" s="569"/>
      <c r="BV1053" s="569"/>
      <c r="BW1053" s="569"/>
      <c r="BX1053" s="569"/>
      <c r="BY1053" s="569"/>
      <c r="BZ1053" s="569"/>
      <c r="CA1053" s="569"/>
      <c r="CB1053" s="569"/>
      <c r="CC1053" s="569"/>
      <c r="CD1053" s="569"/>
    </row>
    <row r="1054" spans="21:82" ht="39" customHeight="1" x14ac:dyDescent="0.25">
      <c r="U1054" s="569"/>
      <c r="V1054" s="569"/>
      <c r="W1054" s="569"/>
      <c r="X1054" s="569"/>
      <c r="Y1054" s="569"/>
      <c r="Z1054" s="569"/>
      <c r="AA1054" s="569"/>
      <c r="AB1054" s="569"/>
      <c r="AC1054" s="569"/>
      <c r="AD1054" s="569"/>
      <c r="AE1054" s="569"/>
      <c r="AF1054" s="569"/>
      <c r="AG1054" s="569"/>
      <c r="AH1054" s="569"/>
      <c r="AI1054" s="569"/>
      <c r="AJ1054" s="569"/>
      <c r="AK1054" s="569"/>
      <c r="AL1054" s="569"/>
      <c r="AM1054" s="569"/>
      <c r="AN1054" s="569"/>
      <c r="AO1054" s="569"/>
      <c r="AP1054" s="569"/>
      <c r="AQ1054" s="569"/>
      <c r="AR1054" s="569"/>
      <c r="AS1054" s="569"/>
      <c r="AT1054" s="569"/>
      <c r="AU1054" s="569"/>
      <c r="AV1054" s="569"/>
      <c r="AW1054" s="569"/>
      <c r="AX1054" s="569"/>
      <c r="AY1054" s="569"/>
      <c r="AZ1054" s="569"/>
      <c r="BA1054" s="569"/>
      <c r="BB1054" s="569"/>
      <c r="BC1054" s="569"/>
      <c r="BD1054" s="569"/>
      <c r="BE1054" s="569"/>
      <c r="BF1054" s="569"/>
      <c r="BG1054" s="569"/>
      <c r="BH1054" s="569"/>
      <c r="BI1054" s="569"/>
      <c r="BJ1054" s="569"/>
      <c r="BK1054" s="569"/>
      <c r="BL1054" s="569"/>
      <c r="BM1054" s="569"/>
      <c r="BN1054" s="569"/>
      <c r="BO1054" s="569"/>
      <c r="BP1054" s="569"/>
      <c r="BQ1054" s="569"/>
      <c r="BR1054" s="569"/>
      <c r="BS1054" s="569"/>
      <c r="BT1054" s="569"/>
      <c r="BU1054" s="569"/>
      <c r="BV1054" s="569"/>
      <c r="BW1054" s="569"/>
      <c r="BX1054" s="569"/>
      <c r="BY1054" s="569"/>
      <c r="BZ1054" s="569"/>
      <c r="CA1054" s="569"/>
      <c r="CB1054" s="569"/>
      <c r="CC1054" s="569"/>
      <c r="CD1054" s="569"/>
    </row>
    <row r="1055" spans="21:82" ht="39" customHeight="1" x14ac:dyDescent="0.25">
      <c r="U1055" s="569"/>
      <c r="V1055" s="569"/>
      <c r="W1055" s="569"/>
      <c r="X1055" s="569"/>
      <c r="Y1055" s="569"/>
      <c r="Z1055" s="569"/>
      <c r="AA1055" s="569"/>
      <c r="AB1055" s="569"/>
      <c r="AC1055" s="569"/>
      <c r="AD1055" s="569"/>
      <c r="AE1055" s="569"/>
      <c r="AF1055" s="569"/>
      <c r="AG1055" s="569"/>
      <c r="AH1055" s="569"/>
      <c r="AI1055" s="569"/>
      <c r="AJ1055" s="569"/>
      <c r="AK1055" s="569"/>
      <c r="AL1055" s="569"/>
      <c r="AM1055" s="569"/>
      <c r="AN1055" s="569"/>
      <c r="AO1055" s="569"/>
      <c r="AP1055" s="569"/>
      <c r="AQ1055" s="569"/>
      <c r="AR1055" s="569"/>
      <c r="AS1055" s="569"/>
      <c r="AT1055" s="569"/>
      <c r="AU1055" s="569"/>
      <c r="AV1055" s="569"/>
      <c r="AW1055" s="569"/>
      <c r="AX1055" s="569"/>
      <c r="AY1055" s="569"/>
      <c r="AZ1055" s="569"/>
      <c r="BA1055" s="569"/>
      <c r="BB1055" s="569"/>
      <c r="BC1055" s="569"/>
      <c r="BD1055" s="569"/>
      <c r="BE1055" s="569"/>
      <c r="BF1055" s="569"/>
      <c r="BG1055" s="569"/>
      <c r="BH1055" s="569"/>
      <c r="BI1055" s="569"/>
      <c r="BJ1055" s="569"/>
      <c r="BK1055" s="569"/>
      <c r="BL1055" s="569"/>
      <c r="BM1055" s="569"/>
      <c r="BN1055" s="569"/>
      <c r="BO1055" s="569"/>
      <c r="BP1055" s="569"/>
      <c r="BQ1055" s="569"/>
      <c r="BR1055" s="569"/>
      <c r="BS1055" s="569"/>
      <c r="BT1055" s="569"/>
      <c r="BU1055" s="569"/>
      <c r="BV1055" s="569"/>
      <c r="BW1055" s="569"/>
      <c r="BX1055" s="569"/>
      <c r="BY1055" s="569"/>
      <c r="BZ1055" s="569"/>
      <c r="CA1055" s="569"/>
      <c r="CB1055" s="569"/>
      <c r="CC1055" s="569"/>
      <c r="CD1055" s="569"/>
    </row>
    <row r="1056" spans="21:82" ht="39" customHeight="1" x14ac:dyDescent="0.25">
      <c r="U1056" s="569"/>
      <c r="V1056" s="569"/>
      <c r="W1056" s="569"/>
      <c r="X1056" s="569"/>
      <c r="Y1056" s="569"/>
      <c r="Z1056" s="569"/>
      <c r="AA1056" s="569"/>
      <c r="AB1056" s="569"/>
      <c r="AC1056" s="569"/>
      <c r="AD1056" s="569"/>
      <c r="AE1056" s="569"/>
      <c r="AF1056" s="569"/>
      <c r="AG1056" s="569"/>
      <c r="AH1056" s="569"/>
      <c r="AI1056" s="569"/>
      <c r="AJ1056" s="569"/>
      <c r="AK1056" s="569"/>
      <c r="AL1056" s="569"/>
      <c r="AM1056" s="569"/>
      <c r="AN1056" s="569"/>
      <c r="AO1056" s="569"/>
      <c r="AP1056" s="569"/>
      <c r="AQ1056" s="569"/>
      <c r="AR1056" s="569"/>
      <c r="AS1056" s="569"/>
      <c r="AT1056" s="569"/>
      <c r="AU1056" s="569"/>
      <c r="AV1056" s="569"/>
      <c r="AW1056" s="569"/>
      <c r="AX1056" s="569"/>
      <c r="AY1056" s="569"/>
      <c r="AZ1056" s="569"/>
      <c r="BA1056" s="569"/>
      <c r="BB1056" s="569"/>
      <c r="BC1056" s="569"/>
      <c r="BD1056" s="569"/>
      <c r="BE1056" s="569"/>
      <c r="BF1056" s="569"/>
      <c r="BG1056" s="569"/>
      <c r="BH1056" s="569"/>
      <c r="BI1056" s="569"/>
      <c r="BJ1056" s="569"/>
      <c r="BK1056" s="569"/>
      <c r="BL1056" s="569"/>
      <c r="BM1056" s="569"/>
      <c r="BN1056" s="569"/>
      <c r="BO1056" s="569"/>
      <c r="BP1056" s="569"/>
      <c r="BQ1056" s="569"/>
      <c r="BR1056" s="569"/>
      <c r="BS1056" s="569"/>
      <c r="BT1056" s="569"/>
      <c r="BU1056" s="569"/>
      <c r="BV1056" s="569"/>
      <c r="BW1056" s="569"/>
      <c r="BX1056" s="569"/>
      <c r="BY1056" s="569"/>
      <c r="BZ1056" s="569"/>
      <c r="CA1056" s="569"/>
      <c r="CB1056" s="569"/>
      <c r="CC1056" s="569"/>
      <c r="CD1056" s="569"/>
    </row>
    <row r="1057" spans="21:82" ht="39" customHeight="1" x14ac:dyDescent="0.25">
      <c r="U1057" s="569"/>
      <c r="V1057" s="569"/>
      <c r="W1057" s="569"/>
      <c r="X1057" s="569"/>
      <c r="Y1057" s="569"/>
      <c r="Z1057" s="569"/>
      <c r="AA1057" s="569"/>
      <c r="AB1057" s="569"/>
      <c r="AC1057" s="569"/>
      <c r="AD1057" s="569"/>
      <c r="AE1057" s="569"/>
      <c r="AF1057" s="569"/>
      <c r="AG1057" s="569"/>
      <c r="AH1057" s="569"/>
      <c r="AI1057" s="569"/>
      <c r="AJ1057" s="569"/>
      <c r="AK1057" s="569"/>
      <c r="AL1057" s="569"/>
      <c r="AM1057" s="569"/>
      <c r="AN1057" s="569"/>
      <c r="AO1057" s="569"/>
      <c r="AP1057" s="569"/>
      <c r="AQ1057" s="569"/>
      <c r="AR1057" s="569"/>
      <c r="AS1057" s="569"/>
      <c r="AT1057" s="569"/>
      <c r="AU1057" s="569"/>
      <c r="AV1057" s="569"/>
      <c r="AW1057" s="569"/>
      <c r="AX1057" s="569"/>
      <c r="AY1057" s="569"/>
      <c r="AZ1057" s="569"/>
      <c r="BA1057" s="569"/>
      <c r="BB1057" s="569"/>
      <c r="BC1057" s="569"/>
      <c r="BD1057" s="569"/>
      <c r="BE1057" s="569"/>
      <c r="BF1057" s="569"/>
      <c r="BG1057" s="569"/>
      <c r="BH1057" s="569"/>
      <c r="BI1057" s="569"/>
      <c r="BJ1057" s="569"/>
      <c r="BK1057" s="569"/>
      <c r="BL1057" s="569"/>
      <c r="BM1057" s="569"/>
      <c r="BN1057" s="569"/>
      <c r="BO1057" s="569"/>
      <c r="BP1057" s="569"/>
      <c r="BQ1057" s="569"/>
      <c r="BR1057" s="569"/>
      <c r="BS1057" s="569"/>
      <c r="BT1057" s="569"/>
      <c r="BU1057" s="569"/>
      <c r="BV1057" s="569"/>
      <c r="BW1057" s="569"/>
      <c r="BX1057" s="569"/>
      <c r="BY1057" s="569"/>
      <c r="BZ1057" s="569"/>
      <c r="CA1057" s="569"/>
      <c r="CB1057" s="569"/>
      <c r="CC1057" s="569"/>
      <c r="CD1057" s="569"/>
    </row>
    <row r="1058" spans="21:82" ht="39" customHeight="1" x14ac:dyDescent="0.25">
      <c r="U1058" s="569"/>
      <c r="V1058" s="569"/>
      <c r="W1058" s="569"/>
      <c r="X1058" s="569"/>
      <c r="Y1058" s="569"/>
      <c r="Z1058" s="569"/>
      <c r="AA1058" s="569"/>
      <c r="AB1058" s="569"/>
      <c r="AC1058" s="569"/>
      <c r="AD1058" s="569"/>
      <c r="AE1058" s="569"/>
      <c r="AF1058" s="569"/>
      <c r="AG1058" s="569"/>
      <c r="AH1058" s="569"/>
      <c r="AI1058" s="569"/>
      <c r="AJ1058" s="569"/>
      <c r="AK1058" s="569"/>
      <c r="AL1058" s="569"/>
      <c r="AM1058" s="569"/>
      <c r="AN1058" s="569"/>
      <c r="AO1058" s="569"/>
      <c r="AP1058" s="569"/>
      <c r="AQ1058" s="569"/>
      <c r="AR1058" s="569"/>
      <c r="AS1058" s="569"/>
      <c r="AT1058" s="569"/>
      <c r="AU1058" s="569"/>
      <c r="AV1058" s="569"/>
      <c r="AW1058" s="569"/>
      <c r="AX1058" s="569"/>
      <c r="AY1058" s="569"/>
      <c r="AZ1058" s="569"/>
      <c r="BA1058" s="569"/>
      <c r="BB1058" s="569"/>
      <c r="BC1058" s="569"/>
      <c r="BD1058" s="569"/>
      <c r="BE1058" s="569"/>
      <c r="BF1058" s="569"/>
      <c r="BG1058" s="569"/>
      <c r="BH1058" s="569"/>
      <c r="BI1058" s="569"/>
      <c r="BJ1058" s="569"/>
      <c r="BK1058" s="569"/>
      <c r="BL1058" s="569"/>
      <c r="BM1058" s="569"/>
      <c r="BN1058" s="569"/>
      <c r="BO1058" s="569"/>
      <c r="BP1058" s="569"/>
      <c r="BQ1058" s="569"/>
      <c r="BR1058" s="569"/>
      <c r="BS1058" s="569"/>
      <c r="BT1058" s="569"/>
      <c r="BU1058" s="569"/>
      <c r="BV1058" s="569"/>
      <c r="BW1058" s="569"/>
      <c r="BX1058" s="569"/>
      <c r="BY1058" s="569"/>
      <c r="BZ1058" s="569"/>
      <c r="CA1058" s="569"/>
      <c r="CB1058" s="569"/>
      <c r="CC1058" s="569"/>
      <c r="CD1058" s="569"/>
    </row>
    <row r="1059" spans="21:82" ht="39" customHeight="1" x14ac:dyDescent="0.25">
      <c r="U1059" s="569"/>
      <c r="V1059" s="569"/>
      <c r="W1059" s="569"/>
      <c r="X1059" s="569"/>
      <c r="Y1059" s="569"/>
      <c r="Z1059" s="569"/>
      <c r="AA1059" s="569"/>
      <c r="AB1059" s="569"/>
      <c r="AC1059" s="569"/>
      <c r="AD1059" s="569"/>
      <c r="AE1059" s="569"/>
      <c r="AF1059" s="569"/>
      <c r="AG1059" s="569"/>
      <c r="AH1059" s="569"/>
      <c r="AI1059" s="569"/>
      <c r="AJ1059" s="569"/>
      <c r="AK1059" s="569"/>
      <c r="AL1059" s="569"/>
      <c r="AM1059" s="569"/>
      <c r="AN1059" s="569"/>
      <c r="AO1059" s="569"/>
      <c r="AP1059" s="569"/>
      <c r="AQ1059" s="569"/>
      <c r="AR1059" s="569"/>
      <c r="AS1059" s="569"/>
      <c r="AT1059" s="569"/>
      <c r="AU1059" s="569"/>
      <c r="AV1059" s="569"/>
      <c r="AW1059" s="569"/>
      <c r="AX1059" s="569"/>
      <c r="AY1059" s="569"/>
      <c r="AZ1059" s="569"/>
      <c r="BA1059" s="569"/>
      <c r="BB1059" s="569"/>
      <c r="BC1059" s="569"/>
      <c r="BD1059" s="569"/>
      <c r="BE1059" s="569"/>
      <c r="BF1059" s="569"/>
      <c r="BG1059" s="569"/>
      <c r="BH1059" s="569"/>
      <c r="BI1059" s="569"/>
      <c r="BJ1059" s="569"/>
      <c r="BK1059" s="569"/>
      <c r="BL1059" s="569"/>
      <c r="BM1059" s="569"/>
      <c r="BN1059" s="569"/>
      <c r="BO1059" s="569"/>
      <c r="BP1059" s="569"/>
      <c r="BQ1059" s="569"/>
      <c r="BR1059" s="569"/>
      <c r="BS1059" s="569"/>
      <c r="BT1059" s="569"/>
      <c r="BU1059" s="569"/>
      <c r="BV1059" s="569"/>
      <c r="BW1059" s="569"/>
      <c r="BX1059" s="569"/>
      <c r="BY1059" s="569"/>
      <c r="BZ1059" s="569"/>
      <c r="CA1059" s="569"/>
      <c r="CB1059" s="569"/>
      <c r="CC1059" s="569"/>
      <c r="CD1059" s="569"/>
    </row>
    <row r="1060" spans="21:82" ht="39" customHeight="1" x14ac:dyDescent="0.25">
      <c r="U1060" s="569"/>
      <c r="V1060" s="569"/>
      <c r="W1060" s="569"/>
      <c r="X1060" s="569"/>
      <c r="Y1060" s="569"/>
      <c r="Z1060" s="569"/>
      <c r="AA1060" s="569"/>
      <c r="AB1060" s="569"/>
      <c r="AC1060" s="569"/>
      <c r="AD1060" s="569"/>
      <c r="AE1060" s="569"/>
      <c r="AF1060" s="569"/>
      <c r="AG1060" s="569"/>
      <c r="AH1060" s="569"/>
      <c r="AI1060" s="569"/>
      <c r="AJ1060" s="569"/>
      <c r="AK1060" s="569"/>
      <c r="AL1060" s="569"/>
      <c r="AM1060" s="569"/>
      <c r="AN1060" s="569"/>
      <c r="AO1060" s="569"/>
      <c r="AP1060" s="569"/>
      <c r="AQ1060" s="569"/>
      <c r="AR1060" s="569"/>
      <c r="AS1060" s="569"/>
      <c r="AT1060" s="569"/>
      <c r="AU1060" s="569"/>
      <c r="AV1060" s="569"/>
      <c r="AW1060" s="569"/>
      <c r="AX1060" s="569"/>
      <c r="AY1060" s="569"/>
      <c r="AZ1060" s="569"/>
      <c r="BA1060" s="569"/>
      <c r="BB1060" s="569"/>
      <c r="BC1060" s="569"/>
      <c r="BD1060" s="569"/>
      <c r="BE1060" s="569"/>
      <c r="BF1060" s="569"/>
      <c r="BG1060" s="569"/>
      <c r="BH1060" s="569"/>
      <c r="BI1060" s="569"/>
      <c r="BJ1060" s="569"/>
      <c r="BK1060" s="569"/>
      <c r="BL1060" s="569"/>
      <c r="BM1060" s="569"/>
      <c r="BN1060" s="569"/>
      <c r="BO1060" s="569"/>
      <c r="BP1060" s="569"/>
      <c r="BQ1060" s="569"/>
      <c r="BR1060" s="569"/>
      <c r="BS1060" s="569"/>
      <c r="BT1060" s="569"/>
      <c r="BU1060" s="569"/>
      <c r="BV1060" s="569"/>
      <c r="BW1060" s="569"/>
      <c r="BX1060" s="569"/>
      <c r="BY1060" s="569"/>
      <c r="BZ1060" s="569"/>
      <c r="CA1060" s="569"/>
      <c r="CB1060" s="569"/>
      <c r="CC1060" s="569"/>
      <c r="CD1060" s="569"/>
    </row>
    <row r="1061" spans="21:82" ht="39" customHeight="1" x14ac:dyDescent="0.25">
      <c r="U1061" s="569"/>
      <c r="V1061" s="569"/>
      <c r="W1061" s="569"/>
      <c r="X1061" s="569"/>
      <c r="Y1061" s="569"/>
      <c r="Z1061" s="569"/>
      <c r="AA1061" s="569"/>
      <c r="AB1061" s="569"/>
      <c r="AC1061" s="569"/>
      <c r="AD1061" s="569"/>
      <c r="AE1061" s="569"/>
      <c r="AF1061" s="569"/>
      <c r="AG1061" s="569"/>
      <c r="AH1061" s="569"/>
      <c r="AI1061" s="569"/>
      <c r="AJ1061" s="569"/>
      <c r="AK1061" s="569"/>
      <c r="AL1061" s="569"/>
      <c r="AM1061" s="569"/>
      <c r="AN1061" s="569"/>
      <c r="AO1061" s="569"/>
      <c r="AP1061" s="569"/>
      <c r="AQ1061" s="569"/>
      <c r="AR1061" s="569"/>
      <c r="AS1061" s="569"/>
      <c r="AT1061" s="569"/>
      <c r="AU1061" s="569"/>
      <c r="AV1061" s="569"/>
      <c r="AW1061" s="569"/>
      <c r="AX1061" s="569"/>
      <c r="AY1061" s="569"/>
      <c r="AZ1061" s="569"/>
      <c r="BA1061" s="569"/>
      <c r="BB1061" s="569"/>
      <c r="BC1061" s="569"/>
      <c r="BD1061" s="569"/>
      <c r="BE1061" s="569"/>
      <c r="BF1061" s="569"/>
      <c r="BG1061" s="569"/>
      <c r="BH1061" s="569"/>
      <c r="BI1061" s="569"/>
      <c r="BJ1061" s="569"/>
      <c r="BK1061" s="569"/>
      <c r="BL1061" s="569"/>
      <c r="BM1061" s="569"/>
      <c r="BN1061" s="569"/>
      <c r="BO1061" s="569"/>
      <c r="BP1061" s="569"/>
      <c r="BQ1061" s="569"/>
      <c r="BR1061" s="569"/>
      <c r="BS1061" s="569"/>
      <c r="BT1061" s="569"/>
      <c r="BU1061" s="569"/>
      <c r="BV1061" s="569"/>
      <c r="BW1061" s="569"/>
      <c r="BX1061" s="569"/>
      <c r="BY1061" s="569"/>
      <c r="BZ1061" s="569"/>
      <c r="CA1061" s="569"/>
      <c r="CB1061" s="569"/>
      <c r="CC1061" s="569"/>
      <c r="CD1061" s="569"/>
    </row>
    <row r="1062" spans="21:82" ht="39" customHeight="1" x14ac:dyDescent="0.25">
      <c r="U1062" s="569"/>
      <c r="V1062" s="569"/>
      <c r="W1062" s="569"/>
      <c r="X1062" s="569"/>
      <c r="Y1062" s="569"/>
      <c r="Z1062" s="569"/>
      <c r="AA1062" s="569"/>
      <c r="AB1062" s="569"/>
      <c r="AC1062" s="569"/>
      <c r="AD1062" s="569"/>
      <c r="AE1062" s="569"/>
      <c r="AF1062" s="569"/>
      <c r="AG1062" s="569"/>
      <c r="AH1062" s="569"/>
      <c r="AI1062" s="569"/>
      <c r="AJ1062" s="569"/>
      <c r="AK1062" s="569"/>
      <c r="AL1062" s="569"/>
      <c r="AM1062" s="569"/>
      <c r="AN1062" s="569"/>
      <c r="AO1062" s="569"/>
      <c r="AP1062" s="569"/>
      <c r="AQ1062" s="569"/>
      <c r="AR1062" s="569"/>
      <c r="AS1062" s="569"/>
      <c r="AT1062" s="569"/>
      <c r="AU1062" s="569"/>
      <c r="AV1062" s="569"/>
      <c r="AW1062" s="569"/>
      <c r="AX1062" s="569"/>
      <c r="AY1062" s="569"/>
      <c r="AZ1062" s="569"/>
      <c r="BA1062" s="569"/>
      <c r="BB1062" s="569"/>
      <c r="BC1062" s="569"/>
      <c r="BD1062" s="569"/>
      <c r="BE1062" s="569"/>
      <c r="BF1062" s="569"/>
      <c r="BG1062" s="569"/>
      <c r="BH1062" s="569"/>
      <c r="BI1062" s="569"/>
      <c r="BJ1062" s="569"/>
      <c r="BK1062" s="569"/>
      <c r="BL1062" s="569"/>
      <c r="BM1062" s="569"/>
      <c r="BN1062" s="569"/>
      <c r="BO1062" s="569"/>
      <c r="BP1062" s="569"/>
      <c r="BQ1062" s="569"/>
      <c r="BR1062" s="569"/>
      <c r="BS1062" s="569"/>
      <c r="BT1062" s="569"/>
      <c r="BU1062" s="569"/>
      <c r="BV1062" s="569"/>
      <c r="BW1062" s="569"/>
      <c r="BX1062" s="569"/>
      <c r="BY1062" s="569"/>
      <c r="BZ1062" s="569"/>
      <c r="CA1062" s="569"/>
      <c r="CB1062" s="569"/>
      <c r="CC1062" s="569"/>
      <c r="CD1062" s="569"/>
    </row>
    <row r="1063" spans="21:82" ht="39" customHeight="1" x14ac:dyDescent="0.25">
      <c r="U1063" s="569"/>
      <c r="V1063" s="569"/>
      <c r="W1063" s="569"/>
      <c r="X1063" s="569"/>
      <c r="Y1063" s="569"/>
      <c r="Z1063" s="569"/>
      <c r="AA1063" s="569"/>
      <c r="AB1063" s="569"/>
      <c r="AC1063" s="569"/>
      <c r="AD1063" s="569"/>
      <c r="AE1063" s="569"/>
      <c r="AF1063" s="569"/>
      <c r="AG1063" s="569"/>
      <c r="AH1063" s="569"/>
      <c r="AI1063" s="569"/>
      <c r="AJ1063" s="569"/>
      <c r="AK1063" s="569"/>
      <c r="AL1063" s="569"/>
      <c r="AM1063" s="569"/>
      <c r="AN1063" s="569"/>
      <c r="AO1063" s="569"/>
      <c r="AP1063" s="569"/>
      <c r="AQ1063" s="569"/>
      <c r="AR1063" s="569"/>
      <c r="AS1063" s="569"/>
      <c r="AT1063" s="569"/>
      <c r="AU1063" s="569"/>
      <c r="AV1063" s="569"/>
      <c r="AW1063" s="569"/>
      <c r="AX1063" s="569"/>
      <c r="AY1063" s="569"/>
      <c r="AZ1063" s="569"/>
      <c r="BA1063" s="569"/>
      <c r="BB1063" s="569"/>
      <c r="BC1063" s="569"/>
      <c r="BD1063" s="569"/>
      <c r="BE1063" s="569"/>
      <c r="BF1063" s="569"/>
      <c r="BG1063" s="569"/>
      <c r="BH1063" s="569"/>
      <c r="BI1063" s="569"/>
      <c r="BJ1063" s="569"/>
      <c r="BK1063" s="569"/>
      <c r="BL1063" s="569"/>
      <c r="BM1063" s="569"/>
      <c r="BN1063" s="569"/>
      <c r="BO1063" s="569"/>
      <c r="BP1063" s="569"/>
      <c r="BQ1063" s="569"/>
      <c r="BR1063" s="569"/>
      <c r="BS1063" s="569"/>
      <c r="BT1063" s="569"/>
      <c r="BU1063" s="569"/>
      <c r="BV1063" s="569"/>
      <c r="BW1063" s="569"/>
      <c r="BX1063" s="569"/>
      <c r="BY1063" s="569"/>
      <c r="BZ1063" s="569"/>
      <c r="CA1063" s="569"/>
      <c r="CB1063" s="569"/>
      <c r="CC1063" s="569"/>
      <c r="CD1063" s="569"/>
    </row>
    <row r="1064" spans="21:82" ht="39" customHeight="1" x14ac:dyDescent="0.25">
      <c r="U1064" s="569"/>
      <c r="V1064" s="569"/>
      <c r="W1064" s="569"/>
      <c r="X1064" s="569"/>
      <c r="Y1064" s="569"/>
      <c r="Z1064" s="569"/>
      <c r="AA1064" s="569"/>
      <c r="AB1064" s="569"/>
      <c r="AC1064" s="569"/>
      <c r="AD1064" s="569"/>
      <c r="AE1064" s="569"/>
      <c r="AF1064" s="569"/>
      <c r="AG1064" s="569"/>
      <c r="AH1064" s="569"/>
      <c r="AI1064" s="569"/>
      <c r="AJ1064" s="569"/>
      <c r="AK1064" s="569"/>
      <c r="AL1064" s="569"/>
      <c r="AM1064" s="569"/>
      <c r="AN1064" s="569"/>
      <c r="AO1064" s="569"/>
      <c r="AP1064" s="569"/>
      <c r="AQ1064" s="569"/>
      <c r="AR1064" s="569"/>
      <c r="AS1064" s="569"/>
      <c r="AT1064" s="569"/>
      <c r="AU1064" s="569"/>
      <c r="AV1064" s="569"/>
      <c r="AW1064" s="569"/>
      <c r="AX1064" s="569"/>
      <c r="AY1064" s="569"/>
      <c r="AZ1064" s="569"/>
      <c r="BA1064" s="569"/>
      <c r="BB1064" s="569"/>
      <c r="BC1064" s="569"/>
      <c r="BD1064" s="569"/>
      <c r="BE1064" s="569"/>
      <c r="BF1064" s="569"/>
      <c r="BG1064" s="569"/>
      <c r="BH1064" s="569"/>
      <c r="BI1064" s="569"/>
      <c r="BJ1064" s="569"/>
      <c r="BK1064" s="569"/>
      <c r="BL1064" s="569"/>
      <c r="BM1064" s="569"/>
      <c r="BN1064" s="569"/>
      <c r="BO1064" s="569"/>
      <c r="BP1064" s="569"/>
      <c r="BQ1064" s="569"/>
      <c r="BR1064" s="569"/>
      <c r="BS1064" s="569"/>
      <c r="BT1064" s="569"/>
      <c r="BU1064" s="569"/>
      <c r="BV1064" s="569"/>
      <c r="BW1064" s="569"/>
      <c r="BX1064" s="569"/>
      <c r="BY1064" s="569"/>
      <c r="BZ1064" s="569"/>
      <c r="CA1064" s="569"/>
      <c r="CB1064" s="569"/>
      <c r="CC1064" s="569"/>
      <c r="CD1064" s="569"/>
    </row>
    <row r="1065" spans="21:82" ht="39" customHeight="1" x14ac:dyDescent="0.25">
      <c r="U1065" s="569"/>
      <c r="V1065" s="569"/>
      <c r="W1065" s="569"/>
      <c r="X1065" s="569"/>
      <c r="Y1065" s="569"/>
      <c r="Z1065" s="569"/>
      <c r="AA1065" s="569"/>
      <c r="AB1065" s="569"/>
      <c r="AC1065" s="569"/>
      <c r="AD1065" s="569"/>
      <c r="AE1065" s="569"/>
      <c r="AF1065" s="569"/>
      <c r="AG1065" s="569"/>
      <c r="AH1065" s="569"/>
      <c r="AI1065" s="569"/>
      <c r="AJ1065" s="569"/>
      <c r="AK1065" s="569"/>
      <c r="AL1065" s="569"/>
      <c r="AM1065" s="569"/>
      <c r="AN1065" s="569"/>
      <c r="AO1065" s="569"/>
      <c r="AP1065" s="569"/>
      <c r="AQ1065" s="569"/>
      <c r="AR1065" s="569"/>
      <c r="AS1065" s="569"/>
      <c r="AT1065" s="569"/>
      <c r="AU1065" s="569"/>
      <c r="AV1065" s="569"/>
      <c r="AW1065" s="569"/>
      <c r="AX1065" s="569"/>
      <c r="AY1065" s="569"/>
      <c r="AZ1065" s="569"/>
      <c r="BA1065" s="569"/>
      <c r="BB1065" s="569"/>
      <c r="BC1065" s="569"/>
      <c r="BD1065" s="569"/>
      <c r="BE1065" s="569"/>
      <c r="BF1065" s="569"/>
      <c r="BG1065" s="569"/>
      <c r="BH1065" s="569"/>
      <c r="BI1065" s="569"/>
      <c r="BJ1065" s="569"/>
      <c r="BK1065" s="569"/>
      <c r="BL1065" s="569"/>
      <c r="BM1065" s="569"/>
      <c r="BN1065" s="569"/>
      <c r="BO1065" s="569"/>
      <c r="BP1065" s="569"/>
      <c r="BQ1065" s="569"/>
      <c r="BR1065" s="569"/>
      <c r="BS1065" s="569"/>
      <c r="BT1065" s="569"/>
      <c r="BU1065" s="569"/>
      <c r="BV1065" s="569"/>
      <c r="BW1065" s="569"/>
      <c r="BX1065" s="569"/>
      <c r="BY1065" s="569"/>
      <c r="BZ1065" s="569"/>
      <c r="CA1065" s="569"/>
      <c r="CB1065" s="569"/>
      <c r="CC1065" s="569"/>
      <c r="CD1065" s="569"/>
    </row>
    <row r="1066" spans="21:82" ht="39" customHeight="1" x14ac:dyDescent="0.25">
      <c r="U1066" s="569"/>
      <c r="V1066" s="569"/>
      <c r="W1066" s="569"/>
      <c r="X1066" s="569"/>
      <c r="Y1066" s="569"/>
      <c r="Z1066" s="569"/>
      <c r="AA1066" s="569"/>
      <c r="AB1066" s="569"/>
      <c r="AC1066" s="569"/>
      <c r="AD1066" s="569"/>
      <c r="AE1066" s="569"/>
      <c r="AF1066" s="569"/>
      <c r="AG1066" s="569"/>
      <c r="AH1066" s="569"/>
      <c r="AI1066" s="569"/>
      <c r="AJ1066" s="569"/>
      <c r="AK1066" s="569"/>
      <c r="AL1066" s="569"/>
      <c r="AM1066" s="569"/>
      <c r="AN1066" s="569"/>
      <c r="AO1066" s="569"/>
      <c r="AP1066" s="569"/>
      <c r="AQ1066" s="569"/>
      <c r="AR1066" s="569"/>
      <c r="AS1066" s="569"/>
      <c r="AT1066" s="569"/>
      <c r="AU1066" s="569"/>
      <c r="AV1066" s="569"/>
      <c r="AW1066" s="569"/>
      <c r="AX1066" s="569"/>
      <c r="AY1066" s="569"/>
      <c r="AZ1066" s="569"/>
      <c r="BA1066" s="569"/>
      <c r="BB1066" s="569"/>
      <c r="BC1066" s="569"/>
      <c r="BD1066" s="569"/>
      <c r="BE1066" s="569"/>
      <c r="BF1066" s="569"/>
      <c r="BG1066" s="569"/>
      <c r="BH1066" s="569"/>
      <c r="BI1066" s="569"/>
      <c r="BJ1066" s="569"/>
      <c r="BK1066" s="569"/>
      <c r="BL1066" s="569"/>
      <c r="BM1066" s="569"/>
      <c r="BN1066" s="569"/>
      <c r="BO1066" s="569"/>
      <c r="BP1066" s="569"/>
      <c r="BQ1066" s="569"/>
      <c r="BR1066" s="569"/>
      <c r="BS1066" s="569"/>
      <c r="BT1066" s="569"/>
      <c r="BU1066" s="569"/>
      <c r="BV1066" s="569"/>
      <c r="BW1066" s="569"/>
      <c r="BX1066" s="569"/>
      <c r="BY1066" s="569"/>
      <c r="BZ1066" s="569"/>
      <c r="CA1066" s="569"/>
      <c r="CB1066" s="569"/>
      <c r="CC1066" s="569"/>
      <c r="CD1066" s="569"/>
    </row>
    <row r="1067" spans="21:82" ht="39" customHeight="1" x14ac:dyDescent="0.25">
      <c r="U1067" s="569"/>
      <c r="V1067" s="569"/>
      <c r="W1067" s="569"/>
      <c r="X1067" s="569"/>
      <c r="Y1067" s="569"/>
      <c r="Z1067" s="569"/>
      <c r="AA1067" s="569"/>
      <c r="AB1067" s="569"/>
      <c r="AC1067" s="569"/>
      <c r="AD1067" s="569"/>
      <c r="AE1067" s="569"/>
      <c r="AF1067" s="569"/>
      <c r="AG1067" s="569"/>
      <c r="AH1067" s="569"/>
      <c r="AI1067" s="569"/>
      <c r="AJ1067" s="569"/>
      <c r="AK1067" s="569"/>
      <c r="AL1067" s="569"/>
      <c r="AM1067" s="569"/>
      <c r="AN1067" s="569"/>
      <c r="AO1067" s="569"/>
      <c r="AP1067" s="569"/>
      <c r="AQ1067" s="569"/>
      <c r="AR1067" s="569"/>
      <c r="AS1067" s="569"/>
      <c r="AT1067" s="569"/>
      <c r="AU1067" s="569"/>
      <c r="AV1067" s="569"/>
      <c r="AW1067" s="569"/>
      <c r="AX1067" s="569"/>
      <c r="AY1067" s="569"/>
      <c r="AZ1067" s="569"/>
      <c r="BA1067" s="569"/>
      <c r="BB1067" s="569"/>
      <c r="BC1067" s="569"/>
      <c r="BD1067" s="569"/>
      <c r="BE1067" s="569"/>
      <c r="BF1067" s="569"/>
      <c r="BG1067" s="569"/>
      <c r="BH1067" s="569"/>
      <c r="BI1067" s="569"/>
      <c r="BJ1067" s="569"/>
      <c r="BK1067" s="569"/>
      <c r="BL1067" s="569"/>
      <c r="BM1067" s="569"/>
      <c r="BN1067" s="569"/>
      <c r="BO1067" s="569"/>
      <c r="BP1067" s="569"/>
      <c r="BQ1067" s="569"/>
      <c r="BR1067" s="569"/>
      <c r="BS1067" s="569"/>
      <c r="BT1067" s="569"/>
      <c r="BU1067" s="569"/>
      <c r="BV1067" s="569"/>
      <c r="BW1067" s="569"/>
      <c r="BX1067" s="569"/>
      <c r="BY1067" s="569"/>
      <c r="BZ1067" s="569"/>
      <c r="CA1067" s="569"/>
      <c r="CB1067" s="569"/>
      <c r="CC1067" s="569"/>
      <c r="CD1067" s="569"/>
    </row>
    <row r="1068" spans="21:82" ht="39" customHeight="1" x14ac:dyDescent="0.25">
      <c r="U1068" s="569"/>
      <c r="V1068" s="569"/>
      <c r="W1068" s="569"/>
      <c r="X1068" s="569"/>
      <c r="Y1068" s="569"/>
      <c r="Z1068" s="569"/>
      <c r="AA1068" s="569"/>
      <c r="AB1068" s="569"/>
      <c r="AC1068" s="569"/>
      <c r="AD1068" s="569"/>
      <c r="AE1068" s="569"/>
      <c r="AF1068" s="569"/>
      <c r="AG1068" s="569"/>
      <c r="AH1068" s="569"/>
      <c r="AI1068" s="569"/>
      <c r="AJ1068" s="569"/>
      <c r="AK1068" s="569"/>
      <c r="AL1068" s="569"/>
      <c r="AM1068" s="569"/>
      <c r="AN1068" s="569"/>
      <c r="AO1068" s="569"/>
      <c r="AP1068" s="569"/>
      <c r="AQ1068" s="569"/>
      <c r="AR1068" s="569"/>
      <c r="AS1068" s="569"/>
      <c r="AT1068" s="569"/>
      <c r="AU1068" s="569"/>
      <c r="AV1068" s="569"/>
      <c r="AW1068" s="569"/>
      <c r="AX1068" s="569"/>
      <c r="AY1068" s="569"/>
      <c r="AZ1068" s="569"/>
      <c r="BA1068" s="569"/>
      <c r="BB1068" s="569"/>
      <c r="BC1068" s="569"/>
      <c r="BD1068" s="569"/>
      <c r="BE1068" s="569"/>
      <c r="BF1068" s="569"/>
      <c r="BG1068" s="569"/>
      <c r="BH1068" s="569"/>
      <c r="BI1068" s="569"/>
      <c r="BJ1068" s="569"/>
      <c r="BK1068" s="569"/>
      <c r="BL1068" s="569"/>
      <c r="BM1068" s="569"/>
      <c r="BN1068" s="569"/>
      <c r="BO1068" s="569"/>
      <c r="BP1068" s="569"/>
      <c r="BQ1068" s="569"/>
      <c r="BR1068" s="569"/>
      <c r="BS1068" s="569"/>
      <c r="BT1068" s="569"/>
      <c r="BU1068" s="569"/>
      <c r="BV1068" s="569"/>
      <c r="BW1068" s="569"/>
      <c r="BX1068" s="569"/>
      <c r="BY1068" s="569"/>
      <c r="BZ1068" s="569"/>
      <c r="CA1068" s="569"/>
      <c r="CB1068" s="569"/>
      <c r="CC1068" s="569"/>
      <c r="CD1068" s="569"/>
    </row>
    <row r="1069" spans="21:82" ht="39" customHeight="1" x14ac:dyDescent="0.25">
      <c r="U1069" s="569"/>
      <c r="V1069" s="569"/>
      <c r="W1069" s="569"/>
      <c r="X1069" s="569"/>
      <c r="Y1069" s="569"/>
      <c r="Z1069" s="569"/>
      <c r="AA1069" s="569"/>
      <c r="AB1069" s="569"/>
      <c r="AC1069" s="569"/>
      <c r="AD1069" s="569"/>
      <c r="AE1069" s="569"/>
      <c r="AF1069" s="569"/>
      <c r="AG1069" s="569"/>
      <c r="AH1069" s="569"/>
      <c r="AI1069" s="569"/>
      <c r="AJ1069" s="569"/>
      <c r="AK1069" s="569"/>
      <c r="AL1069" s="569"/>
      <c r="AM1069" s="569"/>
      <c r="AN1069" s="569"/>
      <c r="AO1069" s="569"/>
      <c r="AP1069" s="569"/>
      <c r="AQ1069" s="569"/>
      <c r="AR1069" s="569"/>
      <c r="AS1069" s="569"/>
      <c r="AT1069" s="569"/>
      <c r="AU1069" s="569"/>
      <c r="AV1069" s="569"/>
      <c r="AW1069" s="569"/>
      <c r="AX1069" s="569"/>
      <c r="AY1069" s="569"/>
      <c r="AZ1069" s="569"/>
      <c r="BA1069" s="569"/>
      <c r="BB1069" s="569"/>
      <c r="BC1069" s="569"/>
      <c r="BD1069" s="569"/>
      <c r="BE1069" s="569"/>
      <c r="BF1069" s="569"/>
      <c r="BG1069" s="569"/>
      <c r="BH1069" s="569"/>
      <c r="BI1069" s="569"/>
      <c r="BJ1069" s="569"/>
      <c r="BK1069" s="569"/>
      <c r="BL1069" s="569"/>
      <c r="BM1069" s="569"/>
      <c r="BN1069" s="569"/>
      <c r="BO1069" s="569"/>
      <c r="BP1069" s="569"/>
      <c r="BQ1069" s="569"/>
      <c r="BR1069" s="569"/>
      <c r="BS1069" s="569"/>
      <c r="BT1069" s="569"/>
      <c r="BU1069" s="569"/>
      <c r="BV1069" s="569"/>
      <c r="BW1069" s="569"/>
      <c r="BX1069" s="569"/>
      <c r="BY1069" s="569"/>
      <c r="BZ1069" s="569"/>
      <c r="CA1069" s="569"/>
      <c r="CB1069" s="569"/>
      <c r="CC1069" s="569"/>
      <c r="CD1069" s="569"/>
    </row>
    <row r="1070" spans="21:82" ht="39" customHeight="1" x14ac:dyDescent="0.25">
      <c r="U1070" s="569"/>
      <c r="V1070" s="569"/>
      <c r="W1070" s="569"/>
      <c r="X1070" s="569"/>
      <c r="Y1070" s="569"/>
      <c r="Z1070" s="569"/>
      <c r="AA1070" s="569"/>
      <c r="AB1070" s="569"/>
      <c r="AC1070" s="569"/>
      <c r="AD1070" s="569"/>
      <c r="AE1070" s="569"/>
      <c r="AF1070" s="569"/>
      <c r="AG1070" s="569"/>
      <c r="AH1070" s="569"/>
      <c r="AI1070" s="569"/>
      <c r="AJ1070" s="569"/>
      <c r="AK1070" s="569"/>
      <c r="AL1070" s="569"/>
      <c r="AM1070" s="569"/>
      <c r="AN1070" s="569"/>
      <c r="AO1070" s="569"/>
      <c r="AP1070" s="569"/>
      <c r="AQ1070" s="569"/>
      <c r="AR1070" s="569"/>
      <c r="AS1070" s="569"/>
      <c r="AT1070" s="569"/>
      <c r="AU1070" s="569"/>
      <c r="AV1070" s="569"/>
      <c r="AW1070" s="569"/>
      <c r="AX1070" s="569"/>
      <c r="AY1070" s="569"/>
      <c r="AZ1070" s="569"/>
      <c r="BA1070" s="569"/>
      <c r="BB1070" s="569"/>
      <c r="BC1070" s="569"/>
      <c r="BD1070" s="569"/>
      <c r="BE1070" s="569"/>
      <c r="BF1070" s="569"/>
      <c r="BG1070" s="569"/>
      <c r="BH1070" s="569"/>
      <c r="BI1070" s="569"/>
      <c r="BJ1070" s="569"/>
      <c r="BK1070" s="569"/>
      <c r="BL1070" s="569"/>
      <c r="BM1070" s="569"/>
      <c r="BN1070" s="569"/>
      <c r="BO1070" s="569"/>
      <c r="BP1070" s="569"/>
      <c r="BQ1070" s="569"/>
      <c r="BR1070" s="569"/>
      <c r="BS1070" s="569"/>
      <c r="BT1070" s="569"/>
      <c r="BU1070" s="569"/>
      <c r="BV1070" s="569"/>
      <c r="BW1070" s="569"/>
      <c r="BX1070" s="569"/>
      <c r="BY1070" s="569"/>
      <c r="BZ1070" s="569"/>
      <c r="CA1070" s="569"/>
      <c r="CB1070" s="569"/>
      <c r="CC1070" s="569"/>
      <c r="CD1070" s="569"/>
    </row>
    <row r="1071" spans="21:82" ht="39" customHeight="1" x14ac:dyDescent="0.25">
      <c r="U1071" s="569"/>
      <c r="V1071" s="569"/>
      <c r="W1071" s="569"/>
      <c r="X1071" s="569"/>
      <c r="Y1071" s="569"/>
      <c r="Z1071" s="569"/>
      <c r="AA1071" s="569"/>
      <c r="AB1071" s="569"/>
      <c r="AC1071" s="569"/>
      <c r="AD1071" s="569"/>
      <c r="AE1071" s="569"/>
      <c r="AF1071" s="569"/>
      <c r="AG1071" s="569"/>
      <c r="AH1071" s="569"/>
      <c r="AI1071" s="569"/>
      <c r="AJ1071" s="569"/>
      <c r="AK1071" s="569"/>
      <c r="AL1071" s="569"/>
      <c r="AM1071" s="569"/>
      <c r="AN1071" s="569"/>
      <c r="AO1071" s="569"/>
      <c r="AP1071" s="569"/>
      <c r="AQ1071" s="569"/>
      <c r="AR1071" s="569"/>
      <c r="AS1071" s="569"/>
      <c r="AT1071" s="569"/>
      <c r="AU1071" s="569"/>
      <c r="AV1071" s="569"/>
      <c r="AW1071" s="569"/>
      <c r="AX1071" s="569"/>
      <c r="AY1071" s="569"/>
      <c r="AZ1071" s="569"/>
      <c r="BA1071" s="569"/>
      <c r="BB1071" s="569"/>
      <c r="BC1071" s="569"/>
      <c r="BD1071" s="569"/>
      <c r="BE1071" s="569"/>
      <c r="BF1071" s="569"/>
      <c r="BG1071" s="569"/>
      <c r="BH1071" s="569"/>
      <c r="BI1071" s="569"/>
      <c r="BJ1071" s="569"/>
      <c r="BK1071" s="569"/>
      <c r="BL1071" s="569"/>
      <c r="BM1071" s="569"/>
      <c r="BN1071" s="569"/>
      <c r="BO1071" s="569"/>
      <c r="BP1071" s="569"/>
      <c r="BQ1071" s="569"/>
      <c r="BR1071" s="569"/>
      <c r="BS1071" s="569"/>
      <c r="BT1071" s="569"/>
      <c r="BU1071" s="569"/>
      <c r="BV1071" s="569"/>
      <c r="BW1071" s="569"/>
      <c r="BX1071" s="569"/>
      <c r="BY1071" s="569"/>
      <c r="BZ1071" s="569"/>
      <c r="CA1071" s="569"/>
      <c r="CB1071" s="569"/>
      <c r="CC1071" s="569"/>
      <c r="CD1071" s="569"/>
    </row>
    <row r="1072" spans="21:82" ht="39" customHeight="1" x14ac:dyDescent="0.25">
      <c r="U1072" s="569"/>
      <c r="V1072" s="569"/>
      <c r="W1072" s="569"/>
      <c r="X1072" s="569"/>
      <c r="Y1072" s="569"/>
      <c r="Z1072" s="569"/>
      <c r="AA1072" s="569"/>
      <c r="AB1072" s="569"/>
      <c r="AC1072" s="569"/>
      <c r="AD1072" s="569"/>
      <c r="AE1072" s="569"/>
      <c r="AF1072" s="569"/>
      <c r="AG1072" s="569"/>
      <c r="AH1072" s="569"/>
      <c r="AI1072" s="569"/>
      <c r="AJ1072" s="569"/>
      <c r="AK1072" s="569"/>
      <c r="AL1072" s="569"/>
      <c r="AM1072" s="569"/>
      <c r="AN1072" s="569"/>
      <c r="AO1072" s="569"/>
      <c r="AP1072" s="569"/>
      <c r="AQ1072" s="569"/>
      <c r="AR1072" s="569"/>
      <c r="AS1072" s="569"/>
      <c r="AT1072" s="569"/>
      <c r="AU1072" s="569"/>
      <c r="AV1072" s="569"/>
      <c r="AW1072" s="569"/>
      <c r="AX1072" s="569"/>
      <c r="AY1072" s="569"/>
      <c r="AZ1072" s="569"/>
      <c r="BA1072" s="569"/>
      <c r="BB1072" s="569"/>
      <c r="BC1072" s="569"/>
      <c r="BD1072" s="569"/>
      <c r="BE1072" s="569"/>
      <c r="BF1072" s="569"/>
      <c r="BG1072" s="569"/>
      <c r="BH1072" s="569"/>
      <c r="BI1072" s="569"/>
      <c r="BJ1072" s="569"/>
      <c r="BK1072" s="569"/>
      <c r="BL1072" s="569"/>
      <c r="BM1072" s="569"/>
      <c r="BN1072" s="569"/>
      <c r="BO1072" s="569"/>
      <c r="BP1072" s="569"/>
      <c r="BQ1072" s="569"/>
      <c r="BR1072" s="569"/>
      <c r="BS1072" s="569"/>
      <c r="BT1072" s="569"/>
      <c r="BU1072" s="569"/>
      <c r="BV1072" s="569"/>
      <c r="BW1072" s="569"/>
      <c r="BX1072" s="569"/>
      <c r="BY1072" s="569"/>
      <c r="BZ1072" s="569"/>
      <c r="CA1072" s="569"/>
      <c r="CB1072" s="569"/>
      <c r="CC1072" s="569"/>
      <c r="CD1072" s="569"/>
    </row>
    <row r="1073" spans="21:82" ht="39" customHeight="1" x14ac:dyDescent="0.25">
      <c r="U1073" s="569"/>
      <c r="V1073" s="569"/>
      <c r="W1073" s="569"/>
      <c r="X1073" s="569"/>
      <c r="Y1073" s="569"/>
      <c r="Z1073" s="569"/>
      <c r="AA1073" s="569"/>
      <c r="AB1073" s="569"/>
      <c r="AC1073" s="569"/>
      <c r="AD1073" s="569"/>
      <c r="AE1073" s="569"/>
      <c r="AF1073" s="569"/>
      <c r="AG1073" s="569"/>
      <c r="AH1073" s="569"/>
      <c r="AI1073" s="569"/>
      <c r="AJ1073" s="569"/>
      <c r="AK1073" s="569"/>
      <c r="AL1073" s="569"/>
      <c r="AM1073" s="569"/>
      <c r="AN1073" s="569"/>
      <c r="AO1073" s="569"/>
      <c r="AP1073" s="569"/>
      <c r="AQ1073" s="569"/>
      <c r="AR1073" s="569"/>
      <c r="AS1073" s="569"/>
      <c r="AT1073" s="569"/>
      <c r="AU1073" s="569"/>
      <c r="AV1073" s="569"/>
      <c r="AW1073" s="569"/>
      <c r="AX1073" s="569"/>
      <c r="AY1073" s="569"/>
      <c r="AZ1073" s="569"/>
      <c r="BA1073" s="569"/>
      <c r="BB1073" s="569"/>
      <c r="BC1073" s="569"/>
      <c r="BD1073" s="569"/>
      <c r="BE1073" s="569"/>
      <c r="BF1073" s="569"/>
      <c r="BG1073" s="569"/>
      <c r="BH1073" s="569"/>
      <c r="BI1073" s="569"/>
      <c r="BJ1073" s="569"/>
      <c r="BK1073" s="569"/>
      <c r="BL1073" s="569"/>
      <c r="BM1073" s="569"/>
      <c r="BN1073" s="569"/>
      <c r="BO1073" s="569"/>
      <c r="BP1073" s="569"/>
      <c r="BQ1073" s="569"/>
      <c r="BR1073" s="569"/>
      <c r="BS1073" s="569"/>
      <c r="BT1073" s="569"/>
      <c r="BU1073" s="569"/>
      <c r="BV1073" s="569"/>
      <c r="BW1073" s="569"/>
      <c r="BX1073" s="569"/>
      <c r="BY1073" s="569"/>
      <c r="BZ1073" s="569"/>
      <c r="CA1073" s="569"/>
      <c r="CB1073" s="569"/>
      <c r="CC1073" s="569"/>
      <c r="CD1073" s="569"/>
    </row>
    <row r="1074" spans="21:82" ht="39" customHeight="1" x14ac:dyDescent="0.25">
      <c r="U1074" s="569"/>
      <c r="V1074" s="569"/>
      <c r="W1074" s="569"/>
      <c r="X1074" s="569"/>
      <c r="Y1074" s="569"/>
      <c r="Z1074" s="569"/>
      <c r="AA1074" s="569"/>
      <c r="AB1074" s="569"/>
      <c r="AC1074" s="569"/>
      <c r="AD1074" s="569"/>
      <c r="AE1074" s="569"/>
      <c r="AF1074" s="569"/>
      <c r="AG1074" s="569"/>
      <c r="AH1074" s="569"/>
      <c r="AI1074" s="569"/>
      <c r="AJ1074" s="569"/>
      <c r="AK1074" s="569"/>
      <c r="AL1074" s="569"/>
      <c r="AM1074" s="569"/>
      <c r="AN1074" s="569"/>
      <c r="AO1074" s="569"/>
      <c r="AP1074" s="569"/>
      <c r="AQ1074" s="569"/>
      <c r="AR1074" s="569"/>
      <c r="AS1074" s="569"/>
      <c r="AT1074" s="569"/>
      <c r="AU1074" s="569"/>
      <c r="AV1074" s="569"/>
      <c r="AW1074" s="569"/>
      <c r="AX1074" s="569"/>
      <c r="AY1074" s="569"/>
      <c r="AZ1074" s="569"/>
      <c r="BA1074" s="569"/>
      <c r="BB1074" s="569"/>
      <c r="BC1074" s="569"/>
      <c r="BD1074" s="569"/>
      <c r="BE1074" s="569"/>
      <c r="BF1074" s="569"/>
      <c r="BG1074" s="569"/>
      <c r="BH1074" s="569"/>
      <c r="BI1074" s="569"/>
      <c r="BJ1074" s="569"/>
      <c r="BK1074" s="569"/>
      <c r="BL1074" s="569"/>
      <c r="BM1074" s="569"/>
      <c r="BN1074" s="569"/>
      <c r="BO1074" s="569"/>
      <c r="BP1074" s="569"/>
      <c r="BQ1074" s="569"/>
      <c r="BR1074" s="569"/>
      <c r="BS1074" s="569"/>
      <c r="BT1074" s="569"/>
      <c r="BU1074" s="569"/>
      <c r="BV1074" s="569"/>
      <c r="BW1074" s="569"/>
      <c r="BX1074" s="569"/>
      <c r="BY1074" s="569"/>
      <c r="BZ1074" s="569"/>
      <c r="CA1074" s="569"/>
      <c r="CB1074" s="569"/>
      <c r="CC1074" s="569"/>
      <c r="CD1074" s="569"/>
    </row>
    <row r="1075" spans="21:82" ht="39" customHeight="1" x14ac:dyDescent="0.25">
      <c r="U1075" s="569"/>
      <c r="V1075" s="569"/>
      <c r="W1075" s="569"/>
      <c r="X1075" s="569"/>
      <c r="Y1075" s="569"/>
      <c r="Z1075" s="569"/>
      <c r="AA1075" s="569"/>
      <c r="AB1075" s="569"/>
      <c r="AC1075" s="569"/>
      <c r="AD1075" s="569"/>
      <c r="AE1075" s="569"/>
      <c r="AF1075" s="569"/>
      <c r="AG1075" s="569"/>
      <c r="AH1075" s="569"/>
      <c r="AI1075" s="569"/>
      <c r="AJ1075" s="569"/>
      <c r="AK1075" s="569"/>
      <c r="AL1075" s="569"/>
      <c r="AM1075" s="569"/>
      <c r="AN1075" s="569"/>
      <c r="AO1075" s="569"/>
      <c r="AP1075" s="569"/>
      <c r="AQ1075" s="569"/>
      <c r="AR1075" s="569"/>
      <c r="AS1075" s="569"/>
      <c r="AT1075" s="569"/>
      <c r="AU1075" s="569"/>
      <c r="AV1075" s="569"/>
      <c r="AW1075" s="569"/>
      <c r="AX1075" s="569"/>
      <c r="AY1075" s="569"/>
      <c r="AZ1075" s="569"/>
      <c r="BA1075" s="569"/>
      <c r="BB1075" s="569"/>
      <c r="BC1075" s="569"/>
      <c r="BD1075" s="569"/>
      <c r="BE1075" s="569"/>
      <c r="BF1075" s="569"/>
      <c r="BG1075" s="569"/>
      <c r="BH1075" s="569"/>
      <c r="BI1075" s="569"/>
      <c r="BJ1075" s="569"/>
      <c r="BK1075" s="569"/>
      <c r="BL1075" s="569"/>
      <c r="BM1075" s="569"/>
      <c r="BN1075" s="569"/>
      <c r="BO1075" s="569"/>
      <c r="BP1075" s="569"/>
      <c r="BQ1075" s="569"/>
      <c r="BR1075" s="569"/>
      <c r="BS1075" s="569"/>
      <c r="BT1075" s="569"/>
      <c r="BU1075" s="569"/>
      <c r="BV1075" s="569"/>
      <c r="BW1075" s="569"/>
      <c r="BX1075" s="569"/>
      <c r="BY1075" s="569"/>
      <c r="BZ1075" s="569"/>
      <c r="CA1075" s="569"/>
      <c r="CB1075" s="569"/>
      <c r="CC1075" s="569"/>
      <c r="CD1075" s="569"/>
    </row>
    <row r="1076" spans="21:82" ht="39" customHeight="1" x14ac:dyDescent="0.25">
      <c r="U1076" s="569"/>
      <c r="V1076" s="569"/>
      <c r="W1076" s="569"/>
      <c r="X1076" s="569"/>
      <c r="Y1076" s="569"/>
      <c r="Z1076" s="569"/>
      <c r="AA1076" s="569"/>
      <c r="AB1076" s="569"/>
      <c r="AC1076" s="569"/>
      <c r="AD1076" s="569"/>
      <c r="AE1076" s="569"/>
      <c r="AF1076" s="569"/>
      <c r="AG1076" s="569"/>
      <c r="AH1076" s="569"/>
      <c r="AI1076" s="569"/>
      <c r="AJ1076" s="569"/>
      <c r="AK1076" s="569"/>
      <c r="AL1076" s="569"/>
      <c r="AM1076" s="569"/>
      <c r="AN1076" s="569"/>
      <c r="AO1076" s="569"/>
      <c r="AP1076" s="569"/>
      <c r="AQ1076" s="569"/>
      <c r="AR1076" s="569"/>
      <c r="AS1076" s="569"/>
      <c r="AT1076" s="569"/>
      <c r="AU1076" s="569"/>
      <c r="AV1076" s="569"/>
      <c r="AW1076" s="569"/>
      <c r="AX1076" s="569"/>
      <c r="AY1076" s="569"/>
      <c r="AZ1076" s="569"/>
      <c r="BA1076" s="569"/>
      <c r="BB1076" s="569"/>
      <c r="BC1076" s="569"/>
      <c r="BD1076" s="569"/>
      <c r="BE1076" s="569"/>
      <c r="BF1076" s="569"/>
      <c r="BG1076" s="569"/>
      <c r="BH1076" s="569"/>
      <c r="BI1076" s="569"/>
      <c r="BJ1076" s="569"/>
      <c r="BK1076" s="569"/>
      <c r="BL1076" s="569"/>
      <c r="BM1076" s="569"/>
      <c r="BN1076" s="569"/>
      <c r="BO1076" s="569"/>
      <c r="BP1076" s="569"/>
      <c r="BQ1076" s="569"/>
      <c r="BR1076" s="569"/>
      <c r="BS1076" s="569"/>
      <c r="BT1076" s="569"/>
      <c r="BU1076" s="569"/>
      <c r="BV1076" s="569"/>
      <c r="BW1076" s="569"/>
      <c r="BX1076" s="569"/>
      <c r="BY1076" s="569"/>
      <c r="BZ1076" s="569"/>
      <c r="CA1076" s="569"/>
      <c r="CB1076" s="569"/>
      <c r="CC1076" s="569"/>
      <c r="CD1076" s="569"/>
    </row>
    <row r="1077" spans="21:82" ht="39" customHeight="1" x14ac:dyDescent="0.25">
      <c r="U1077" s="569"/>
      <c r="V1077" s="569"/>
      <c r="W1077" s="569"/>
      <c r="X1077" s="569"/>
      <c r="Y1077" s="569"/>
      <c r="Z1077" s="569"/>
      <c r="AA1077" s="569"/>
      <c r="AB1077" s="569"/>
      <c r="AC1077" s="569"/>
      <c r="AD1077" s="569"/>
      <c r="AE1077" s="569"/>
      <c r="AF1077" s="569"/>
      <c r="AG1077" s="569"/>
      <c r="AH1077" s="569"/>
      <c r="AI1077" s="569"/>
      <c r="AJ1077" s="569"/>
      <c r="AK1077" s="569"/>
      <c r="AL1077" s="569"/>
      <c r="AM1077" s="569"/>
      <c r="AN1077" s="569"/>
      <c r="AO1077" s="569"/>
      <c r="AP1077" s="569"/>
      <c r="AQ1077" s="569"/>
      <c r="AR1077" s="569"/>
      <c r="AS1077" s="569"/>
      <c r="AT1077" s="569"/>
      <c r="AU1077" s="569"/>
      <c r="AV1077" s="569"/>
      <c r="AW1077" s="569"/>
      <c r="AX1077" s="569"/>
      <c r="AY1077" s="569"/>
      <c r="AZ1077" s="569"/>
      <c r="BA1077" s="569"/>
      <c r="BB1077" s="569"/>
      <c r="BC1077" s="569"/>
      <c r="BD1077" s="569"/>
      <c r="BE1077" s="569"/>
      <c r="BF1077" s="569"/>
      <c r="BG1077" s="569"/>
      <c r="BH1077" s="569"/>
      <c r="BI1077" s="569"/>
      <c r="BJ1077" s="569"/>
      <c r="BK1077" s="569"/>
      <c r="BL1077" s="569"/>
      <c r="BM1077" s="569"/>
      <c r="BN1077" s="569"/>
      <c r="BO1077" s="569"/>
      <c r="BP1077" s="569"/>
      <c r="BQ1077" s="569"/>
      <c r="BR1077" s="569"/>
      <c r="BS1077" s="569"/>
      <c r="BT1077" s="569"/>
      <c r="BU1077" s="569"/>
      <c r="BV1077" s="569"/>
      <c r="BW1077" s="569"/>
      <c r="BX1077" s="569"/>
      <c r="BY1077" s="569"/>
      <c r="BZ1077" s="569"/>
      <c r="CA1077" s="569"/>
      <c r="CB1077" s="569"/>
      <c r="CC1077" s="569"/>
      <c r="CD1077" s="569"/>
    </row>
    <row r="1078" spans="21:82" ht="39" customHeight="1" x14ac:dyDescent="0.25">
      <c r="U1078" s="569"/>
      <c r="V1078" s="569"/>
      <c r="W1078" s="569"/>
      <c r="X1078" s="569"/>
      <c r="Y1078" s="569"/>
      <c r="Z1078" s="569"/>
      <c r="AA1078" s="569"/>
      <c r="AB1078" s="569"/>
      <c r="AC1078" s="569"/>
      <c r="AD1078" s="569"/>
      <c r="AE1078" s="569"/>
      <c r="AF1078" s="569"/>
      <c r="AG1078" s="569"/>
      <c r="AH1078" s="569"/>
      <c r="AI1078" s="569"/>
      <c r="AJ1078" s="569"/>
      <c r="AK1078" s="569"/>
      <c r="AL1078" s="569"/>
      <c r="AM1078" s="569"/>
      <c r="AN1078" s="569"/>
      <c r="AO1078" s="569"/>
      <c r="AP1078" s="569"/>
      <c r="AQ1078" s="569"/>
      <c r="AR1078" s="569"/>
      <c r="AS1078" s="569"/>
      <c r="AT1078" s="569"/>
      <c r="AU1078" s="569"/>
      <c r="AV1078" s="569"/>
      <c r="AW1078" s="569"/>
      <c r="AX1078" s="569"/>
      <c r="AY1078" s="569"/>
      <c r="AZ1078" s="569"/>
      <c r="BA1078" s="569"/>
      <c r="BB1078" s="569"/>
      <c r="BC1078" s="569"/>
      <c r="BD1078" s="569"/>
      <c r="BE1078" s="569"/>
      <c r="BF1078" s="569"/>
      <c r="BG1078" s="569"/>
      <c r="BH1078" s="569"/>
      <c r="BI1078" s="569"/>
      <c r="BJ1078" s="569"/>
      <c r="BK1078" s="569"/>
      <c r="BL1078" s="569"/>
      <c r="BM1078" s="569"/>
      <c r="BN1078" s="569"/>
      <c r="BO1078" s="569"/>
      <c r="BP1078" s="569"/>
      <c r="BQ1078" s="569"/>
      <c r="BR1078" s="569"/>
      <c r="BS1078" s="569"/>
      <c r="BT1078" s="569"/>
      <c r="BU1078" s="569"/>
      <c r="BV1078" s="569"/>
      <c r="BW1078" s="569"/>
      <c r="BX1078" s="569"/>
      <c r="BY1078" s="569"/>
      <c r="BZ1078" s="569"/>
      <c r="CA1078" s="569"/>
      <c r="CB1078" s="569"/>
      <c r="CC1078" s="569"/>
      <c r="CD1078" s="569"/>
    </row>
    <row r="1079" spans="21:82" ht="39" customHeight="1" x14ac:dyDescent="0.25">
      <c r="U1079" s="569"/>
      <c r="V1079" s="569"/>
      <c r="W1079" s="569"/>
      <c r="X1079" s="569"/>
      <c r="Y1079" s="569"/>
      <c r="Z1079" s="569"/>
      <c r="AA1079" s="569"/>
      <c r="AB1079" s="569"/>
      <c r="AC1079" s="569"/>
      <c r="AD1079" s="569"/>
      <c r="AE1079" s="569"/>
      <c r="AF1079" s="569"/>
      <c r="AG1079" s="569"/>
      <c r="AH1079" s="569"/>
      <c r="AI1079" s="569"/>
      <c r="AJ1079" s="569"/>
      <c r="AK1079" s="569"/>
      <c r="AL1079" s="569"/>
      <c r="AM1079" s="569"/>
      <c r="AN1079" s="569"/>
      <c r="AO1079" s="569"/>
      <c r="AP1079" s="569"/>
      <c r="AQ1079" s="569"/>
      <c r="AR1079" s="569"/>
      <c r="AS1079" s="569"/>
      <c r="AT1079" s="569"/>
      <c r="AU1079" s="569"/>
      <c r="AV1079" s="569"/>
      <c r="AW1079" s="569"/>
      <c r="AX1079" s="569"/>
      <c r="AY1079" s="569"/>
      <c r="AZ1079" s="569"/>
      <c r="BA1079" s="569"/>
      <c r="BB1079" s="569"/>
      <c r="BC1079" s="569"/>
      <c r="BD1079" s="569"/>
      <c r="BE1079" s="569"/>
      <c r="BF1079" s="569"/>
      <c r="BG1079" s="569"/>
      <c r="BH1079" s="569"/>
      <c r="BI1079" s="569"/>
      <c r="BJ1079" s="569"/>
      <c r="BK1079" s="569"/>
      <c r="BL1079" s="569"/>
      <c r="BM1079" s="569"/>
      <c r="BN1079" s="569"/>
      <c r="BO1079" s="569"/>
      <c r="BP1079" s="569"/>
      <c r="BQ1079" s="569"/>
      <c r="BR1079" s="569"/>
      <c r="BS1079" s="569"/>
      <c r="BT1079" s="569"/>
      <c r="BU1079" s="569"/>
      <c r="BV1079" s="569"/>
      <c r="BW1079" s="569"/>
      <c r="BX1079" s="569"/>
      <c r="BY1079" s="569"/>
      <c r="BZ1079" s="569"/>
      <c r="CA1079" s="569"/>
      <c r="CB1079" s="569"/>
      <c r="CC1079" s="569"/>
      <c r="CD1079" s="569"/>
    </row>
    <row r="1080" spans="21:82" ht="39" customHeight="1" x14ac:dyDescent="0.25">
      <c r="U1080" s="569"/>
      <c r="V1080" s="569"/>
      <c r="W1080" s="569"/>
      <c r="X1080" s="569"/>
      <c r="Y1080" s="569"/>
      <c r="Z1080" s="569"/>
      <c r="AA1080" s="569"/>
      <c r="AB1080" s="569"/>
      <c r="AC1080" s="569"/>
      <c r="AD1080" s="569"/>
      <c r="AE1080" s="569"/>
      <c r="AF1080" s="569"/>
      <c r="AG1080" s="569"/>
      <c r="AH1080" s="569"/>
      <c r="AI1080" s="569"/>
      <c r="AJ1080" s="569"/>
      <c r="AK1080" s="569"/>
      <c r="AL1080" s="569"/>
      <c r="AM1080" s="569"/>
      <c r="AN1080" s="569"/>
      <c r="AO1080" s="569"/>
      <c r="AP1080" s="569"/>
      <c r="AQ1080" s="569"/>
      <c r="AR1080" s="569"/>
      <c r="AS1080" s="569"/>
      <c r="AT1080" s="569"/>
      <c r="AU1080" s="569"/>
      <c r="AV1080" s="569"/>
      <c r="AW1080" s="569"/>
      <c r="AX1080" s="569"/>
      <c r="AY1080" s="569"/>
      <c r="AZ1080" s="569"/>
      <c r="BA1080" s="569"/>
      <c r="BB1080" s="569"/>
      <c r="BC1080" s="569"/>
      <c r="BD1080" s="569"/>
      <c r="BE1080" s="569"/>
      <c r="BF1080" s="569"/>
      <c r="BG1080" s="569"/>
      <c r="BH1080" s="569"/>
      <c r="BI1080" s="569"/>
      <c r="BJ1080" s="569"/>
      <c r="BK1080" s="569"/>
      <c r="BL1080" s="569"/>
      <c r="BM1080" s="569"/>
      <c r="BN1080" s="569"/>
      <c r="BO1080" s="569"/>
      <c r="BP1080" s="569"/>
      <c r="BQ1080" s="569"/>
      <c r="BR1080" s="569"/>
      <c r="BS1080" s="569"/>
      <c r="BT1080" s="569"/>
      <c r="BU1080" s="569"/>
      <c r="BV1080" s="569"/>
      <c r="BW1080" s="569"/>
      <c r="BX1080" s="569"/>
      <c r="BY1080" s="569"/>
      <c r="BZ1080" s="569"/>
      <c r="CA1080" s="569"/>
      <c r="CB1080" s="569"/>
      <c r="CC1080" s="569"/>
      <c r="CD1080" s="569"/>
    </row>
    <row r="1081" spans="21:82" ht="39" customHeight="1" x14ac:dyDescent="0.25">
      <c r="U1081" s="569"/>
      <c r="V1081" s="569"/>
      <c r="W1081" s="569"/>
      <c r="X1081" s="569"/>
      <c r="Y1081" s="569"/>
      <c r="Z1081" s="569"/>
      <c r="AA1081" s="569"/>
      <c r="AB1081" s="569"/>
      <c r="AC1081" s="569"/>
      <c r="AD1081" s="569"/>
      <c r="AE1081" s="569"/>
      <c r="AF1081" s="569"/>
      <c r="AG1081" s="569"/>
      <c r="AH1081" s="569"/>
      <c r="AI1081" s="569"/>
      <c r="AJ1081" s="569"/>
      <c r="AK1081" s="569"/>
      <c r="AL1081" s="569"/>
      <c r="AM1081" s="569"/>
      <c r="AN1081" s="569"/>
      <c r="AO1081" s="569"/>
      <c r="AP1081" s="569"/>
      <c r="AQ1081" s="569"/>
      <c r="AR1081" s="569"/>
      <c r="AS1081" s="569"/>
      <c r="AT1081" s="569"/>
      <c r="AU1081" s="569"/>
      <c r="AV1081" s="569"/>
      <c r="AW1081" s="569"/>
      <c r="AX1081" s="569"/>
      <c r="AY1081" s="569"/>
      <c r="AZ1081" s="569"/>
      <c r="BA1081" s="569"/>
      <c r="BB1081" s="569"/>
      <c r="BC1081" s="569"/>
      <c r="BD1081" s="569"/>
      <c r="BE1081" s="569"/>
      <c r="BF1081" s="569"/>
      <c r="BG1081" s="569"/>
      <c r="BH1081" s="569"/>
      <c r="BI1081" s="569"/>
      <c r="BJ1081" s="569"/>
      <c r="BK1081" s="569"/>
      <c r="BL1081" s="569"/>
      <c r="BM1081" s="569"/>
      <c r="BN1081" s="569"/>
      <c r="BO1081" s="569"/>
      <c r="BP1081" s="569"/>
      <c r="BQ1081" s="569"/>
      <c r="BR1081" s="569"/>
      <c r="BS1081" s="569"/>
      <c r="BT1081" s="569"/>
      <c r="BU1081" s="569"/>
      <c r="BV1081" s="569"/>
      <c r="BW1081" s="569"/>
      <c r="BX1081" s="569"/>
      <c r="BY1081" s="569"/>
      <c r="BZ1081" s="569"/>
      <c r="CA1081" s="569"/>
      <c r="CB1081" s="569"/>
      <c r="CC1081" s="569"/>
      <c r="CD1081" s="569"/>
    </row>
    <row r="1082" spans="21:82" ht="39" customHeight="1" x14ac:dyDescent="0.25">
      <c r="U1082" s="569"/>
      <c r="V1082" s="569"/>
      <c r="W1082" s="569"/>
      <c r="X1082" s="569"/>
      <c r="Y1082" s="569"/>
      <c r="Z1082" s="569"/>
      <c r="AA1082" s="569"/>
      <c r="AB1082" s="569"/>
      <c r="AC1082" s="569"/>
      <c r="AD1082" s="569"/>
      <c r="AE1082" s="569"/>
      <c r="AF1082" s="569"/>
      <c r="AG1082" s="569"/>
      <c r="AH1082" s="569"/>
      <c r="AI1082" s="569"/>
      <c r="AJ1082" s="569"/>
      <c r="AK1082" s="569"/>
      <c r="AL1082" s="569"/>
      <c r="AM1082" s="569"/>
      <c r="AN1082" s="569"/>
      <c r="AO1082" s="569"/>
      <c r="AP1082" s="569"/>
      <c r="AQ1082" s="569"/>
      <c r="AR1082" s="569"/>
      <c r="AS1082" s="569"/>
      <c r="AT1082" s="569"/>
      <c r="AU1082" s="569"/>
      <c r="AV1082" s="569"/>
      <c r="AW1082" s="569"/>
      <c r="AX1082" s="569"/>
      <c r="AY1082" s="569"/>
      <c r="AZ1082" s="569"/>
      <c r="BA1082" s="569"/>
      <c r="BB1082" s="569"/>
      <c r="BC1082" s="569"/>
      <c r="BD1082" s="569"/>
      <c r="BE1082" s="569"/>
      <c r="BF1082" s="569"/>
      <c r="BG1082" s="569"/>
      <c r="BH1082" s="569"/>
      <c r="BI1082" s="569"/>
      <c r="BJ1082" s="569"/>
      <c r="BK1082" s="569"/>
      <c r="BL1082" s="569"/>
      <c r="BM1082" s="569"/>
      <c r="BN1082" s="569"/>
      <c r="BO1082" s="569"/>
      <c r="BP1082" s="569"/>
      <c r="BQ1082" s="569"/>
      <c r="BR1082" s="569"/>
      <c r="BS1082" s="569"/>
      <c r="BT1082" s="569"/>
      <c r="BU1082" s="569"/>
      <c r="BV1082" s="569"/>
      <c r="BW1082" s="569"/>
      <c r="BX1082" s="569"/>
      <c r="BY1082" s="569"/>
      <c r="BZ1082" s="569"/>
      <c r="CA1082" s="569"/>
      <c r="CB1082" s="569"/>
      <c r="CC1082" s="569"/>
      <c r="CD1082" s="569"/>
    </row>
    <row r="1083" spans="21:82" ht="39" customHeight="1" x14ac:dyDescent="0.25">
      <c r="U1083" s="569"/>
      <c r="V1083" s="569"/>
      <c r="W1083" s="569"/>
      <c r="X1083" s="569"/>
      <c r="Y1083" s="569"/>
      <c r="Z1083" s="569"/>
      <c r="AA1083" s="569"/>
      <c r="AB1083" s="569"/>
      <c r="AC1083" s="569"/>
      <c r="AD1083" s="569"/>
      <c r="AE1083" s="569"/>
      <c r="AF1083" s="569"/>
      <c r="AG1083" s="569"/>
      <c r="AH1083" s="569"/>
      <c r="AI1083" s="569"/>
      <c r="AJ1083" s="569"/>
      <c r="AK1083" s="569"/>
      <c r="AL1083" s="569"/>
      <c r="AM1083" s="569"/>
      <c r="AN1083" s="569"/>
      <c r="AO1083" s="569"/>
      <c r="AP1083" s="569"/>
      <c r="AQ1083" s="569"/>
      <c r="AR1083" s="569"/>
      <c r="AS1083" s="569"/>
      <c r="AT1083" s="569"/>
      <c r="AU1083" s="569"/>
      <c r="AV1083" s="569"/>
      <c r="AW1083" s="569"/>
      <c r="AX1083" s="569"/>
      <c r="AY1083" s="569"/>
      <c r="AZ1083" s="569"/>
      <c r="BA1083" s="569"/>
      <c r="BB1083" s="569"/>
      <c r="BC1083" s="569"/>
      <c r="BD1083" s="569"/>
      <c r="BE1083" s="569"/>
      <c r="BF1083" s="569"/>
      <c r="BG1083" s="569"/>
      <c r="BH1083" s="569"/>
      <c r="BI1083" s="569"/>
      <c r="BJ1083" s="569"/>
      <c r="BK1083" s="569"/>
      <c r="BL1083" s="569"/>
      <c r="BM1083" s="569"/>
      <c r="BN1083" s="569"/>
      <c r="BO1083" s="569"/>
      <c r="BP1083" s="569"/>
      <c r="BQ1083" s="569"/>
      <c r="BR1083" s="569"/>
      <c r="BS1083" s="569"/>
      <c r="BT1083" s="569"/>
      <c r="BU1083" s="569"/>
      <c r="BV1083" s="569"/>
      <c r="BW1083" s="569"/>
      <c r="BX1083" s="569"/>
      <c r="BY1083" s="569"/>
      <c r="BZ1083" s="569"/>
      <c r="CA1083" s="569"/>
      <c r="CB1083" s="569"/>
      <c r="CC1083" s="569"/>
      <c r="CD1083" s="569"/>
    </row>
    <row r="1084" spans="21:82" ht="39" customHeight="1" x14ac:dyDescent="0.25">
      <c r="U1084" s="569"/>
      <c r="V1084" s="569"/>
      <c r="W1084" s="569"/>
      <c r="X1084" s="569"/>
      <c r="Y1084" s="569"/>
      <c r="Z1084" s="569"/>
      <c r="AA1084" s="569"/>
      <c r="AB1084" s="569"/>
      <c r="AC1084" s="569"/>
      <c r="AD1084" s="569"/>
      <c r="AE1084" s="569"/>
      <c r="AF1084" s="569"/>
      <c r="AG1084" s="569"/>
      <c r="AH1084" s="569"/>
      <c r="AI1084" s="569"/>
      <c r="AJ1084" s="569"/>
      <c r="AK1084" s="569"/>
      <c r="AL1084" s="569"/>
      <c r="AM1084" s="569"/>
      <c r="AN1084" s="569"/>
      <c r="AO1084" s="569"/>
      <c r="AP1084" s="569"/>
      <c r="AQ1084" s="569"/>
      <c r="AR1084" s="569"/>
      <c r="AS1084" s="569"/>
      <c r="AT1084" s="569"/>
      <c r="AU1084" s="569"/>
      <c r="AV1084" s="569"/>
      <c r="AW1084" s="569"/>
      <c r="AX1084" s="569"/>
      <c r="AY1084" s="569"/>
      <c r="AZ1084" s="569"/>
      <c r="BA1084" s="569"/>
      <c r="BB1084" s="569"/>
      <c r="BC1084" s="569"/>
      <c r="BD1084" s="569"/>
      <c r="BE1084" s="569"/>
      <c r="BF1084" s="569"/>
      <c r="BG1084" s="569"/>
      <c r="BH1084" s="569"/>
      <c r="BI1084" s="569"/>
      <c r="BJ1084" s="569"/>
      <c r="BK1084" s="569"/>
      <c r="BL1084" s="569"/>
      <c r="BM1084" s="569"/>
      <c r="BN1084" s="569"/>
      <c r="BO1084" s="569"/>
      <c r="BP1084" s="569"/>
      <c r="BQ1084" s="569"/>
      <c r="BR1084" s="569"/>
      <c r="BS1084" s="569"/>
      <c r="BT1084" s="569"/>
      <c r="BU1084" s="569"/>
      <c r="BV1084" s="569"/>
      <c r="BW1084" s="569"/>
      <c r="BX1084" s="569"/>
      <c r="BY1084" s="569"/>
      <c r="BZ1084" s="569"/>
      <c r="CA1084" s="569"/>
      <c r="CB1084" s="569"/>
      <c r="CC1084" s="569"/>
      <c r="CD1084" s="569"/>
    </row>
    <row r="1085" spans="21:82" ht="39" customHeight="1" x14ac:dyDescent="0.25">
      <c r="U1085" s="569"/>
      <c r="V1085" s="569"/>
      <c r="W1085" s="569"/>
      <c r="X1085" s="569"/>
      <c r="Y1085" s="569"/>
      <c r="Z1085" s="569"/>
      <c r="AA1085" s="569"/>
      <c r="AB1085" s="569"/>
      <c r="AC1085" s="569"/>
      <c r="AD1085" s="569"/>
      <c r="AE1085" s="569"/>
      <c r="AF1085" s="569"/>
      <c r="AG1085" s="569"/>
      <c r="AH1085" s="569"/>
      <c r="AI1085" s="569"/>
      <c r="AJ1085" s="569"/>
      <c r="AK1085" s="569"/>
      <c r="AL1085" s="569"/>
      <c r="AM1085" s="569"/>
      <c r="AN1085" s="569"/>
      <c r="AO1085" s="569"/>
      <c r="AP1085" s="569"/>
      <c r="AQ1085" s="569"/>
      <c r="AR1085" s="569"/>
      <c r="AS1085" s="569"/>
      <c r="AT1085" s="569"/>
      <c r="AU1085" s="569"/>
      <c r="AV1085" s="569"/>
      <c r="AW1085" s="569"/>
      <c r="AX1085" s="569"/>
      <c r="AY1085" s="569"/>
      <c r="AZ1085" s="569"/>
      <c r="BA1085" s="569"/>
      <c r="BB1085" s="569"/>
      <c r="BC1085" s="569"/>
      <c r="BD1085" s="569"/>
      <c r="BE1085" s="569"/>
      <c r="BF1085" s="569"/>
      <c r="BG1085" s="569"/>
      <c r="BH1085" s="569"/>
      <c r="BI1085" s="569"/>
      <c r="BJ1085" s="569"/>
      <c r="BK1085" s="569"/>
      <c r="BL1085" s="569"/>
      <c r="BM1085" s="569"/>
      <c r="BN1085" s="569"/>
      <c r="BO1085" s="569"/>
      <c r="BP1085" s="569"/>
      <c r="BQ1085" s="569"/>
      <c r="BR1085" s="569"/>
      <c r="BS1085" s="569"/>
      <c r="BT1085" s="569"/>
      <c r="BU1085" s="569"/>
      <c r="BV1085" s="569"/>
      <c r="BW1085" s="569"/>
      <c r="BX1085" s="569"/>
      <c r="BY1085" s="569"/>
      <c r="BZ1085" s="569"/>
      <c r="CA1085" s="569"/>
      <c r="CB1085" s="569"/>
      <c r="CC1085" s="569"/>
      <c r="CD1085" s="569"/>
    </row>
    <row r="1086" spans="21:82" ht="39" customHeight="1" x14ac:dyDescent="0.25">
      <c r="U1086" s="569"/>
      <c r="V1086" s="569"/>
      <c r="W1086" s="569"/>
      <c r="X1086" s="569"/>
      <c r="Y1086" s="569"/>
      <c r="Z1086" s="569"/>
      <c r="AA1086" s="569"/>
      <c r="AB1086" s="569"/>
      <c r="AC1086" s="569"/>
      <c r="AD1086" s="569"/>
      <c r="AE1086" s="569"/>
      <c r="AF1086" s="569"/>
      <c r="AG1086" s="569"/>
      <c r="AH1086" s="569"/>
      <c r="AI1086" s="569"/>
      <c r="AJ1086" s="569"/>
      <c r="AK1086" s="569"/>
      <c r="AL1086" s="569"/>
      <c r="AM1086" s="569"/>
      <c r="AN1086" s="569"/>
      <c r="AO1086" s="569"/>
      <c r="AP1086" s="569"/>
      <c r="AQ1086" s="569"/>
      <c r="AR1086" s="569"/>
      <c r="AS1086" s="569"/>
      <c r="AT1086" s="569"/>
      <c r="AU1086" s="569"/>
      <c r="AV1086" s="569"/>
      <c r="AW1086" s="569"/>
      <c r="AX1086" s="569"/>
      <c r="AY1086" s="569"/>
      <c r="AZ1086" s="569"/>
      <c r="BA1086" s="569"/>
      <c r="BB1086" s="569"/>
      <c r="BC1086" s="569"/>
      <c r="BD1086" s="569"/>
      <c r="BE1086" s="569"/>
      <c r="BF1086" s="569"/>
      <c r="BG1086" s="569"/>
      <c r="BH1086" s="569"/>
      <c r="BI1086" s="569"/>
      <c r="BJ1086" s="569"/>
      <c r="BK1086" s="569"/>
      <c r="BL1086" s="569"/>
      <c r="BM1086" s="569"/>
      <c r="BN1086" s="569"/>
      <c r="BO1086" s="569"/>
      <c r="BP1086" s="569"/>
      <c r="BQ1086" s="569"/>
      <c r="BR1086" s="569"/>
      <c r="BS1086" s="569"/>
      <c r="BT1086" s="569"/>
      <c r="BU1086" s="569"/>
      <c r="BV1086" s="569"/>
      <c r="BW1086" s="569"/>
      <c r="BX1086" s="569"/>
      <c r="BY1086" s="569"/>
      <c r="BZ1086" s="569"/>
      <c r="CA1086" s="569"/>
      <c r="CB1086" s="569"/>
      <c r="CC1086" s="569"/>
      <c r="CD1086" s="569"/>
    </row>
    <row r="1087" spans="21:82" ht="39" customHeight="1" x14ac:dyDescent="0.25">
      <c r="U1087" s="569"/>
      <c r="V1087" s="569"/>
      <c r="W1087" s="569"/>
      <c r="X1087" s="569"/>
      <c r="Y1087" s="569"/>
      <c r="Z1087" s="569"/>
      <c r="AA1087" s="569"/>
      <c r="AB1087" s="569"/>
      <c r="AC1087" s="569"/>
      <c r="AD1087" s="569"/>
      <c r="AE1087" s="569"/>
      <c r="AF1087" s="569"/>
      <c r="AG1087" s="569"/>
      <c r="AH1087" s="569"/>
      <c r="AI1087" s="569"/>
      <c r="AJ1087" s="569"/>
      <c r="AK1087" s="569"/>
      <c r="AL1087" s="569"/>
      <c r="AM1087" s="569"/>
      <c r="AN1087" s="569"/>
      <c r="AO1087" s="569"/>
      <c r="AP1087" s="569"/>
      <c r="AQ1087" s="569"/>
      <c r="AR1087" s="569"/>
      <c r="AS1087" s="569"/>
      <c r="AT1087" s="569"/>
      <c r="AU1087" s="569"/>
      <c r="AV1087" s="569"/>
      <c r="AW1087" s="569"/>
      <c r="AX1087" s="569"/>
      <c r="AY1087" s="569"/>
      <c r="AZ1087" s="569"/>
      <c r="BA1087" s="569"/>
      <c r="BB1087" s="569"/>
      <c r="BC1087" s="569"/>
      <c r="BD1087" s="569"/>
      <c r="BE1087" s="569"/>
      <c r="BF1087" s="569"/>
      <c r="BG1087" s="569"/>
      <c r="BH1087" s="569"/>
      <c r="BI1087" s="569"/>
      <c r="BJ1087" s="569"/>
      <c r="BK1087" s="569"/>
      <c r="BL1087" s="569"/>
      <c r="BM1087" s="569"/>
      <c r="BN1087" s="569"/>
      <c r="BO1087" s="569"/>
      <c r="BP1087" s="569"/>
      <c r="BQ1087" s="569"/>
      <c r="BR1087" s="569"/>
      <c r="BS1087" s="569"/>
      <c r="BT1087" s="569"/>
      <c r="BU1087" s="569"/>
      <c r="BV1087" s="569"/>
      <c r="BW1087" s="569"/>
      <c r="BX1087" s="569"/>
      <c r="BY1087" s="569"/>
      <c r="BZ1087" s="569"/>
      <c r="CA1087" s="569"/>
      <c r="CB1087" s="569"/>
      <c r="CC1087" s="569"/>
      <c r="CD1087" s="569"/>
    </row>
    <row r="1088" spans="21:82" ht="39" customHeight="1" x14ac:dyDescent="0.25">
      <c r="U1088" s="569"/>
      <c r="V1088" s="569"/>
      <c r="W1088" s="569"/>
      <c r="X1088" s="569"/>
      <c r="Y1088" s="569"/>
      <c r="Z1088" s="569"/>
      <c r="AA1088" s="569"/>
      <c r="AB1088" s="569"/>
      <c r="AC1088" s="569"/>
      <c r="AD1088" s="569"/>
      <c r="AE1088" s="569"/>
      <c r="AF1088" s="569"/>
      <c r="AG1088" s="569"/>
      <c r="AH1088" s="569"/>
      <c r="AI1088" s="569"/>
      <c r="AJ1088" s="569"/>
      <c r="AK1088" s="569"/>
      <c r="AL1088" s="569"/>
      <c r="AM1088" s="569"/>
      <c r="AN1088" s="569"/>
      <c r="AO1088" s="569"/>
      <c r="AP1088" s="569"/>
      <c r="AQ1088" s="569"/>
      <c r="AR1088" s="569"/>
      <c r="AS1088" s="569"/>
      <c r="AT1088" s="569"/>
      <c r="AU1088" s="569"/>
      <c r="AV1088" s="569"/>
      <c r="AW1088" s="569"/>
      <c r="AX1088" s="569"/>
      <c r="AY1088" s="569"/>
      <c r="AZ1088" s="569"/>
      <c r="BA1088" s="569"/>
      <c r="BB1088" s="569"/>
      <c r="BC1088" s="569"/>
      <c r="BD1088" s="569"/>
      <c r="BE1088" s="569"/>
      <c r="BF1088" s="569"/>
      <c r="BG1088" s="569"/>
      <c r="BH1088" s="569"/>
      <c r="BI1088" s="569"/>
      <c r="BJ1088" s="569"/>
      <c r="BK1088" s="569"/>
      <c r="BL1088" s="569"/>
      <c r="BM1088" s="569"/>
      <c r="BN1088" s="569"/>
      <c r="BO1088" s="569"/>
      <c r="BP1088" s="569"/>
      <c r="BQ1088" s="569"/>
      <c r="BR1088" s="569"/>
      <c r="BS1088" s="569"/>
      <c r="BT1088" s="569"/>
      <c r="BU1088" s="569"/>
      <c r="BV1088" s="569"/>
      <c r="BW1088" s="569"/>
      <c r="BX1088" s="569"/>
      <c r="BY1088" s="569"/>
      <c r="BZ1088" s="569"/>
      <c r="CA1088" s="569"/>
      <c r="CB1088" s="569"/>
      <c r="CC1088" s="569"/>
      <c r="CD1088" s="569"/>
    </row>
    <row r="1089" spans="21:82" ht="39" customHeight="1" x14ac:dyDescent="0.25">
      <c r="U1089" s="569"/>
      <c r="V1089" s="569"/>
      <c r="W1089" s="569"/>
      <c r="X1089" s="569"/>
      <c r="Y1089" s="569"/>
      <c r="Z1089" s="569"/>
      <c r="AA1089" s="569"/>
      <c r="AB1089" s="569"/>
      <c r="AC1089" s="569"/>
      <c r="AD1089" s="569"/>
      <c r="AE1089" s="569"/>
      <c r="AF1089" s="569"/>
      <c r="AG1089" s="569"/>
      <c r="AH1089" s="569"/>
      <c r="AI1089" s="569"/>
      <c r="AJ1089" s="569"/>
      <c r="AK1089" s="569"/>
      <c r="AL1089" s="569"/>
      <c r="AM1089" s="569"/>
      <c r="AN1089" s="569"/>
      <c r="AO1089" s="569"/>
      <c r="AP1089" s="569"/>
      <c r="AQ1089" s="569"/>
      <c r="AR1089" s="569"/>
      <c r="AS1089" s="569"/>
      <c r="AT1089" s="569"/>
      <c r="AU1089" s="569"/>
      <c r="AV1089" s="569"/>
      <c r="AW1089" s="569"/>
      <c r="AX1089" s="569"/>
      <c r="AY1089" s="569"/>
      <c r="AZ1089" s="569"/>
      <c r="BA1089" s="569"/>
      <c r="BB1089" s="569"/>
      <c r="BC1089" s="569"/>
      <c r="BD1089" s="569"/>
      <c r="BE1089" s="569"/>
      <c r="BF1089" s="569"/>
      <c r="BG1089" s="569"/>
      <c r="BH1089" s="569"/>
      <c r="BI1089" s="569"/>
      <c r="BJ1089" s="569"/>
      <c r="BK1089" s="569"/>
      <c r="BL1089" s="569"/>
      <c r="BM1089" s="569"/>
      <c r="BN1089" s="569"/>
      <c r="BO1089" s="569"/>
      <c r="BP1089" s="569"/>
      <c r="BQ1089" s="569"/>
      <c r="BR1089" s="569"/>
      <c r="BS1089" s="569"/>
      <c r="BT1089" s="569"/>
      <c r="BU1089" s="569"/>
      <c r="BV1089" s="569"/>
      <c r="BW1089" s="569"/>
      <c r="BX1089" s="569"/>
      <c r="BY1089" s="569"/>
      <c r="BZ1089" s="569"/>
      <c r="CA1089" s="569"/>
      <c r="CB1089" s="569"/>
      <c r="CC1089" s="569"/>
      <c r="CD1089" s="569"/>
    </row>
    <row r="1090" spans="21:82" ht="39" customHeight="1" x14ac:dyDescent="0.25">
      <c r="U1090" s="569"/>
      <c r="V1090" s="569"/>
      <c r="W1090" s="569"/>
      <c r="X1090" s="569"/>
      <c r="Y1090" s="569"/>
      <c r="Z1090" s="569"/>
      <c r="AA1090" s="569"/>
      <c r="AB1090" s="569"/>
      <c r="AC1090" s="569"/>
      <c r="AD1090" s="569"/>
      <c r="AE1090" s="569"/>
      <c r="AF1090" s="569"/>
      <c r="AG1090" s="569"/>
      <c r="AH1090" s="569"/>
      <c r="AI1090" s="569"/>
      <c r="AJ1090" s="569"/>
      <c r="AK1090" s="569"/>
      <c r="AL1090" s="569"/>
      <c r="AM1090" s="569"/>
      <c r="AN1090" s="569"/>
      <c r="AO1090" s="569"/>
      <c r="AP1090" s="569"/>
      <c r="AQ1090" s="569"/>
      <c r="AR1090" s="569"/>
      <c r="AS1090" s="569"/>
      <c r="AT1090" s="569"/>
      <c r="AU1090" s="569"/>
      <c r="AV1090" s="569"/>
      <c r="AW1090" s="569"/>
      <c r="AX1090" s="569"/>
      <c r="AY1090" s="569"/>
      <c r="AZ1090" s="569"/>
      <c r="BA1090" s="569"/>
      <c r="BB1090" s="569"/>
      <c r="BC1090" s="569"/>
      <c r="BD1090" s="569"/>
      <c r="BE1090" s="569"/>
      <c r="BF1090" s="569"/>
      <c r="BG1090" s="569"/>
      <c r="BH1090" s="569"/>
      <c r="BI1090" s="569"/>
      <c r="BJ1090" s="569"/>
      <c r="BK1090" s="569"/>
      <c r="BL1090" s="569"/>
      <c r="BM1090" s="569"/>
      <c r="BN1090" s="569"/>
      <c r="BO1090" s="569"/>
      <c r="BP1090" s="569"/>
      <c r="BQ1090" s="569"/>
      <c r="BR1090" s="569"/>
      <c r="BS1090" s="569"/>
      <c r="BT1090" s="569"/>
      <c r="BU1090" s="569"/>
      <c r="BV1090" s="569"/>
      <c r="BW1090" s="569"/>
      <c r="BX1090" s="569"/>
      <c r="BY1090" s="569"/>
      <c r="BZ1090" s="569"/>
      <c r="CA1090" s="569"/>
      <c r="CB1090" s="569"/>
      <c r="CC1090" s="569"/>
      <c r="CD1090" s="569"/>
    </row>
    <row r="1091" spans="21:82" ht="39" customHeight="1" x14ac:dyDescent="0.25">
      <c r="U1091" s="569"/>
      <c r="V1091" s="569"/>
      <c r="W1091" s="569"/>
      <c r="X1091" s="569"/>
      <c r="Y1091" s="569"/>
      <c r="Z1091" s="569"/>
      <c r="AA1091" s="569"/>
      <c r="AB1091" s="569"/>
      <c r="AC1091" s="569"/>
      <c r="AD1091" s="569"/>
      <c r="AE1091" s="569"/>
      <c r="AF1091" s="569"/>
      <c r="AG1091" s="569"/>
      <c r="AH1091" s="569"/>
      <c r="AI1091" s="569"/>
      <c r="AJ1091" s="569"/>
      <c r="AK1091" s="569"/>
      <c r="AL1091" s="569"/>
      <c r="AM1091" s="569"/>
      <c r="AN1091" s="569"/>
      <c r="AO1091" s="569"/>
      <c r="AP1091" s="569"/>
      <c r="AQ1091" s="569"/>
      <c r="AR1091" s="569"/>
      <c r="AS1091" s="569"/>
      <c r="AT1091" s="569"/>
      <c r="AU1091" s="569"/>
      <c r="AV1091" s="569"/>
      <c r="AW1091" s="569"/>
      <c r="AX1091" s="569"/>
      <c r="AY1091" s="569"/>
      <c r="AZ1091" s="569"/>
      <c r="BA1091" s="569"/>
      <c r="BB1091" s="569"/>
      <c r="BC1091" s="569"/>
      <c r="BD1091" s="569"/>
      <c r="BE1091" s="569"/>
      <c r="BF1091" s="569"/>
      <c r="BG1091" s="569"/>
      <c r="BH1091" s="569"/>
      <c r="BI1091" s="569"/>
      <c r="BJ1091" s="569"/>
      <c r="BK1091" s="569"/>
      <c r="BL1091" s="569"/>
      <c r="BM1091" s="569"/>
      <c r="BN1091" s="569"/>
      <c r="BO1091" s="569"/>
      <c r="BP1091" s="569"/>
      <c r="BQ1091" s="569"/>
      <c r="BR1091" s="569"/>
      <c r="BS1091" s="569"/>
      <c r="BT1091" s="569"/>
      <c r="BU1091" s="569"/>
      <c r="BV1091" s="569"/>
      <c r="BW1091" s="569"/>
      <c r="BX1091" s="569"/>
      <c r="BY1091" s="569"/>
      <c r="BZ1091" s="569"/>
      <c r="CA1091" s="569"/>
      <c r="CB1091" s="569"/>
      <c r="CC1091" s="569"/>
      <c r="CD1091" s="569"/>
    </row>
    <row r="1092" spans="21:82" ht="39" customHeight="1" x14ac:dyDescent="0.25">
      <c r="U1092" s="569"/>
      <c r="V1092" s="569"/>
      <c r="W1092" s="569"/>
      <c r="X1092" s="569"/>
      <c r="Y1092" s="569"/>
      <c r="Z1092" s="569"/>
      <c r="AA1092" s="569"/>
      <c r="AB1092" s="569"/>
      <c r="AC1092" s="569"/>
      <c r="AD1092" s="569"/>
      <c r="AE1092" s="569"/>
      <c r="AF1092" s="569"/>
      <c r="AG1092" s="569"/>
      <c r="AH1092" s="569"/>
      <c r="AI1092" s="569"/>
      <c r="AJ1092" s="569"/>
      <c r="AK1092" s="569"/>
      <c r="AL1092" s="569"/>
      <c r="AM1092" s="569"/>
      <c r="AN1092" s="569"/>
      <c r="AO1092" s="569"/>
      <c r="AP1092" s="569"/>
      <c r="AQ1092" s="569"/>
      <c r="AR1092" s="569"/>
      <c r="AS1092" s="569"/>
      <c r="AT1092" s="569"/>
      <c r="AU1092" s="569"/>
      <c r="AV1092" s="569"/>
      <c r="AW1092" s="569"/>
      <c r="AX1092" s="569"/>
      <c r="AY1092" s="569"/>
      <c r="AZ1092" s="569"/>
      <c r="BA1092" s="569"/>
      <c r="BB1092" s="569"/>
      <c r="BC1092" s="569"/>
      <c r="BD1092" s="569"/>
      <c r="BE1092" s="569"/>
      <c r="BF1092" s="569"/>
      <c r="BG1092" s="569"/>
      <c r="BH1092" s="569"/>
      <c r="BI1092" s="569"/>
      <c r="BJ1092" s="569"/>
      <c r="BK1092" s="569"/>
      <c r="BL1092" s="569"/>
      <c r="BM1092" s="569"/>
      <c r="BN1092" s="569"/>
      <c r="BO1092" s="569"/>
      <c r="BP1092" s="569"/>
      <c r="BQ1092" s="569"/>
      <c r="BR1092" s="569"/>
      <c r="BS1092" s="569"/>
      <c r="BT1092" s="569"/>
      <c r="BU1092" s="569"/>
      <c r="BV1092" s="569"/>
      <c r="BW1092" s="569"/>
      <c r="BX1092" s="569"/>
      <c r="BY1092" s="569"/>
      <c r="BZ1092" s="569"/>
      <c r="CA1092" s="569"/>
      <c r="CB1092" s="569"/>
      <c r="CC1092" s="569"/>
      <c r="CD1092" s="569"/>
    </row>
    <row r="1093" spans="21:82" ht="39" customHeight="1" x14ac:dyDescent="0.25">
      <c r="U1093" s="569"/>
      <c r="V1093" s="569"/>
      <c r="W1093" s="569"/>
      <c r="X1093" s="569"/>
      <c r="Y1093" s="569"/>
      <c r="Z1093" s="569"/>
      <c r="AA1093" s="569"/>
      <c r="AB1093" s="569"/>
      <c r="AC1093" s="569"/>
      <c r="AD1093" s="569"/>
      <c r="AE1093" s="569"/>
      <c r="AF1093" s="569"/>
      <c r="AG1093" s="569"/>
      <c r="AH1093" s="569"/>
      <c r="AI1093" s="569"/>
      <c r="AJ1093" s="569"/>
      <c r="AK1093" s="569"/>
      <c r="AL1093" s="569"/>
      <c r="AM1093" s="569"/>
      <c r="AN1093" s="569"/>
      <c r="AO1093" s="569"/>
      <c r="AP1093" s="569"/>
      <c r="AQ1093" s="569"/>
      <c r="AR1093" s="569"/>
      <c r="AS1093" s="569"/>
      <c r="AT1093" s="569"/>
      <c r="AU1093" s="569"/>
      <c r="AV1093" s="569"/>
      <c r="AW1093" s="569"/>
      <c r="AX1093" s="569"/>
      <c r="AY1093" s="569"/>
      <c r="AZ1093" s="569"/>
      <c r="BA1093" s="569"/>
      <c r="BB1093" s="569"/>
      <c r="BC1093" s="569"/>
      <c r="BD1093" s="569"/>
      <c r="BE1093" s="569"/>
      <c r="BF1093" s="569"/>
      <c r="BG1093" s="569"/>
      <c r="BH1093" s="569"/>
      <c r="BI1093" s="569"/>
      <c r="BJ1093" s="569"/>
      <c r="BK1093" s="569"/>
      <c r="BL1093" s="569"/>
      <c r="BM1093" s="569"/>
      <c r="BN1093" s="569"/>
      <c r="BO1093" s="569"/>
      <c r="BP1093" s="569"/>
      <c r="BQ1093" s="569"/>
      <c r="BR1093" s="569"/>
      <c r="BS1093" s="569"/>
      <c r="BT1093" s="569"/>
      <c r="BU1093" s="569"/>
      <c r="BV1093" s="569"/>
      <c r="BW1093" s="569"/>
      <c r="BX1093" s="569"/>
      <c r="BY1093" s="569"/>
      <c r="BZ1093" s="569"/>
      <c r="CA1093" s="569"/>
      <c r="CB1093" s="569"/>
      <c r="CC1093" s="569"/>
      <c r="CD1093" s="569"/>
    </row>
    <row r="1094" spans="21:82" ht="39" customHeight="1" x14ac:dyDescent="0.25">
      <c r="U1094" s="569"/>
      <c r="V1094" s="569"/>
      <c r="W1094" s="569"/>
      <c r="X1094" s="569"/>
      <c r="Y1094" s="569"/>
      <c r="Z1094" s="569"/>
      <c r="AA1094" s="569"/>
      <c r="AB1094" s="569"/>
      <c r="AC1094" s="569"/>
      <c r="AD1094" s="569"/>
      <c r="AE1094" s="569"/>
      <c r="AF1094" s="569"/>
      <c r="AG1094" s="569"/>
      <c r="AH1094" s="569"/>
      <c r="AI1094" s="569"/>
      <c r="AJ1094" s="569"/>
      <c r="AK1094" s="569"/>
      <c r="AL1094" s="569"/>
      <c r="AM1094" s="569"/>
      <c r="AN1094" s="569"/>
      <c r="AO1094" s="569"/>
      <c r="AP1094" s="569"/>
      <c r="AQ1094" s="569"/>
      <c r="AR1094" s="569"/>
      <c r="AS1094" s="569"/>
      <c r="AT1094" s="569"/>
      <c r="AU1094" s="569"/>
      <c r="AV1094" s="569"/>
      <c r="AW1094" s="569"/>
      <c r="AX1094" s="569"/>
      <c r="AY1094" s="569"/>
      <c r="AZ1094" s="569"/>
      <c r="BA1094" s="569"/>
      <c r="BB1094" s="569"/>
      <c r="BC1094" s="569"/>
      <c r="BD1094" s="569"/>
      <c r="BE1094" s="569"/>
      <c r="BF1094" s="569"/>
      <c r="BG1094" s="569"/>
      <c r="BH1094" s="569"/>
      <c r="BI1094" s="569"/>
      <c r="BJ1094" s="569"/>
      <c r="BK1094" s="569"/>
      <c r="BL1094" s="569"/>
      <c r="BM1094" s="569"/>
      <c r="BN1094" s="569"/>
      <c r="BO1094" s="569"/>
      <c r="BP1094" s="569"/>
      <c r="BQ1094" s="569"/>
      <c r="BR1094" s="569"/>
      <c r="BS1094" s="569"/>
      <c r="BT1094" s="569"/>
      <c r="BU1094" s="569"/>
      <c r="BV1094" s="569"/>
      <c r="BW1094" s="569"/>
      <c r="BX1094" s="569"/>
      <c r="BY1094" s="569"/>
      <c r="BZ1094" s="569"/>
      <c r="CA1094" s="569"/>
      <c r="CB1094" s="569"/>
      <c r="CC1094" s="569"/>
      <c r="CD1094" s="569"/>
    </row>
    <row r="1095" spans="21:82" ht="39" customHeight="1" x14ac:dyDescent="0.25">
      <c r="U1095" s="569"/>
      <c r="V1095" s="569"/>
      <c r="W1095" s="569"/>
      <c r="X1095" s="569"/>
      <c r="Y1095" s="569"/>
      <c r="Z1095" s="569"/>
      <c r="AA1095" s="569"/>
      <c r="AB1095" s="569"/>
      <c r="AC1095" s="569"/>
      <c r="AD1095" s="569"/>
      <c r="AE1095" s="569"/>
      <c r="AF1095" s="569"/>
      <c r="AG1095" s="569"/>
      <c r="AH1095" s="569"/>
      <c r="AI1095" s="569"/>
      <c r="AJ1095" s="569"/>
      <c r="AK1095" s="569"/>
      <c r="AL1095" s="569"/>
      <c r="AM1095" s="569"/>
      <c r="AN1095" s="569"/>
      <c r="AO1095" s="569"/>
      <c r="AP1095" s="569"/>
      <c r="AQ1095" s="569"/>
      <c r="AR1095" s="569"/>
      <c r="AS1095" s="569"/>
      <c r="AT1095" s="569"/>
      <c r="AU1095" s="569"/>
      <c r="AV1095" s="569"/>
      <c r="AW1095" s="569"/>
      <c r="AX1095" s="569"/>
      <c r="AY1095" s="569"/>
      <c r="AZ1095" s="569"/>
      <c r="BA1095" s="569"/>
      <c r="BB1095" s="569"/>
      <c r="BC1095" s="569"/>
      <c r="BD1095" s="569"/>
      <c r="BE1095" s="569"/>
      <c r="BF1095" s="569"/>
      <c r="BG1095" s="569"/>
      <c r="BH1095" s="569"/>
      <c r="BI1095" s="569"/>
      <c r="BJ1095" s="569"/>
      <c r="BK1095" s="569"/>
      <c r="BL1095" s="569"/>
      <c r="BM1095" s="569"/>
      <c r="BN1095" s="569"/>
      <c r="BO1095" s="569"/>
      <c r="BP1095" s="569"/>
      <c r="BQ1095" s="569"/>
      <c r="BR1095" s="569"/>
      <c r="BS1095" s="569"/>
      <c r="BT1095" s="569"/>
      <c r="BU1095" s="569"/>
      <c r="BV1095" s="569"/>
      <c r="BW1095" s="569"/>
      <c r="BX1095" s="569"/>
      <c r="BY1095" s="569"/>
      <c r="BZ1095" s="569"/>
      <c r="CA1095" s="569"/>
      <c r="CB1095" s="569"/>
      <c r="CC1095" s="569"/>
      <c r="CD1095" s="569"/>
    </row>
    <row r="1096" spans="21:82" ht="39" customHeight="1" x14ac:dyDescent="0.25">
      <c r="U1096" s="569"/>
      <c r="V1096" s="569"/>
      <c r="W1096" s="569"/>
      <c r="X1096" s="569"/>
      <c r="Y1096" s="569"/>
      <c r="Z1096" s="569"/>
      <c r="AA1096" s="569"/>
      <c r="AB1096" s="569"/>
      <c r="AC1096" s="569"/>
      <c r="AD1096" s="569"/>
      <c r="AE1096" s="569"/>
      <c r="AF1096" s="569"/>
      <c r="AG1096" s="569"/>
      <c r="AH1096" s="569"/>
      <c r="AI1096" s="569"/>
      <c r="AJ1096" s="569"/>
      <c r="AK1096" s="569"/>
      <c r="AL1096" s="569"/>
      <c r="AM1096" s="569"/>
      <c r="AN1096" s="569"/>
      <c r="AO1096" s="569"/>
      <c r="AP1096" s="569"/>
      <c r="AQ1096" s="569"/>
      <c r="AR1096" s="569"/>
      <c r="AS1096" s="569"/>
      <c r="AT1096" s="569"/>
      <c r="AU1096" s="569"/>
      <c r="AV1096" s="569"/>
      <c r="AW1096" s="569"/>
      <c r="AX1096" s="569"/>
      <c r="AY1096" s="569"/>
      <c r="AZ1096" s="569"/>
      <c r="BA1096" s="569"/>
      <c r="BB1096" s="569"/>
      <c r="BC1096" s="569"/>
      <c r="BD1096" s="569"/>
      <c r="BE1096" s="569"/>
      <c r="BF1096" s="569"/>
      <c r="BG1096" s="569"/>
      <c r="BH1096" s="569"/>
      <c r="BI1096" s="569"/>
      <c r="BJ1096" s="569"/>
      <c r="BK1096" s="569"/>
      <c r="BL1096" s="569"/>
      <c r="BM1096" s="569"/>
      <c r="BN1096" s="569"/>
      <c r="BO1096" s="569"/>
      <c r="BP1096" s="569"/>
      <c r="BQ1096" s="569"/>
      <c r="BR1096" s="569"/>
      <c r="BS1096" s="569"/>
      <c r="BT1096" s="569"/>
      <c r="BU1096" s="569"/>
      <c r="BV1096" s="569"/>
      <c r="BW1096" s="569"/>
      <c r="BX1096" s="569"/>
      <c r="BY1096" s="569"/>
      <c r="BZ1096" s="569"/>
      <c r="CA1096" s="569"/>
      <c r="CB1096" s="569"/>
      <c r="CC1096" s="569"/>
      <c r="CD1096" s="569"/>
    </row>
    <row r="1097" spans="21:82" ht="39" customHeight="1" x14ac:dyDescent="0.25">
      <c r="U1097" s="569"/>
      <c r="V1097" s="569"/>
      <c r="W1097" s="569"/>
      <c r="X1097" s="569"/>
      <c r="Y1097" s="569"/>
      <c r="Z1097" s="569"/>
      <c r="AA1097" s="569"/>
      <c r="AB1097" s="569"/>
      <c r="AC1097" s="569"/>
      <c r="AD1097" s="569"/>
      <c r="AE1097" s="569"/>
      <c r="AF1097" s="569"/>
      <c r="AG1097" s="569"/>
      <c r="AH1097" s="569"/>
      <c r="AI1097" s="569"/>
      <c r="AJ1097" s="569"/>
      <c r="AK1097" s="569"/>
      <c r="AL1097" s="569"/>
      <c r="AM1097" s="569"/>
      <c r="AN1097" s="569"/>
      <c r="AO1097" s="569"/>
      <c r="AP1097" s="569"/>
      <c r="AQ1097" s="569"/>
      <c r="AR1097" s="569"/>
      <c r="AS1097" s="569"/>
      <c r="AT1097" s="569"/>
      <c r="AU1097" s="569"/>
      <c r="AV1097" s="569"/>
      <c r="AW1097" s="569"/>
      <c r="AX1097" s="569"/>
      <c r="AY1097" s="569"/>
      <c r="AZ1097" s="569"/>
      <c r="BA1097" s="569"/>
      <c r="BB1097" s="569"/>
      <c r="BC1097" s="569"/>
      <c r="BD1097" s="569"/>
      <c r="BE1097" s="569"/>
      <c r="BF1097" s="569"/>
      <c r="BG1097" s="569"/>
      <c r="BH1097" s="569"/>
      <c r="BI1097" s="569"/>
      <c r="BJ1097" s="569"/>
      <c r="BK1097" s="569"/>
      <c r="BL1097" s="569"/>
      <c r="BM1097" s="569"/>
      <c r="BN1097" s="569"/>
      <c r="BO1097" s="569"/>
      <c r="BP1097" s="569"/>
      <c r="BQ1097" s="569"/>
      <c r="BR1097" s="569"/>
      <c r="BS1097" s="569"/>
      <c r="BT1097" s="569"/>
      <c r="BU1097" s="569"/>
      <c r="BV1097" s="569"/>
      <c r="BW1097" s="569"/>
      <c r="BX1097" s="569"/>
      <c r="BY1097" s="569"/>
      <c r="BZ1097" s="569"/>
      <c r="CA1097" s="569"/>
      <c r="CB1097" s="569"/>
      <c r="CC1097" s="569"/>
      <c r="CD1097" s="569"/>
    </row>
    <row r="1098" spans="21:82" ht="39" customHeight="1" x14ac:dyDescent="0.25">
      <c r="U1098" s="569"/>
      <c r="V1098" s="569"/>
      <c r="W1098" s="569"/>
      <c r="X1098" s="569"/>
      <c r="Y1098" s="569"/>
      <c r="Z1098" s="569"/>
      <c r="AA1098" s="569"/>
      <c r="AB1098" s="569"/>
      <c r="AC1098" s="569"/>
      <c r="AD1098" s="569"/>
      <c r="AE1098" s="569"/>
      <c r="AF1098" s="569"/>
      <c r="AG1098" s="569"/>
      <c r="AH1098" s="569"/>
      <c r="AI1098" s="569"/>
      <c r="AJ1098" s="569"/>
      <c r="AK1098" s="569"/>
      <c r="AL1098" s="569"/>
      <c r="AM1098" s="569"/>
      <c r="AN1098" s="569"/>
      <c r="AO1098" s="569"/>
      <c r="AP1098" s="569"/>
      <c r="AQ1098" s="569"/>
      <c r="AR1098" s="569"/>
      <c r="AS1098" s="569"/>
      <c r="AT1098" s="569"/>
      <c r="AU1098" s="569"/>
      <c r="AV1098" s="569"/>
      <c r="AW1098" s="569"/>
      <c r="AX1098" s="569"/>
      <c r="AY1098" s="569"/>
      <c r="AZ1098" s="569"/>
      <c r="BA1098" s="569"/>
      <c r="BB1098" s="569"/>
      <c r="BC1098" s="569"/>
      <c r="BD1098" s="569"/>
      <c r="BE1098" s="569"/>
      <c r="BF1098" s="569"/>
      <c r="BG1098" s="569"/>
      <c r="BH1098" s="569"/>
      <c r="BI1098" s="569"/>
      <c r="BJ1098" s="569"/>
      <c r="BK1098" s="569"/>
      <c r="BL1098" s="569"/>
      <c r="BM1098" s="569"/>
      <c r="BN1098" s="569"/>
      <c r="BO1098" s="569"/>
      <c r="BP1098" s="569"/>
      <c r="BQ1098" s="569"/>
      <c r="BR1098" s="569"/>
      <c r="BS1098" s="569"/>
      <c r="BT1098" s="569"/>
      <c r="BU1098" s="569"/>
      <c r="BV1098" s="569"/>
      <c r="BW1098" s="569"/>
      <c r="BX1098" s="569"/>
      <c r="BY1098" s="569"/>
      <c r="BZ1098" s="569"/>
      <c r="CA1098" s="569"/>
      <c r="CB1098" s="569"/>
      <c r="CC1098" s="569"/>
      <c r="CD1098" s="569"/>
    </row>
    <row r="1099" spans="21:82" ht="39" customHeight="1" x14ac:dyDescent="0.25">
      <c r="U1099" s="569"/>
      <c r="V1099" s="569"/>
      <c r="W1099" s="569"/>
      <c r="X1099" s="569"/>
      <c r="Y1099" s="569"/>
      <c r="Z1099" s="569"/>
      <c r="AA1099" s="569"/>
      <c r="AB1099" s="569"/>
      <c r="AC1099" s="569"/>
      <c r="AD1099" s="569"/>
      <c r="AE1099" s="569"/>
      <c r="AF1099" s="569"/>
      <c r="AG1099" s="569"/>
      <c r="AH1099" s="569"/>
      <c r="AI1099" s="569"/>
      <c r="AJ1099" s="569"/>
      <c r="AK1099" s="569"/>
      <c r="AL1099" s="569"/>
      <c r="AM1099" s="569"/>
      <c r="AN1099" s="569"/>
      <c r="AO1099" s="569"/>
      <c r="AP1099" s="569"/>
      <c r="AQ1099" s="569"/>
      <c r="AR1099" s="569"/>
      <c r="AS1099" s="569"/>
      <c r="AT1099" s="569"/>
      <c r="AU1099" s="569"/>
      <c r="AV1099" s="569"/>
      <c r="AW1099" s="569"/>
      <c r="AX1099" s="569"/>
      <c r="AY1099" s="569"/>
      <c r="AZ1099" s="569"/>
      <c r="BA1099" s="569"/>
      <c r="BB1099" s="569"/>
      <c r="BC1099" s="569"/>
      <c r="BD1099" s="569"/>
      <c r="BE1099" s="569"/>
      <c r="BF1099" s="569"/>
      <c r="BG1099" s="569"/>
      <c r="BH1099" s="569"/>
      <c r="BI1099" s="569"/>
      <c r="BJ1099" s="569"/>
      <c r="BK1099" s="569"/>
      <c r="BL1099" s="569"/>
      <c r="BM1099" s="569"/>
      <c r="BN1099" s="569"/>
      <c r="BO1099" s="569"/>
      <c r="BP1099" s="569"/>
      <c r="BQ1099" s="569"/>
      <c r="BR1099" s="569"/>
      <c r="BS1099" s="569"/>
      <c r="BT1099" s="569"/>
      <c r="BU1099" s="569"/>
      <c r="BV1099" s="569"/>
      <c r="BW1099" s="569"/>
      <c r="BX1099" s="569"/>
      <c r="BY1099" s="569"/>
      <c r="BZ1099" s="569"/>
      <c r="CA1099" s="569"/>
      <c r="CB1099" s="569"/>
      <c r="CC1099" s="569"/>
      <c r="CD1099" s="569"/>
    </row>
    <row r="1100" spans="21:82" ht="39" customHeight="1" x14ac:dyDescent="0.25">
      <c r="U1100" s="569"/>
      <c r="V1100" s="569"/>
      <c r="W1100" s="569"/>
      <c r="X1100" s="569"/>
      <c r="Y1100" s="569"/>
      <c r="Z1100" s="569"/>
      <c r="AA1100" s="569"/>
      <c r="AB1100" s="569"/>
      <c r="AC1100" s="569"/>
      <c r="AD1100" s="569"/>
      <c r="AE1100" s="569"/>
      <c r="AF1100" s="569"/>
      <c r="AG1100" s="569"/>
      <c r="AH1100" s="569"/>
      <c r="AI1100" s="569"/>
      <c r="AJ1100" s="569"/>
      <c r="AK1100" s="569"/>
      <c r="AL1100" s="569"/>
      <c r="AM1100" s="569"/>
      <c r="AN1100" s="569"/>
      <c r="AO1100" s="569"/>
      <c r="AP1100" s="569"/>
      <c r="AQ1100" s="569"/>
      <c r="AR1100" s="569"/>
      <c r="AS1100" s="569"/>
      <c r="AT1100" s="569"/>
      <c r="AU1100" s="569"/>
      <c r="AV1100" s="569"/>
      <c r="AW1100" s="569"/>
      <c r="AX1100" s="569"/>
      <c r="AY1100" s="569"/>
      <c r="AZ1100" s="569"/>
      <c r="BA1100" s="569"/>
      <c r="BB1100" s="569"/>
      <c r="BC1100" s="569"/>
      <c r="BD1100" s="569"/>
      <c r="BE1100" s="569"/>
      <c r="BF1100" s="569"/>
      <c r="BG1100" s="569"/>
      <c r="BH1100" s="569"/>
      <c r="BI1100" s="569"/>
      <c r="BJ1100" s="569"/>
      <c r="BK1100" s="569"/>
      <c r="BL1100" s="569"/>
      <c r="BM1100" s="569"/>
      <c r="BN1100" s="569"/>
      <c r="BO1100" s="569"/>
      <c r="BP1100" s="569"/>
      <c r="BQ1100" s="569"/>
      <c r="BR1100" s="569"/>
      <c r="BS1100" s="569"/>
      <c r="BT1100" s="569"/>
      <c r="BU1100" s="569"/>
      <c r="BV1100" s="569"/>
      <c r="BW1100" s="569"/>
      <c r="BX1100" s="569"/>
      <c r="BY1100" s="569"/>
      <c r="BZ1100" s="569"/>
      <c r="CA1100" s="569"/>
      <c r="CB1100" s="569"/>
      <c r="CC1100" s="569"/>
      <c r="CD1100" s="569"/>
    </row>
    <row r="1101" spans="21:82" ht="39" customHeight="1" x14ac:dyDescent="0.25">
      <c r="U1101" s="569"/>
      <c r="V1101" s="569"/>
      <c r="W1101" s="569"/>
      <c r="X1101" s="569"/>
      <c r="Y1101" s="569"/>
      <c r="Z1101" s="569"/>
      <c r="AA1101" s="569"/>
      <c r="AB1101" s="569"/>
      <c r="AC1101" s="569"/>
      <c r="AD1101" s="569"/>
      <c r="AE1101" s="569"/>
      <c r="AF1101" s="569"/>
      <c r="AG1101" s="569"/>
      <c r="AH1101" s="569"/>
      <c r="AI1101" s="569"/>
      <c r="AJ1101" s="569"/>
      <c r="AK1101" s="569"/>
      <c r="AL1101" s="569"/>
      <c r="AM1101" s="569"/>
      <c r="AN1101" s="569"/>
      <c r="AO1101" s="569"/>
      <c r="AP1101" s="569"/>
      <c r="AQ1101" s="569"/>
      <c r="AR1101" s="569"/>
      <c r="AS1101" s="569"/>
      <c r="AT1101" s="569"/>
      <c r="AU1101" s="569"/>
      <c r="AV1101" s="569"/>
      <c r="AW1101" s="569"/>
      <c r="AX1101" s="569"/>
      <c r="AY1101" s="569"/>
      <c r="AZ1101" s="569"/>
      <c r="BA1101" s="569"/>
      <c r="BB1101" s="569"/>
      <c r="BC1101" s="569"/>
      <c r="BD1101" s="569"/>
      <c r="BE1101" s="569"/>
      <c r="BF1101" s="569"/>
      <c r="BG1101" s="569"/>
      <c r="BH1101" s="569"/>
      <c r="BI1101" s="569"/>
      <c r="BJ1101" s="569"/>
      <c r="BK1101" s="569"/>
      <c r="BL1101" s="569"/>
      <c r="BM1101" s="569"/>
      <c r="BN1101" s="569"/>
      <c r="BO1101" s="569"/>
      <c r="BP1101" s="569"/>
      <c r="BQ1101" s="569"/>
      <c r="BR1101" s="569"/>
      <c r="BS1101" s="569"/>
      <c r="BT1101" s="569"/>
      <c r="BU1101" s="569"/>
      <c r="BV1101" s="569"/>
      <c r="BW1101" s="569"/>
      <c r="BX1101" s="569"/>
      <c r="BY1101" s="569"/>
      <c r="BZ1101" s="569"/>
      <c r="CA1101" s="569"/>
      <c r="CB1101" s="569"/>
      <c r="CC1101" s="569"/>
      <c r="CD1101" s="569"/>
    </row>
    <row r="1102" spans="21:82" ht="39" customHeight="1" x14ac:dyDescent="0.25">
      <c r="U1102" s="569"/>
      <c r="V1102" s="569"/>
      <c r="W1102" s="569"/>
      <c r="X1102" s="569"/>
      <c r="Y1102" s="569"/>
      <c r="Z1102" s="569"/>
      <c r="AA1102" s="569"/>
      <c r="AB1102" s="569"/>
      <c r="AC1102" s="569"/>
      <c r="AD1102" s="569"/>
      <c r="AE1102" s="569"/>
      <c r="AF1102" s="569"/>
      <c r="AG1102" s="569"/>
      <c r="AH1102" s="569"/>
      <c r="AI1102" s="569"/>
      <c r="AJ1102" s="569"/>
      <c r="AK1102" s="569"/>
      <c r="AL1102" s="569"/>
      <c r="AM1102" s="569"/>
      <c r="AN1102" s="569"/>
      <c r="AO1102" s="569"/>
      <c r="AP1102" s="569"/>
      <c r="AQ1102" s="569"/>
      <c r="AR1102" s="569"/>
      <c r="AS1102" s="569"/>
      <c r="AT1102" s="569"/>
      <c r="AU1102" s="569"/>
      <c r="AV1102" s="569"/>
      <c r="AW1102" s="569"/>
      <c r="AX1102" s="569"/>
      <c r="AY1102" s="569"/>
      <c r="AZ1102" s="569"/>
      <c r="BA1102" s="569"/>
      <c r="BB1102" s="569"/>
      <c r="BC1102" s="569"/>
      <c r="BD1102" s="569"/>
      <c r="BE1102" s="569"/>
      <c r="BF1102" s="569"/>
      <c r="BG1102" s="569"/>
      <c r="BH1102" s="569"/>
      <c r="BI1102" s="569"/>
      <c r="BJ1102" s="569"/>
      <c r="BK1102" s="569"/>
      <c r="BL1102" s="569"/>
      <c r="BM1102" s="569"/>
      <c r="BN1102" s="569"/>
      <c r="BO1102" s="569"/>
      <c r="BP1102" s="569"/>
      <c r="BQ1102" s="569"/>
      <c r="BR1102" s="569"/>
      <c r="BS1102" s="569"/>
      <c r="BT1102" s="569"/>
      <c r="BU1102" s="569"/>
      <c r="BV1102" s="569"/>
      <c r="BW1102" s="569"/>
      <c r="BX1102" s="569"/>
      <c r="BY1102" s="569"/>
      <c r="BZ1102" s="569"/>
      <c r="CA1102" s="569"/>
      <c r="CB1102" s="569"/>
      <c r="CC1102" s="569"/>
      <c r="CD1102" s="569"/>
    </row>
    <row r="1103" spans="21:82" ht="39" customHeight="1" x14ac:dyDescent="0.25">
      <c r="U1103" s="569"/>
      <c r="V1103" s="569"/>
      <c r="W1103" s="569"/>
      <c r="X1103" s="569"/>
      <c r="Y1103" s="569"/>
      <c r="Z1103" s="569"/>
      <c r="AA1103" s="569"/>
      <c r="AB1103" s="569"/>
      <c r="AC1103" s="569"/>
      <c r="AD1103" s="569"/>
      <c r="AE1103" s="569"/>
      <c r="AF1103" s="569"/>
      <c r="AG1103" s="569"/>
      <c r="AH1103" s="569"/>
      <c r="AI1103" s="569"/>
      <c r="AJ1103" s="569"/>
      <c r="AK1103" s="569"/>
      <c r="AL1103" s="569"/>
      <c r="AM1103" s="569"/>
      <c r="AN1103" s="569"/>
      <c r="AO1103" s="569"/>
      <c r="AP1103" s="569"/>
      <c r="AQ1103" s="569"/>
      <c r="AR1103" s="569"/>
      <c r="AS1103" s="569"/>
      <c r="AT1103" s="569"/>
      <c r="AU1103" s="569"/>
      <c r="AV1103" s="569"/>
      <c r="AW1103" s="569"/>
      <c r="AX1103" s="569"/>
      <c r="AY1103" s="569"/>
      <c r="AZ1103" s="569"/>
      <c r="BA1103" s="569"/>
      <c r="BB1103" s="569"/>
      <c r="BC1103" s="569"/>
      <c r="BD1103" s="569"/>
      <c r="BE1103" s="569"/>
      <c r="BF1103" s="569"/>
      <c r="BG1103" s="569"/>
      <c r="BH1103" s="569"/>
      <c r="BI1103" s="569"/>
      <c r="BJ1103" s="569"/>
      <c r="BK1103" s="569"/>
      <c r="BL1103" s="569"/>
      <c r="BM1103" s="569"/>
      <c r="BN1103" s="569"/>
      <c r="BO1103" s="569"/>
      <c r="BP1103" s="569"/>
      <c r="BQ1103" s="569"/>
      <c r="BR1103" s="569"/>
      <c r="BS1103" s="569"/>
      <c r="BT1103" s="569"/>
      <c r="BU1103" s="569"/>
      <c r="BV1103" s="569"/>
      <c r="BW1103" s="569"/>
      <c r="BX1103" s="569"/>
      <c r="BY1103" s="569"/>
      <c r="BZ1103" s="569"/>
      <c r="CA1103" s="569"/>
      <c r="CB1103" s="569"/>
      <c r="CC1103" s="569"/>
      <c r="CD1103" s="569"/>
    </row>
    <row r="1104" spans="21:82" ht="39" customHeight="1" x14ac:dyDescent="0.25">
      <c r="U1104" s="569"/>
      <c r="V1104" s="569"/>
      <c r="W1104" s="569"/>
      <c r="X1104" s="569"/>
      <c r="Y1104" s="569"/>
      <c r="Z1104" s="569"/>
      <c r="AA1104" s="569"/>
      <c r="AB1104" s="569"/>
      <c r="AC1104" s="569"/>
      <c r="AD1104" s="569"/>
      <c r="AE1104" s="569"/>
      <c r="AF1104" s="569"/>
      <c r="AG1104" s="569"/>
      <c r="AH1104" s="569"/>
      <c r="AI1104" s="569"/>
      <c r="AJ1104" s="569"/>
      <c r="AK1104" s="569"/>
      <c r="AL1104" s="569"/>
      <c r="AM1104" s="569"/>
      <c r="AN1104" s="569"/>
      <c r="AO1104" s="569"/>
      <c r="AP1104" s="569"/>
      <c r="AQ1104" s="569"/>
      <c r="AR1104" s="569"/>
      <c r="AS1104" s="569"/>
      <c r="AT1104" s="569"/>
      <c r="AU1104" s="569"/>
      <c r="AV1104" s="569"/>
      <c r="AW1104" s="569"/>
      <c r="AX1104" s="569"/>
      <c r="AY1104" s="569"/>
      <c r="AZ1104" s="569"/>
      <c r="BA1104" s="569"/>
      <c r="BB1104" s="569"/>
      <c r="BC1104" s="569"/>
      <c r="BD1104" s="569"/>
      <c r="BE1104" s="569"/>
      <c r="BF1104" s="569"/>
      <c r="BG1104" s="569"/>
      <c r="BH1104" s="569"/>
      <c r="BI1104" s="569"/>
      <c r="BJ1104" s="569"/>
      <c r="BK1104" s="569"/>
      <c r="BL1104" s="569"/>
      <c r="BM1104" s="569"/>
      <c r="BN1104" s="569"/>
      <c r="BO1104" s="569"/>
      <c r="BP1104" s="569"/>
      <c r="BQ1104" s="569"/>
      <c r="BR1104" s="569"/>
      <c r="BS1104" s="569"/>
      <c r="BT1104" s="569"/>
      <c r="BU1104" s="569"/>
      <c r="BV1104" s="569"/>
      <c r="BW1104" s="569"/>
      <c r="BX1104" s="569"/>
      <c r="BY1104" s="569"/>
      <c r="BZ1104" s="569"/>
      <c r="CA1104" s="569"/>
      <c r="CB1104" s="569"/>
      <c r="CC1104" s="569"/>
      <c r="CD1104" s="569"/>
    </row>
    <row r="1105" spans="21:82" ht="39" customHeight="1" x14ac:dyDescent="0.25">
      <c r="U1105" s="569"/>
      <c r="V1105" s="569"/>
      <c r="W1105" s="569"/>
      <c r="X1105" s="569"/>
      <c r="Y1105" s="569"/>
      <c r="Z1105" s="569"/>
      <c r="AA1105" s="569"/>
      <c r="AB1105" s="569"/>
      <c r="AC1105" s="569"/>
      <c r="AD1105" s="569"/>
      <c r="AE1105" s="569"/>
      <c r="AF1105" s="569"/>
      <c r="AG1105" s="569"/>
      <c r="AH1105" s="569"/>
      <c r="AI1105" s="569"/>
      <c r="AJ1105" s="569"/>
      <c r="AK1105" s="569"/>
      <c r="AL1105" s="569"/>
      <c r="AM1105" s="569"/>
      <c r="AN1105" s="569"/>
      <c r="AO1105" s="569"/>
      <c r="AP1105" s="569"/>
      <c r="AQ1105" s="569"/>
      <c r="AR1105" s="569"/>
      <c r="AS1105" s="569"/>
      <c r="AT1105" s="569"/>
      <c r="AU1105" s="569"/>
      <c r="AV1105" s="569"/>
      <c r="AW1105" s="569"/>
      <c r="AX1105" s="569"/>
      <c r="AY1105" s="569"/>
      <c r="AZ1105" s="569"/>
      <c r="BA1105" s="569"/>
      <c r="BB1105" s="569"/>
      <c r="BC1105" s="569"/>
      <c r="BD1105" s="569"/>
      <c r="BE1105" s="569"/>
      <c r="BF1105" s="569"/>
      <c r="BG1105" s="569"/>
      <c r="BH1105" s="569"/>
      <c r="BI1105" s="569"/>
      <c r="BJ1105" s="569"/>
      <c r="BK1105" s="569"/>
      <c r="BL1105" s="569"/>
      <c r="BM1105" s="569"/>
      <c r="BN1105" s="569"/>
      <c r="BO1105" s="569"/>
      <c r="BP1105" s="569"/>
      <c r="BQ1105" s="569"/>
      <c r="BR1105" s="569"/>
      <c r="BS1105" s="569"/>
      <c r="BT1105" s="569"/>
      <c r="BU1105" s="569"/>
      <c r="BV1105" s="569"/>
      <c r="BW1105" s="569"/>
      <c r="BX1105" s="569"/>
      <c r="BY1105" s="569"/>
      <c r="BZ1105" s="569"/>
      <c r="CA1105" s="569"/>
      <c r="CB1105" s="569"/>
      <c r="CC1105" s="569"/>
      <c r="CD1105" s="569"/>
    </row>
    <row r="1106" spans="21:82" ht="39" customHeight="1" x14ac:dyDescent="0.25">
      <c r="U1106" s="569"/>
      <c r="V1106" s="569"/>
      <c r="W1106" s="569"/>
      <c r="X1106" s="569"/>
      <c r="Y1106" s="569"/>
      <c r="Z1106" s="569"/>
      <c r="AA1106" s="569"/>
      <c r="AB1106" s="569"/>
      <c r="AC1106" s="569"/>
      <c r="AD1106" s="569"/>
      <c r="AE1106" s="569"/>
      <c r="AF1106" s="569"/>
      <c r="AG1106" s="569"/>
      <c r="AH1106" s="569"/>
      <c r="AI1106" s="569"/>
      <c r="AJ1106" s="569"/>
      <c r="AK1106" s="569"/>
      <c r="AL1106" s="569"/>
      <c r="AM1106" s="569"/>
      <c r="AN1106" s="569"/>
      <c r="AO1106" s="569"/>
      <c r="AP1106" s="569"/>
      <c r="AQ1106" s="569"/>
      <c r="AR1106" s="569"/>
      <c r="AS1106" s="569"/>
      <c r="AT1106" s="569"/>
      <c r="AU1106" s="569"/>
      <c r="AV1106" s="569"/>
      <c r="AW1106" s="569"/>
      <c r="AX1106" s="569"/>
      <c r="AY1106" s="569"/>
      <c r="AZ1106" s="569"/>
      <c r="BA1106" s="569"/>
      <c r="BB1106" s="569"/>
      <c r="BC1106" s="569"/>
      <c r="BD1106" s="569"/>
      <c r="BE1106" s="569"/>
      <c r="BF1106" s="569"/>
      <c r="BG1106" s="569"/>
      <c r="BH1106" s="569"/>
      <c r="BI1106" s="569"/>
      <c r="BJ1106" s="569"/>
      <c r="BK1106" s="569"/>
      <c r="BL1106" s="569"/>
      <c r="BM1106" s="569"/>
      <c r="BN1106" s="569"/>
      <c r="BO1106" s="569"/>
      <c r="BP1106" s="569"/>
      <c r="BQ1106" s="569"/>
      <c r="BR1106" s="569"/>
      <c r="BS1106" s="569"/>
      <c r="BT1106" s="569"/>
      <c r="BU1106" s="569"/>
      <c r="BV1106" s="569"/>
      <c r="BW1106" s="569"/>
      <c r="BX1106" s="569"/>
      <c r="BY1106" s="569"/>
      <c r="BZ1106" s="569"/>
      <c r="CA1106" s="569"/>
      <c r="CB1106" s="569"/>
      <c r="CC1106" s="569"/>
      <c r="CD1106" s="569"/>
    </row>
    <row r="1107" spans="21:82" ht="39" customHeight="1" x14ac:dyDescent="0.25">
      <c r="U1107" s="569"/>
      <c r="V1107" s="569"/>
      <c r="W1107" s="569"/>
      <c r="X1107" s="569"/>
      <c r="Y1107" s="569"/>
      <c r="Z1107" s="569"/>
      <c r="AA1107" s="569"/>
      <c r="AB1107" s="569"/>
      <c r="AC1107" s="569"/>
      <c r="AD1107" s="569"/>
      <c r="AE1107" s="569"/>
      <c r="AF1107" s="569"/>
      <c r="AG1107" s="569"/>
      <c r="AH1107" s="569"/>
      <c r="AI1107" s="569"/>
      <c r="AJ1107" s="569"/>
      <c r="AK1107" s="569"/>
      <c r="AL1107" s="569"/>
      <c r="AM1107" s="569"/>
      <c r="AN1107" s="569"/>
      <c r="AO1107" s="569"/>
      <c r="AP1107" s="569"/>
      <c r="AQ1107" s="569"/>
      <c r="AR1107" s="569"/>
      <c r="AS1107" s="569"/>
      <c r="AT1107" s="569"/>
      <c r="AU1107" s="569"/>
      <c r="AV1107" s="569"/>
      <c r="AW1107" s="569"/>
      <c r="AX1107" s="569"/>
      <c r="AY1107" s="569"/>
      <c r="AZ1107" s="569"/>
      <c r="BA1107" s="569"/>
      <c r="BB1107" s="569"/>
      <c r="BC1107" s="569"/>
      <c r="BD1107" s="569"/>
      <c r="BE1107" s="569"/>
      <c r="BF1107" s="569"/>
      <c r="BG1107" s="569"/>
      <c r="BH1107" s="569"/>
      <c r="BI1107" s="569"/>
      <c r="BJ1107" s="569"/>
      <c r="BK1107" s="569"/>
      <c r="BL1107" s="569"/>
      <c r="BM1107" s="569"/>
      <c r="BN1107" s="569"/>
      <c r="BO1107" s="569"/>
      <c r="BP1107" s="569"/>
      <c r="BQ1107" s="569"/>
      <c r="BR1107" s="569"/>
      <c r="BS1107" s="569"/>
      <c r="BT1107" s="569"/>
      <c r="BU1107" s="569"/>
      <c r="BV1107" s="569"/>
      <c r="BW1107" s="569"/>
      <c r="BX1107" s="569"/>
      <c r="BY1107" s="569"/>
      <c r="BZ1107" s="569"/>
      <c r="CA1107" s="569"/>
      <c r="CB1107" s="569"/>
      <c r="CC1107" s="569"/>
      <c r="CD1107" s="569"/>
    </row>
    <row r="1108" spans="21:82" ht="39" customHeight="1" x14ac:dyDescent="0.25">
      <c r="U1108" s="569"/>
      <c r="V1108" s="569"/>
      <c r="W1108" s="569"/>
      <c r="X1108" s="569"/>
      <c r="Y1108" s="569"/>
      <c r="Z1108" s="569"/>
      <c r="AA1108" s="569"/>
      <c r="AB1108" s="569"/>
      <c r="AC1108" s="569"/>
      <c r="AD1108" s="569"/>
      <c r="AE1108" s="569"/>
      <c r="AF1108" s="569"/>
      <c r="AG1108" s="569"/>
      <c r="AH1108" s="569"/>
      <c r="AI1108" s="569"/>
      <c r="AJ1108" s="569"/>
      <c r="AK1108" s="569"/>
      <c r="AL1108" s="569"/>
      <c r="AM1108" s="569"/>
      <c r="AN1108" s="569"/>
      <c r="AO1108" s="569"/>
      <c r="AP1108" s="569"/>
      <c r="AQ1108" s="569"/>
      <c r="AR1108" s="569"/>
      <c r="AS1108" s="569"/>
      <c r="AT1108" s="569"/>
      <c r="AU1108" s="569"/>
      <c r="AV1108" s="569"/>
      <c r="AW1108" s="569"/>
      <c r="AX1108" s="569"/>
      <c r="AY1108" s="569"/>
      <c r="AZ1108" s="569"/>
      <c r="BA1108" s="569"/>
      <c r="BB1108" s="569"/>
      <c r="BC1108" s="569"/>
      <c r="BD1108" s="569"/>
      <c r="BE1108" s="569"/>
      <c r="BF1108" s="569"/>
      <c r="BG1108" s="569"/>
      <c r="BH1108" s="569"/>
      <c r="BI1108" s="569"/>
      <c r="BJ1108" s="569"/>
      <c r="BK1108" s="569"/>
      <c r="BL1108" s="569"/>
      <c r="BM1108" s="569"/>
      <c r="BN1108" s="569"/>
      <c r="BO1108" s="569"/>
      <c r="BP1108" s="569"/>
      <c r="BQ1108" s="569"/>
      <c r="BR1108" s="569"/>
      <c r="BS1108" s="569"/>
      <c r="BT1108" s="569"/>
      <c r="BU1108" s="569"/>
      <c r="BV1108" s="569"/>
      <c r="BW1108" s="569"/>
      <c r="BX1108" s="569"/>
      <c r="BY1108" s="569"/>
      <c r="BZ1108" s="569"/>
      <c r="CA1108" s="569"/>
      <c r="CB1108" s="569"/>
      <c r="CC1108" s="569"/>
      <c r="CD1108" s="569"/>
    </row>
    <row r="1109" spans="21:82" ht="39" customHeight="1" x14ac:dyDescent="0.25">
      <c r="U1109" s="569"/>
      <c r="V1109" s="569"/>
      <c r="W1109" s="569"/>
      <c r="X1109" s="569"/>
      <c r="Y1109" s="569"/>
      <c r="Z1109" s="569"/>
      <c r="AA1109" s="569"/>
      <c r="AB1109" s="569"/>
      <c r="AC1109" s="569"/>
      <c r="AD1109" s="569"/>
      <c r="AE1109" s="569"/>
      <c r="AF1109" s="569"/>
      <c r="AG1109" s="569"/>
      <c r="AH1109" s="569"/>
      <c r="AI1109" s="569"/>
      <c r="AJ1109" s="569"/>
      <c r="AK1109" s="569"/>
      <c r="AL1109" s="569"/>
      <c r="AM1109" s="569"/>
      <c r="AN1109" s="569"/>
      <c r="AO1109" s="569"/>
      <c r="AP1109" s="569"/>
      <c r="AQ1109" s="569"/>
      <c r="AR1109" s="569"/>
      <c r="AS1109" s="569"/>
      <c r="AT1109" s="569"/>
      <c r="AU1109" s="569"/>
      <c r="AV1109" s="569"/>
      <c r="AW1109" s="569"/>
      <c r="AX1109" s="569"/>
      <c r="AY1109" s="569"/>
      <c r="AZ1109" s="569"/>
      <c r="BA1109" s="569"/>
      <c r="BB1109" s="569"/>
      <c r="BC1109" s="569"/>
      <c r="BD1109" s="569"/>
      <c r="BE1109" s="569"/>
      <c r="BF1109" s="569"/>
      <c r="BG1109" s="569"/>
      <c r="BH1109" s="569"/>
      <c r="BI1109" s="569"/>
      <c r="BJ1109" s="569"/>
      <c r="BK1109" s="569"/>
      <c r="BL1109" s="569"/>
      <c r="BM1109" s="569"/>
      <c r="BN1109" s="569"/>
      <c r="BO1109" s="569"/>
      <c r="BP1109" s="569"/>
      <c r="BQ1109" s="569"/>
      <c r="BR1109" s="569"/>
      <c r="BS1109" s="569"/>
      <c r="BT1109" s="569"/>
      <c r="BU1109" s="569"/>
      <c r="BV1109" s="569"/>
      <c r="BW1109" s="569"/>
      <c r="BX1109" s="569"/>
      <c r="BY1109" s="569"/>
      <c r="BZ1109" s="569"/>
      <c r="CA1109" s="569"/>
      <c r="CB1109" s="569"/>
      <c r="CC1109" s="569"/>
      <c r="CD1109" s="569"/>
    </row>
    <row r="1110" spans="21:82" ht="39" customHeight="1" x14ac:dyDescent="0.25">
      <c r="U1110" s="569"/>
      <c r="V1110" s="569"/>
      <c r="W1110" s="569"/>
      <c r="X1110" s="569"/>
      <c r="Y1110" s="569"/>
      <c r="Z1110" s="569"/>
      <c r="AA1110" s="569"/>
      <c r="AB1110" s="569"/>
      <c r="AC1110" s="569"/>
      <c r="AD1110" s="569"/>
      <c r="AE1110" s="569"/>
      <c r="AF1110" s="569"/>
      <c r="AG1110" s="569"/>
      <c r="AH1110" s="569"/>
      <c r="AI1110" s="569"/>
      <c r="AJ1110" s="569"/>
      <c r="AK1110" s="569"/>
      <c r="AL1110" s="569"/>
      <c r="AM1110" s="569"/>
      <c r="AN1110" s="569"/>
      <c r="AO1110" s="569"/>
      <c r="AP1110" s="569"/>
      <c r="AQ1110" s="569"/>
      <c r="AR1110" s="569"/>
      <c r="AS1110" s="569"/>
      <c r="AT1110" s="569"/>
      <c r="AU1110" s="569"/>
      <c r="AV1110" s="569"/>
      <c r="AW1110" s="569"/>
      <c r="AX1110" s="569"/>
      <c r="AY1110" s="569"/>
      <c r="AZ1110" s="569"/>
      <c r="BA1110" s="569"/>
      <c r="BB1110" s="569"/>
      <c r="BC1110" s="569"/>
      <c r="BD1110" s="569"/>
      <c r="BE1110" s="569"/>
      <c r="BF1110" s="569"/>
      <c r="BG1110" s="569"/>
      <c r="BH1110" s="569"/>
      <c r="BI1110" s="569"/>
      <c r="BJ1110" s="569"/>
      <c r="BK1110" s="569"/>
      <c r="BL1110" s="569"/>
      <c r="BM1110" s="569"/>
      <c r="BN1110" s="569"/>
      <c r="BO1110" s="569"/>
      <c r="BP1110" s="569"/>
      <c r="BQ1110" s="569"/>
      <c r="BR1110" s="569"/>
      <c r="BS1110" s="569"/>
      <c r="BT1110" s="569"/>
      <c r="BU1110" s="569"/>
      <c r="BV1110" s="569"/>
      <c r="BW1110" s="569"/>
      <c r="BX1110" s="569"/>
      <c r="BY1110" s="569"/>
      <c r="BZ1110" s="569"/>
      <c r="CA1110" s="569"/>
      <c r="CB1110" s="569"/>
      <c r="CC1110" s="569"/>
      <c r="CD1110" s="569"/>
    </row>
    <row r="1111" spans="21:82" ht="39" customHeight="1" x14ac:dyDescent="0.25">
      <c r="U1111" s="569"/>
      <c r="V1111" s="569"/>
      <c r="W1111" s="569"/>
      <c r="X1111" s="569"/>
      <c r="Y1111" s="569"/>
      <c r="Z1111" s="569"/>
      <c r="AA1111" s="569"/>
      <c r="AB1111" s="569"/>
      <c r="AC1111" s="569"/>
      <c r="AD1111" s="569"/>
      <c r="AE1111" s="569"/>
      <c r="AF1111" s="569"/>
      <c r="AG1111" s="569"/>
      <c r="AH1111" s="569"/>
      <c r="AI1111" s="569"/>
      <c r="AJ1111" s="569"/>
      <c r="AK1111" s="569"/>
      <c r="AL1111" s="569"/>
      <c r="AM1111" s="569"/>
      <c r="AN1111" s="569"/>
      <c r="AO1111" s="569"/>
      <c r="AP1111" s="569"/>
      <c r="AQ1111" s="569"/>
      <c r="AR1111" s="569"/>
      <c r="AS1111" s="569"/>
      <c r="AT1111" s="569"/>
      <c r="AU1111" s="569"/>
      <c r="AV1111" s="569"/>
      <c r="AW1111" s="569"/>
      <c r="AX1111" s="569"/>
      <c r="AY1111" s="569"/>
      <c r="AZ1111" s="569"/>
      <c r="BA1111" s="569"/>
      <c r="BB1111" s="569"/>
      <c r="BC1111" s="569"/>
      <c r="BD1111" s="569"/>
      <c r="BE1111" s="569"/>
      <c r="BF1111" s="569"/>
      <c r="BG1111" s="569"/>
      <c r="BH1111" s="569"/>
      <c r="BI1111" s="569"/>
      <c r="BJ1111" s="569"/>
      <c r="BK1111" s="569"/>
      <c r="BL1111" s="569"/>
      <c r="BM1111" s="569"/>
      <c r="BN1111" s="569"/>
      <c r="BO1111" s="569"/>
      <c r="BP1111" s="569"/>
      <c r="BQ1111" s="569"/>
      <c r="BR1111" s="569"/>
      <c r="BS1111" s="569"/>
      <c r="BT1111" s="569"/>
      <c r="BU1111" s="569"/>
      <c r="BV1111" s="569"/>
      <c r="BW1111" s="569"/>
      <c r="BX1111" s="569"/>
      <c r="BY1111" s="569"/>
      <c r="BZ1111" s="569"/>
      <c r="CA1111" s="569"/>
      <c r="CB1111" s="569"/>
      <c r="CC1111" s="569"/>
      <c r="CD1111" s="569"/>
    </row>
    <row r="1112" spans="21:82" ht="39" customHeight="1" x14ac:dyDescent="0.25">
      <c r="U1112" s="569"/>
      <c r="V1112" s="569"/>
      <c r="W1112" s="569"/>
      <c r="X1112" s="569"/>
      <c r="Y1112" s="569"/>
      <c r="Z1112" s="569"/>
      <c r="AA1112" s="569"/>
      <c r="AB1112" s="569"/>
      <c r="AC1112" s="569"/>
      <c r="AD1112" s="569"/>
      <c r="AE1112" s="569"/>
      <c r="AF1112" s="569"/>
      <c r="AG1112" s="569"/>
      <c r="AH1112" s="569"/>
      <c r="AI1112" s="569"/>
      <c r="AJ1112" s="569"/>
      <c r="AK1112" s="569"/>
      <c r="AL1112" s="569"/>
      <c r="AM1112" s="569"/>
      <c r="AN1112" s="569"/>
      <c r="AO1112" s="569"/>
      <c r="AP1112" s="569"/>
      <c r="AQ1112" s="569"/>
      <c r="AR1112" s="569"/>
      <c r="AS1112" s="569"/>
      <c r="AT1112" s="569"/>
      <c r="AU1112" s="569"/>
      <c r="AV1112" s="569"/>
      <c r="AW1112" s="569"/>
      <c r="AX1112" s="569"/>
      <c r="AY1112" s="569"/>
      <c r="AZ1112" s="569"/>
      <c r="BA1112" s="569"/>
      <c r="BB1112" s="569"/>
      <c r="BC1112" s="569"/>
      <c r="BD1112" s="569"/>
      <c r="BE1112" s="569"/>
      <c r="BF1112" s="569"/>
      <c r="BG1112" s="569"/>
      <c r="BH1112" s="569"/>
      <c r="BI1112" s="569"/>
      <c r="BJ1112" s="569"/>
      <c r="BK1112" s="569"/>
      <c r="BL1112" s="569"/>
      <c r="BM1112" s="569"/>
      <c r="BN1112" s="569"/>
      <c r="BO1112" s="569"/>
      <c r="BP1112" s="569"/>
      <c r="BQ1112" s="569"/>
      <c r="BR1112" s="569"/>
      <c r="BS1112" s="569"/>
      <c r="BT1112" s="569"/>
      <c r="BU1112" s="569"/>
      <c r="BV1112" s="569"/>
      <c r="BW1112" s="569"/>
      <c r="BX1112" s="569"/>
      <c r="BY1112" s="569"/>
      <c r="BZ1112" s="569"/>
      <c r="CA1112" s="569"/>
      <c r="CB1112" s="569"/>
      <c r="CC1112" s="569"/>
      <c r="CD1112" s="569"/>
    </row>
    <row r="1113" spans="21:82" ht="39" customHeight="1" x14ac:dyDescent="0.25">
      <c r="U1113" s="569"/>
      <c r="V1113" s="569"/>
      <c r="W1113" s="569"/>
      <c r="X1113" s="569"/>
      <c r="Y1113" s="569"/>
      <c r="Z1113" s="569"/>
      <c r="AA1113" s="569"/>
      <c r="AB1113" s="569"/>
      <c r="AC1113" s="569"/>
      <c r="AD1113" s="569"/>
      <c r="AE1113" s="569"/>
      <c r="AF1113" s="569"/>
      <c r="AG1113" s="569"/>
      <c r="AH1113" s="569"/>
      <c r="AI1113" s="569"/>
      <c r="AJ1113" s="569"/>
      <c r="AK1113" s="569"/>
      <c r="AL1113" s="569"/>
      <c r="AM1113" s="569"/>
      <c r="AN1113" s="569"/>
      <c r="AO1113" s="569"/>
      <c r="AP1113" s="569"/>
      <c r="AQ1113" s="569"/>
      <c r="AR1113" s="569"/>
      <c r="AS1113" s="569"/>
      <c r="AT1113" s="569"/>
      <c r="AU1113" s="569"/>
      <c r="AV1113" s="569"/>
      <c r="AW1113" s="569"/>
      <c r="AX1113" s="569"/>
      <c r="AY1113" s="569"/>
      <c r="AZ1113" s="569"/>
      <c r="BA1113" s="569"/>
      <c r="BB1113" s="569"/>
      <c r="BC1113" s="569"/>
      <c r="BD1113" s="569"/>
      <c r="BE1113" s="569"/>
      <c r="BF1113" s="569"/>
      <c r="BG1113" s="569"/>
      <c r="BH1113" s="569"/>
      <c r="BI1113" s="569"/>
      <c r="BJ1113" s="569"/>
      <c r="BK1113" s="569"/>
      <c r="BL1113" s="569"/>
      <c r="BM1113" s="569"/>
      <c r="BN1113" s="569"/>
      <c r="BO1113" s="569"/>
      <c r="BP1113" s="569"/>
      <c r="BQ1113" s="569"/>
      <c r="BR1113" s="569"/>
      <c r="BS1113" s="569"/>
      <c r="BT1113" s="569"/>
      <c r="BU1113" s="569"/>
      <c r="BV1113" s="569"/>
      <c r="BW1113" s="569"/>
      <c r="BX1113" s="569"/>
      <c r="BY1113" s="569"/>
      <c r="BZ1113" s="569"/>
      <c r="CA1113" s="569"/>
      <c r="CB1113" s="569"/>
      <c r="CC1113" s="569"/>
      <c r="CD1113" s="569"/>
    </row>
    <row r="1114" spans="21:82" ht="39" customHeight="1" x14ac:dyDescent="0.25">
      <c r="U1114" s="569"/>
      <c r="V1114" s="569"/>
      <c r="W1114" s="569"/>
      <c r="X1114" s="569"/>
      <c r="Y1114" s="569"/>
      <c r="Z1114" s="569"/>
      <c r="AA1114" s="569"/>
      <c r="AB1114" s="569"/>
      <c r="AC1114" s="569"/>
      <c r="AD1114" s="569"/>
      <c r="AE1114" s="569"/>
      <c r="AF1114" s="569"/>
      <c r="AG1114" s="569"/>
      <c r="AH1114" s="569"/>
      <c r="AI1114" s="569"/>
      <c r="AJ1114" s="569"/>
      <c r="AK1114" s="569"/>
      <c r="AL1114" s="569"/>
      <c r="AM1114" s="569"/>
      <c r="AN1114" s="569"/>
      <c r="AO1114" s="569"/>
      <c r="AP1114" s="569"/>
      <c r="AQ1114" s="569"/>
      <c r="AR1114" s="569"/>
      <c r="AS1114" s="569"/>
      <c r="AT1114" s="569"/>
      <c r="AU1114" s="569"/>
      <c r="AV1114" s="569"/>
      <c r="AW1114" s="569"/>
      <c r="AX1114" s="569"/>
      <c r="AY1114" s="569"/>
      <c r="AZ1114" s="569"/>
      <c r="BA1114" s="569"/>
      <c r="BB1114" s="569"/>
      <c r="BC1114" s="569"/>
      <c r="BD1114" s="569"/>
      <c r="BE1114" s="569"/>
      <c r="BF1114" s="569"/>
      <c r="BG1114" s="569"/>
      <c r="BH1114" s="569"/>
      <c r="BI1114" s="569"/>
      <c r="BJ1114" s="569"/>
      <c r="BK1114" s="569"/>
      <c r="BL1114" s="569"/>
      <c r="BM1114" s="569"/>
      <c r="BN1114" s="569"/>
      <c r="BO1114" s="569"/>
      <c r="BP1114" s="569"/>
      <c r="BQ1114" s="569"/>
      <c r="BR1114" s="569"/>
      <c r="BS1114" s="569"/>
      <c r="BT1114" s="569"/>
      <c r="BU1114" s="569"/>
      <c r="BV1114" s="569"/>
      <c r="BW1114" s="569"/>
      <c r="BX1114" s="569"/>
      <c r="BY1114" s="569"/>
      <c r="BZ1114" s="569"/>
      <c r="CA1114" s="569"/>
      <c r="CB1114" s="569"/>
      <c r="CC1114" s="569"/>
      <c r="CD1114" s="569"/>
    </row>
    <row r="1115" spans="21:82" ht="39" customHeight="1" x14ac:dyDescent="0.25">
      <c r="U1115" s="569"/>
      <c r="V1115" s="569"/>
      <c r="W1115" s="569"/>
      <c r="X1115" s="569"/>
      <c r="Y1115" s="569"/>
      <c r="Z1115" s="569"/>
      <c r="AA1115" s="569"/>
      <c r="AB1115" s="569"/>
      <c r="AC1115" s="569"/>
      <c r="AD1115" s="569"/>
      <c r="AE1115" s="569"/>
      <c r="AF1115" s="569"/>
      <c r="AG1115" s="569"/>
      <c r="AH1115" s="569"/>
      <c r="AI1115" s="569"/>
      <c r="AJ1115" s="569"/>
      <c r="AK1115" s="569"/>
      <c r="AL1115" s="569"/>
      <c r="AM1115" s="569"/>
      <c r="AN1115" s="569"/>
      <c r="AO1115" s="569"/>
      <c r="AP1115" s="569"/>
      <c r="AQ1115" s="569"/>
      <c r="AR1115" s="569"/>
      <c r="AS1115" s="569"/>
      <c r="AT1115" s="569"/>
      <c r="AU1115" s="569"/>
      <c r="AV1115" s="569"/>
      <c r="AW1115" s="569"/>
      <c r="AX1115" s="569"/>
      <c r="AY1115" s="569"/>
      <c r="AZ1115" s="569"/>
      <c r="BA1115" s="569"/>
      <c r="BB1115" s="569"/>
      <c r="BC1115" s="569"/>
      <c r="BD1115" s="569"/>
      <c r="BE1115" s="569"/>
      <c r="BF1115" s="569"/>
      <c r="BG1115" s="569"/>
      <c r="BH1115" s="569"/>
      <c r="BI1115" s="569"/>
      <c r="BJ1115" s="569"/>
      <c r="BK1115" s="569"/>
      <c r="BL1115" s="569"/>
      <c r="BM1115" s="569"/>
      <c r="BN1115" s="569"/>
      <c r="BO1115" s="569"/>
      <c r="BP1115" s="569"/>
      <c r="BQ1115" s="569"/>
      <c r="BR1115" s="569"/>
      <c r="BS1115" s="569"/>
      <c r="BT1115" s="569"/>
      <c r="BU1115" s="569"/>
      <c r="BV1115" s="569"/>
      <c r="BW1115" s="569"/>
      <c r="BX1115" s="569"/>
      <c r="BY1115" s="569"/>
      <c r="BZ1115" s="569"/>
      <c r="CA1115" s="569"/>
      <c r="CB1115" s="569"/>
      <c r="CC1115" s="569"/>
      <c r="CD1115" s="569"/>
    </row>
    <row r="1116" spans="21:82" ht="39" customHeight="1" x14ac:dyDescent="0.25">
      <c r="U1116" s="569"/>
      <c r="V1116" s="569"/>
      <c r="W1116" s="569"/>
      <c r="X1116" s="569"/>
      <c r="Y1116" s="569"/>
      <c r="Z1116" s="569"/>
      <c r="AA1116" s="569"/>
      <c r="AB1116" s="569"/>
      <c r="AC1116" s="569"/>
      <c r="AD1116" s="569"/>
      <c r="AE1116" s="569"/>
      <c r="AF1116" s="569"/>
      <c r="AG1116" s="569"/>
      <c r="AH1116" s="569"/>
      <c r="AI1116" s="569"/>
      <c r="AJ1116" s="569"/>
      <c r="AK1116" s="569"/>
      <c r="AL1116" s="569"/>
      <c r="AM1116" s="569"/>
      <c r="AN1116" s="569"/>
      <c r="AO1116" s="569"/>
      <c r="AP1116" s="569"/>
      <c r="AQ1116" s="569"/>
      <c r="AR1116" s="569"/>
      <c r="AS1116" s="569"/>
      <c r="AT1116" s="569"/>
      <c r="AU1116" s="569"/>
      <c r="AV1116" s="569"/>
      <c r="AW1116" s="569"/>
      <c r="AX1116" s="569"/>
      <c r="AY1116" s="569"/>
      <c r="AZ1116" s="569"/>
      <c r="BA1116" s="569"/>
      <c r="BB1116" s="569"/>
      <c r="BC1116" s="569"/>
      <c r="BD1116" s="569"/>
      <c r="BE1116" s="569"/>
      <c r="BF1116" s="569"/>
      <c r="BG1116" s="569"/>
      <c r="BH1116" s="569"/>
      <c r="BI1116" s="569"/>
      <c r="BJ1116" s="569"/>
      <c r="BK1116" s="569"/>
      <c r="BL1116" s="569"/>
      <c r="BM1116" s="569"/>
      <c r="BN1116" s="569"/>
      <c r="BO1116" s="569"/>
      <c r="BP1116" s="569"/>
      <c r="BQ1116" s="569"/>
      <c r="BR1116" s="569"/>
      <c r="BS1116" s="569"/>
      <c r="BT1116" s="569"/>
      <c r="BU1116" s="569"/>
      <c r="BV1116" s="569"/>
      <c r="BW1116" s="569"/>
      <c r="BX1116" s="569"/>
      <c r="BY1116" s="569"/>
      <c r="BZ1116" s="569"/>
      <c r="CA1116" s="569"/>
      <c r="CB1116" s="569"/>
      <c r="CC1116" s="569"/>
      <c r="CD1116" s="569"/>
    </row>
    <row r="1117" spans="21:82" ht="39" customHeight="1" x14ac:dyDescent="0.25">
      <c r="U1117" s="569"/>
      <c r="V1117" s="569"/>
      <c r="W1117" s="569"/>
      <c r="X1117" s="569"/>
      <c r="Y1117" s="569"/>
      <c r="Z1117" s="569"/>
      <c r="AA1117" s="569"/>
      <c r="AB1117" s="569"/>
      <c r="AC1117" s="569"/>
      <c r="AD1117" s="569"/>
      <c r="AE1117" s="569"/>
      <c r="AF1117" s="569"/>
      <c r="AG1117" s="569"/>
      <c r="AH1117" s="569"/>
      <c r="AI1117" s="569"/>
      <c r="AJ1117" s="569"/>
      <c r="AK1117" s="569"/>
      <c r="AL1117" s="569"/>
      <c r="AM1117" s="569"/>
      <c r="AN1117" s="569"/>
      <c r="AO1117" s="569"/>
      <c r="AP1117" s="569"/>
      <c r="AQ1117" s="569"/>
      <c r="AR1117" s="569"/>
      <c r="AS1117" s="569"/>
      <c r="AT1117" s="569"/>
      <c r="AU1117" s="569"/>
      <c r="AV1117" s="569"/>
      <c r="AW1117" s="569"/>
      <c r="AX1117" s="569"/>
      <c r="AY1117" s="569"/>
      <c r="AZ1117" s="569"/>
      <c r="BA1117" s="569"/>
      <c r="BB1117" s="569"/>
      <c r="BC1117" s="569"/>
      <c r="BD1117" s="569"/>
      <c r="BE1117" s="569"/>
      <c r="BF1117" s="569"/>
      <c r="BG1117" s="569"/>
      <c r="BH1117" s="569"/>
      <c r="BI1117" s="569"/>
      <c r="BJ1117" s="569"/>
      <c r="BK1117" s="569"/>
      <c r="BL1117" s="569"/>
      <c r="BM1117" s="569"/>
      <c r="BN1117" s="569"/>
      <c r="BO1117" s="569"/>
      <c r="BP1117" s="569"/>
      <c r="BQ1117" s="569"/>
      <c r="BR1117" s="569"/>
      <c r="BS1117" s="569"/>
      <c r="BT1117" s="569"/>
      <c r="BU1117" s="569"/>
      <c r="BV1117" s="569"/>
      <c r="BW1117" s="569"/>
      <c r="BX1117" s="569"/>
      <c r="BY1117" s="569"/>
      <c r="BZ1117" s="569"/>
      <c r="CA1117" s="569"/>
      <c r="CB1117" s="569"/>
      <c r="CC1117" s="569"/>
      <c r="CD1117" s="569"/>
    </row>
    <row r="1118" spans="21:82" ht="39" customHeight="1" x14ac:dyDescent="0.25">
      <c r="U1118" s="569"/>
      <c r="V1118" s="569"/>
      <c r="W1118" s="569"/>
      <c r="X1118" s="569"/>
      <c r="Y1118" s="569"/>
      <c r="Z1118" s="569"/>
      <c r="AA1118" s="569"/>
      <c r="AB1118" s="569"/>
      <c r="AC1118" s="569"/>
      <c r="AD1118" s="569"/>
      <c r="AE1118" s="569"/>
      <c r="AF1118" s="569"/>
      <c r="AG1118" s="569"/>
      <c r="AH1118" s="569"/>
      <c r="AI1118" s="569"/>
      <c r="AJ1118" s="569"/>
      <c r="AK1118" s="569"/>
      <c r="AL1118" s="569"/>
      <c r="AM1118" s="569"/>
      <c r="AN1118" s="569"/>
      <c r="AO1118" s="569"/>
      <c r="AP1118" s="569"/>
      <c r="AQ1118" s="569"/>
      <c r="AR1118" s="569"/>
      <c r="AS1118" s="569"/>
      <c r="AT1118" s="569"/>
      <c r="AU1118" s="569"/>
      <c r="AV1118" s="569"/>
      <c r="AW1118" s="569"/>
      <c r="AX1118" s="569"/>
      <c r="AY1118" s="569"/>
      <c r="AZ1118" s="569"/>
      <c r="BA1118" s="569"/>
      <c r="BB1118" s="569"/>
      <c r="BC1118" s="569"/>
      <c r="BD1118" s="569"/>
      <c r="BE1118" s="569"/>
      <c r="BF1118" s="569"/>
      <c r="BG1118" s="569"/>
      <c r="BH1118" s="569"/>
      <c r="BI1118" s="569"/>
      <c r="BJ1118" s="569"/>
      <c r="BK1118" s="569"/>
      <c r="BL1118" s="569"/>
      <c r="BM1118" s="569"/>
      <c r="BN1118" s="569"/>
      <c r="BO1118" s="569"/>
      <c r="BP1118" s="569"/>
      <c r="BQ1118" s="569"/>
      <c r="BR1118" s="569"/>
      <c r="BS1118" s="569"/>
      <c r="BT1118" s="569"/>
      <c r="BU1118" s="569"/>
      <c r="BV1118" s="569"/>
      <c r="BW1118" s="569"/>
      <c r="BX1118" s="569"/>
      <c r="BY1118" s="569"/>
      <c r="BZ1118" s="569"/>
      <c r="CA1118" s="569"/>
      <c r="CB1118" s="569"/>
      <c r="CC1118" s="569"/>
      <c r="CD1118" s="569"/>
    </row>
    <row r="1119" spans="21:82" ht="39" customHeight="1" x14ac:dyDescent="0.25">
      <c r="U1119" s="569"/>
      <c r="V1119" s="569"/>
      <c r="W1119" s="569"/>
      <c r="X1119" s="569"/>
      <c r="Y1119" s="569"/>
      <c r="Z1119" s="569"/>
      <c r="AA1119" s="569"/>
      <c r="AB1119" s="569"/>
      <c r="AC1119" s="569"/>
      <c r="AD1119" s="569"/>
      <c r="AE1119" s="569"/>
      <c r="AF1119" s="569"/>
      <c r="AG1119" s="569"/>
      <c r="AH1119" s="569"/>
      <c r="AI1119" s="569"/>
      <c r="AJ1119" s="569"/>
      <c r="AK1119" s="569"/>
      <c r="AL1119" s="569"/>
      <c r="AM1119" s="569"/>
      <c r="AN1119" s="569"/>
      <c r="AO1119" s="569"/>
      <c r="AP1119" s="569"/>
      <c r="AQ1119" s="569"/>
      <c r="AR1119" s="569"/>
      <c r="AS1119" s="569"/>
      <c r="AT1119" s="569"/>
      <c r="AU1119" s="569"/>
      <c r="AV1119" s="569"/>
      <c r="AW1119" s="569"/>
      <c r="AX1119" s="569"/>
      <c r="AY1119" s="569"/>
      <c r="AZ1119" s="569"/>
      <c r="BA1119" s="569"/>
      <c r="BB1119" s="569"/>
      <c r="BC1119" s="569"/>
      <c r="BD1119" s="569"/>
      <c r="BE1119" s="569"/>
      <c r="BF1119" s="569"/>
      <c r="BG1119" s="569"/>
      <c r="BH1119" s="569"/>
      <c r="BI1119" s="569"/>
      <c r="BJ1119" s="569"/>
      <c r="BK1119" s="569"/>
      <c r="BL1119" s="569"/>
      <c r="BM1119" s="569"/>
      <c r="BN1119" s="569"/>
      <c r="BO1119" s="569"/>
      <c r="BP1119" s="569"/>
      <c r="BQ1119" s="569"/>
      <c r="BR1119" s="569"/>
      <c r="BS1119" s="569"/>
      <c r="BT1119" s="569"/>
      <c r="BU1119" s="569"/>
      <c r="BV1119" s="569"/>
      <c r="BW1119" s="569"/>
      <c r="BX1119" s="569"/>
      <c r="BY1119" s="569"/>
      <c r="BZ1119" s="569"/>
      <c r="CA1119" s="569"/>
      <c r="CB1119" s="569"/>
      <c r="CC1119" s="569"/>
      <c r="CD1119" s="569"/>
    </row>
    <row r="1120" spans="21:82" ht="39" customHeight="1" x14ac:dyDescent="0.25">
      <c r="U1120" s="569"/>
      <c r="V1120" s="569"/>
      <c r="W1120" s="569"/>
      <c r="X1120" s="569"/>
      <c r="Y1120" s="569"/>
      <c r="Z1120" s="569"/>
      <c r="AA1120" s="569"/>
      <c r="AB1120" s="569"/>
      <c r="AC1120" s="569"/>
      <c r="AD1120" s="569"/>
      <c r="AE1120" s="569"/>
      <c r="AF1120" s="569"/>
      <c r="AG1120" s="569"/>
      <c r="AH1120" s="569"/>
      <c r="AI1120" s="569"/>
      <c r="AJ1120" s="569"/>
      <c r="AK1120" s="569"/>
      <c r="AL1120" s="569"/>
      <c r="AM1120" s="569"/>
      <c r="AN1120" s="569"/>
      <c r="AO1120" s="569"/>
      <c r="AP1120" s="569"/>
      <c r="AQ1120" s="569"/>
      <c r="AR1120" s="569"/>
      <c r="AS1120" s="569"/>
      <c r="AT1120" s="569"/>
      <c r="AU1120" s="569"/>
      <c r="AV1120" s="569"/>
      <c r="AW1120" s="569"/>
      <c r="AX1120" s="569"/>
      <c r="AY1120" s="569"/>
      <c r="AZ1120" s="569"/>
      <c r="BA1120" s="569"/>
      <c r="BB1120" s="569"/>
      <c r="BC1120" s="569"/>
      <c r="BD1120" s="569"/>
      <c r="BE1120" s="569"/>
      <c r="BF1120" s="569"/>
      <c r="BG1120" s="569"/>
      <c r="BH1120" s="569"/>
      <c r="BI1120" s="569"/>
      <c r="BJ1120" s="569"/>
      <c r="BK1120" s="569"/>
      <c r="BL1120" s="569"/>
      <c r="BM1120" s="569"/>
      <c r="BN1120" s="569"/>
      <c r="BO1120" s="569"/>
      <c r="BP1120" s="569"/>
      <c r="BQ1120" s="569"/>
      <c r="BR1120" s="569"/>
      <c r="BS1120" s="569"/>
      <c r="BT1120" s="569"/>
      <c r="BU1120" s="569"/>
      <c r="BV1120" s="569"/>
      <c r="BW1120" s="569"/>
      <c r="BX1120" s="569"/>
      <c r="BY1120" s="569"/>
      <c r="BZ1120" s="569"/>
      <c r="CA1120" s="569"/>
      <c r="CB1120" s="569"/>
      <c r="CC1120" s="569"/>
      <c r="CD1120" s="569"/>
    </row>
    <row r="1121" spans="21:82" ht="39" customHeight="1" x14ac:dyDescent="0.25">
      <c r="U1121" s="569"/>
      <c r="V1121" s="569"/>
      <c r="W1121" s="569"/>
      <c r="X1121" s="569"/>
      <c r="Y1121" s="569"/>
      <c r="Z1121" s="569"/>
      <c r="AA1121" s="569"/>
      <c r="AB1121" s="569"/>
      <c r="AC1121" s="569"/>
      <c r="AD1121" s="569"/>
      <c r="AE1121" s="569"/>
      <c r="AF1121" s="569"/>
      <c r="AG1121" s="569"/>
      <c r="AH1121" s="569"/>
      <c r="AI1121" s="569"/>
      <c r="AJ1121" s="569"/>
      <c r="AK1121" s="569"/>
      <c r="AL1121" s="569"/>
      <c r="AM1121" s="569"/>
      <c r="AN1121" s="569"/>
      <c r="AO1121" s="569"/>
      <c r="AP1121" s="569"/>
      <c r="AQ1121" s="569"/>
      <c r="AR1121" s="569"/>
      <c r="AS1121" s="569"/>
      <c r="AT1121" s="569"/>
      <c r="AU1121" s="569"/>
      <c r="AV1121" s="569"/>
      <c r="AW1121" s="569"/>
      <c r="AX1121" s="569"/>
      <c r="AY1121" s="569"/>
      <c r="AZ1121" s="569"/>
      <c r="BA1121" s="569"/>
      <c r="BB1121" s="569"/>
      <c r="BC1121" s="569"/>
      <c r="BD1121" s="569"/>
      <c r="BE1121" s="569"/>
      <c r="BF1121" s="569"/>
      <c r="BG1121" s="569"/>
      <c r="BH1121" s="569"/>
      <c r="BI1121" s="569"/>
      <c r="BJ1121" s="569"/>
      <c r="BK1121" s="569"/>
      <c r="BL1121" s="569"/>
      <c r="BM1121" s="569"/>
      <c r="BN1121" s="569"/>
      <c r="BO1121" s="569"/>
      <c r="BP1121" s="569"/>
      <c r="BQ1121" s="569"/>
      <c r="BR1121" s="569"/>
      <c r="BS1121" s="569"/>
      <c r="BT1121" s="569"/>
      <c r="BU1121" s="569"/>
      <c r="BV1121" s="569"/>
      <c r="BW1121" s="569"/>
      <c r="BX1121" s="569"/>
      <c r="BY1121" s="569"/>
      <c r="BZ1121" s="569"/>
      <c r="CA1121" s="569"/>
      <c r="CB1121" s="569"/>
      <c r="CC1121" s="569"/>
      <c r="CD1121" s="569"/>
    </row>
    <row r="1122" spans="21:82" ht="39" customHeight="1" x14ac:dyDescent="0.25">
      <c r="U1122" s="569"/>
      <c r="V1122" s="569"/>
      <c r="W1122" s="569"/>
      <c r="X1122" s="569"/>
      <c r="Y1122" s="569"/>
      <c r="Z1122" s="569"/>
      <c r="AA1122" s="569"/>
      <c r="AB1122" s="569"/>
      <c r="AC1122" s="569"/>
      <c r="AD1122" s="569"/>
      <c r="AE1122" s="569"/>
      <c r="AF1122" s="569"/>
      <c r="AG1122" s="569"/>
      <c r="AH1122" s="569"/>
      <c r="AI1122" s="569"/>
      <c r="AJ1122" s="569"/>
      <c r="AK1122" s="569"/>
      <c r="AL1122" s="569"/>
      <c r="AM1122" s="569"/>
      <c r="AN1122" s="569"/>
      <c r="AO1122" s="569"/>
      <c r="AP1122" s="569"/>
      <c r="AQ1122" s="569"/>
      <c r="AR1122" s="569"/>
      <c r="AS1122" s="569"/>
      <c r="AT1122" s="569"/>
      <c r="AU1122" s="569"/>
      <c r="AV1122" s="569"/>
      <c r="AW1122" s="569"/>
      <c r="AX1122" s="569"/>
      <c r="AY1122" s="569"/>
      <c r="AZ1122" s="569"/>
      <c r="BA1122" s="569"/>
      <c r="BB1122" s="569"/>
      <c r="BC1122" s="569"/>
      <c r="BD1122" s="569"/>
      <c r="BE1122" s="569"/>
      <c r="BF1122" s="569"/>
      <c r="BG1122" s="569"/>
      <c r="BH1122" s="569"/>
      <c r="BI1122" s="569"/>
      <c r="BJ1122" s="569"/>
      <c r="BK1122" s="569"/>
      <c r="BL1122" s="569"/>
      <c r="BM1122" s="569"/>
      <c r="BN1122" s="569"/>
      <c r="BO1122" s="569"/>
      <c r="BP1122" s="569"/>
      <c r="BQ1122" s="569"/>
      <c r="BR1122" s="569"/>
      <c r="BS1122" s="569"/>
      <c r="BT1122" s="569"/>
      <c r="BU1122" s="569"/>
      <c r="BV1122" s="569"/>
      <c r="BW1122" s="569"/>
      <c r="BX1122" s="569"/>
      <c r="BY1122" s="569"/>
      <c r="BZ1122" s="569"/>
      <c r="CA1122" s="569"/>
      <c r="CB1122" s="569"/>
      <c r="CC1122" s="569"/>
      <c r="CD1122" s="569"/>
    </row>
    <row r="1123" spans="21:82" ht="39" customHeight="1" x14ac:dyDescent="0.25">
      <c r="U1123" s="569"/>
      <c r="V1123" s="569"/>
      <c r="W1123" s="569"/>
      <c r="X1123" s="569"/>
      <c r="Y1123" s="569"/>
      <c r="Z1123" s="569"/>
      <c r="AA1123" s="569"/>
      <c r="AB1123" s="569"/>
      <c r="AC1123" s="569"/>
      <c r="AD1123" s="569"/>
      <c r="AE1123" s="569"/>
      <c r="AF1123" s="569"/>
      <c r="AG1123" s="569"/>
      <c r="AH1123" s="569"/>
      <c r="AI1123" s="569"/>
      <c r="AJ1123" s="569"/>
      <c r="AK1123" s="569"/>
      <c r="AL1123" s="569"/>
      <c r="AM1123" s="569"/>
      <c r="AN1123" s="569"/>
      <c r="AO1123" s="569"/>
      <c r="AP1123" s="569"/>
      <c r="AQ1123" s="569"/>
      <c r="AR1123" s="569"/>
      <c r="AS1123" s="569"/>
      <c r="AT1123" s="569"/>
      <c r="AU1123" s="569"/>
      <c r="AV1123" s="569"/>
      <c r="AW1123" s="569"/>
      <c r="AX1123" s="569"/>
      <c r="AY1123" s="569"/>
      <c r="AZ1123" s="569"/>
      <c r="BA1123" s="569"/>
      <c r="BB1123" s="569"/>
      <c r="BC1123" s="569"/>
      <c r="BD1123" s="569"/>
      <c r="BE1123" s="569"/>
      <c r="BF1123" s="569"/>
      <c r="BG1123" s="569"/>
      <c r="BH1123" s="569"/>
      <c r="BI1123" s="569"/>
      <c r="BJ1123" s="569"/>
      <c r="BK1123" s="569"/>
      <c r="BL1123" s="569"/>
      <c r="BM1123" s="569"/>
      <c r="BN1123" s="569"/>
      <c r="BO1123" s="569"/>
      <c r="BP1123" s="569"/>
      <c r="BQ1123" s="569"/>
      <c r="BR1123" s="569"/>
      <c r="BS1123" s="569"/>
      <c r="BT1123" s="569"/>
      <c r="BU1123" s="569"/>
      <c r="BV1123" s="569"/>
      <c r="BW1123" s="569"/>
      <c r="BX1123" s="569"/>
      <c r="BY1123" s="569"/>
      <c r="BZ1123" s="569"/>
      <c r="CA1123" s="569"/>
      <c r="CB1123" s="569"/>
      <c r="CC1123" s="569"/>
      <c r="CD1123" s="569"/>
    </row>
    <row r="1124" spans="21:82" ht="39" customHeight="1" x14ac:dyDescent="0.25">
      <c r="U1124" s="569"/>
      <c r="V1124" s="569"/>
      <c r="W1124" s="569"/>
      <c r="X1124" s="569"/>
      <c r="Y1124" s="569"/>
      <c r="Z1124" s="569"/>
      <c r="AA1124" s="569"/>
      <c r="AB1124" s="569"/>
      <c r="AC1124" s="569"/>
      <c r="AD1124" s="569"/>
      <c r="AE1124" s="569"/>
      <c r="AF1124" s="569"/>
      <c r="AG1124" s="569"/>
      <c r="AH1124" s="569"/>
      <c r="AI1124" s="569"/>
      <c r="AJ1124" s="569"/>
      <c r="AK1124" s="569"/>
      <c r="AL1124" s="569"/>
      <c r="AM1124" s="569"/>
      <c r="AN1124" s="569"/>
      <c r="AO1124" s="569"/>
      <c r="AP1124" s="569"/>
      <c r="AQ1124" s="569"/>
      <c r="AR1124" s="569"/>
      <c r="AS1124" s="569"/>
      <c r="AT1124" s="569"/>
      <c r="AU1124" s="569"/>
      <c r="AV1124" s="569"/>
      <c r="AW1124" s="569"/>
      <c r="AX1124" s="569"/>
      <c r="AY1124" s="569"/>
      <c r="AZ1124" s="569"/>
      <c r="BA1124" s="569"/>
      <c r="BB1124" s="569"/>
      <c r="BC1124" s="569"/>
      <c r="BD1124" s="569"/>
      <c r="BE1124" s="569"/>
      <c r="BF1124" s="569"/>
      <c r="BG1124" s="569"/>
      <c r="BH1124" s="569"/>
      <c r="BI1124" s="569"/>
      <c r="BJ1124" s="569"/>
      <c r="BK1124" s="569"/>
      <c r="BL1124" s="569"/>
      <c r="BM1124" s="569"/>
      <c r="BN1124" s="569"/>
      <c r="BO1124" s="569"/>
      <c r="BP1124" s="569"/>
      <c r="BQ1124" s="569"/>
      <c r="BR1124" s="569"/>
      <c r="BS1124" s="569"/>
      <c r="BT1124" s="569"/>
      <c r="BU1124" s="569"/>
      <c r="BV1124" s="569"/>
      <c r="BW1124" s="569"/>
      <c r="BX1124" s="569"/>
      <c r="BY1124" s="569"/>
      <c r="BZ1124" s="569"/>
      <c r="CA1124" s="569"/>
      <c r="CB1124" s="569"/>
      <c r="CC1124" s="569"/>
      <c r="CD1124" s="569"/>
    </row>
    <row r="1125" spans="21:82" ht="39" customHeight="1" x14ac:dyDescent="0.25">
      <c r="U1125" s="569"/>
      <c r="V1125" s="569"/>
      <c r="W1125" s="569"/>
      <c r="X1125" s="569"/>
      <c r="Y1125" s="569"/>
      <c r="Z1125" s="569"/>
      <c r="AA1125" s="569"/>
      <c r="AB1125" s="569"/>
      <c r="AC1125" s="569"/>
      <c r="AD1125" s="569"/>
      <c r="AE1125" s="569"/>
      <c r="AF1125" s="569"/>
      <c r="AG1125" s="569"/>
      <c r="AH1125" s="569"/>
      <c r="AI1125" s="569"/>
      <c r="AJ1125" s="569"/>
      <c r="AK1125" s="569"/>
      <c r="AL1125" s="569"/>
      <c r="AM1125" s="569"/>
      <c r="AN1125" s="569"/>
      <c r="AO1125" s="569"/>
      <c r="AP1125" s="569"/>
      <c r="AQ1125" s="569"/>
      <c r="AR1125" s="569"/>
      <c r="AS1125" s="569"/>
      <c r="AT1125" s="569"/>
      <c r="AU1125" s="569"/>
      <c r="AV1125" s="569"/>
      <c r="AW1125" s="569"/>
      <c r="AX1125" s="569"/>
      <c r="AY1125" s="569"/>
      <c r="AZ1125" s="569"/>
      <c r="BA1125" s="569"/>
      <c r="BB1125" s="569"/>
      <c r="BC1125" s="569"/>
      <c r="BD1125" s="569"/>
      <c r="BE1125" s="569"/>
      <c r="BF1125" s="569"/>
      <c r="BG1125" s="569"/>
      <c r="BH1125" s="569"/>
      <c r="BI1125" s="569"/>
      <c r="BJ1125" s="569"/>
      <c r="BK1125" s="569"/>
      <c r="BL1125" s="569"/>
      <c r="BM1125" s="569"/>
      <c r="BN1125" s="569"/>
      <c r="BO1125" s="569"/>
      <c r="BP1125" s="569"/>
      <c r="BQ1125" s="569"/>
      <c r="BR1125" s="569"/>
      <c r="BS1125" s="569"/>
      <c r="BT1125" s="569"/>
      <c r="BU1125" s="569"/>
      <c r="BV1125" s="569"/>
      <c r="BW1125" s="569"/>
      <c r="BX1125" s="569"/>
      <c r="BY1125" s="569"/>
      <c r="BZ1125" s="569"/>
      <c r="CA1125" s="569"/>
      <c r="CB1125" s="569"/>
      <c r="CC1125" s="569"/>
      <c r="CD1125" s="569"/>
    </row>
    <row r="1126" spans="21:82" ht="39" customHeight="1" x14ac:dyDescent="0.25">
      <c r="U1126" s="569"/>
      <c r="V1126" s="569"/>
      <c r="W1126" s="569"/>
      <c r="X1126" s="569"/>
      <c r="Y1126" s="569"/>
      <c r="Z1126" s="569"/>
      <c r="AA1126" s="569"/>
      <c r="AB1126" s="569"/>
      <c r="AC1126" s="569"/>
      <c r="AD1126" s="569"/>
      <c r="AE1126" s="569"/>
      <c r="AF1126" s="569"/>
      <c r="AG1126" s="569"/>
      <c r="AH1126" s="569"/>
      <c r="AI1126" s="569"/>
      <c r="AJ1126" s="569"/>
      <c r="AK1126" s="569"/>
      <c r="AL1126" s="569"/>
      <c r="AM1126" s="569"/>
      <c r="AN1126" s="569"/>
      <c r="AO1126" s="569"/>
      <c r="AP1126" s="569"/>
      <c r="AQ1126" s="569"/>
      <c r="AR1126" s="569"/>
      <c r="AS1126" s="569"/>
      <c r="AT1126" s="569"/>
      <c r="AU1126" s="569"/>
      <c r="AV1126" s="569"/>
      <c r="AW1126" s="569"/>
      <c r="AX1126" s="569"/>
      <c r="AY1126" s="569"/>
      <c r="AZ1126" s="569"/>
      <c r="BA1126" s="569"/>
      <c r="BB1126" s="569"/>
      <c r="BC1126" s="569"/>
      <c r="BD1126" s="569"/>
      <c r="BE1126" s="569"/>
      <c r="BF1126" s="569"/>
      <c r="BG1126" s="569"/>
      <c r="BH1126" s="569"/>
      <c r="BI1126" s="569"/>
      <c r="BJ1126" s="569"/>
      <c r="BK1126" s="569"/>
      <c r="BL1126" s="569"/>
      <c r="BM1126" s="569"/>
      <c r="BN1126" s="569"/>
      <c r="BO1126" s="569"/>
      <c r="BP1126" s="569"/>
      <c r="BQ1126" s="569"/>
      <c r="BR1126" s="569"/>
      <c r="BS1126" s="569"/>
      <c r="BT1126" s="569"/>
      <c r="BU1126" s="569"/>
      <c r="BV1126" s="569"/>
      <c r="BW1126" s="569"/>
      <c r="BX1126" s="569"/>
      <c r="BY1126" s="569"/>
      <c r="BZ1126" s="569"/>
      <c r="CA1126" s="569"/>
      <c r="CB1126" s="569"/>
      <c r="CC1126" s="569"/>
      <c r="CD1126" s="569"/>
    </row>
    <row r="1127" spans="21:82" ht="39" customHeight="1" x14ac:dyDescent="0.25">
      <c r="U1127" s="569"/>
      <c r="V1127" s="569"/>
      <c r="W1127" s="569"/>
      <c r="X1127" s="569"/>
      <c r="Y1127" s="569"/>
      <c r="Z1127" s="569"/>
      <c r="AA1127" s="569"/>
      <c r="AB1127" s="569"/>
      <c r="AC1127" s="569"/>
      <c r="AD1127" s="569"/>
      <c r="AE1127" s="569"/>
      <c r="AF1127" s="569"/>
      <c r="AG1127" s="569"/>
      <c r="AH1127" s="569"/>
      <c r="AI1127" s="569"/>
      <c r="AJ1127" s="569"/>
      <c r="AK1127" s="569"/>
      <c r="AL1127" s="569"/>
      <c r="AM1127" s="569"/>
      <c r="AN1127" s="569"/>
      <c r="AO1127" s="569"/>
      <c r="AP1127" s="569"/>
      <c r="AQ1127" s="569"/>
      <c r="AR1127" s="569"/>
      <c r="AS1127" s="569"/>
      <c r="AT1127" s="569"/>
      <c r="AU1127" s="569"/>
      <c r="AV1127" s="569"/>
      <c r="AW1127" s="569"/>
      <c r="AX1127" s="569"/>
      <c r="AY1127" s="569"/>
      <c r="AZ1127" s="569"/>
      <c r="BA1127" s="569"/>
      <c r="BB1127" s="569"/>
      <c r="BC1127" s="569"/>
      <c r="BD1127" s="569"/>
      <c r="BE1127" s="569"/>
      <c r="BF1127" s="569"/>
      <c r="BG1127" s="569"/>
      <c r="BH1127" s="569"/>
      <c r="BI1127" s="569"/>
      <c r="BJ1127" s="569"/>
      <c r="BK1127" s="569"/>
      <c r="BL1127" s="569"/>
      <c r="BM1127" s="569"/>
      <c r="BN1127" s="569"/>
      <c r="BO1127" s="569"/>
      <c r="BP1127" s="569"/>
      <c r="BQ1127" s="569"/>
      <c r="BR1127" s="569"/>
      <c r="BS1127" s="569"/>
      <c r="BT1127" s="569"/>
      <c r="BU1127" s="569"/>
      <c r="BV1127" s="569"/>
      <c r="BW1127" s="569"/>
      <c r="BX1127" s="569"/>
      <c r="BY1127" s="569"/>
      <c r="BZ1127" s="569"/>
      <c r="CA1127" s="569"/>
      <c r="CB1127" s="569"/>
      <c r="CC1127" s="569"/>
      <c r="CD1127" s="569"/>
    </row>
    <row r="1128" spans="21:82" ht="39" customHeight="1" x14ac:dyDescent="0.25">
      <c r="U1128" s="569"/>
      <c r="V1128" s="569"/>
      <c r="W1128" s="569"/>
      <c r="X1128" s="569"/>
      <c r="Y1128" s="569"/>
      <c r="Z1128" s="569"/>
      <c r="AA1128" s="569"/>
      <c r="AB1128" s="569"/>
      <c r="AC1128" s="569"/>
      <c r="AD1128" s="569"/>
      <c r="AE1128" s="569"/>
      <c r="AF1128" s="569"/>
      <c r="AG1128" s="569"/>
      <c r="AH1128" s="569"/>
      <c r="AI1128" s="569"/>
      <c r="AJ1128" s="569"/>
      <c r="AK1128" s="569"/>
      <c r="AL1128" s="569"/>
      <c r="AM1128" s="569"/>
      <c r="AN1128" s="569"/>
      <c r="AO1128" s="569"/>
      <c r="AP1128" s="569"/>
      <c r="AQ1128" s="569"/>
      <c r="AR1128" s="569"/>
      <c r="AS1128" s="569"/>
      <c r="AT1128" s="569"/>
      <c r="AU1128" s="569"/>
      <c r="AV1128" s="569"/>
      <c r="AW1128" s="569"/>
      <c r="AX1128" s="569"/>
      <c r="AY1128" s="569"/>
      <c r="AZ1128" s="569"/>
      <c r="BA1128" s="569"/>
      <c r="BB1128" s="569"/>
      <c r="BC1128" s="569"/>
      <c r="BD1128" s="569"/>
      <c r="BE1128" s="569"/>
      <c r="BF1128" s="569"/>
      <c r="BG1128" s="569"/>
      <c r="BH1128" s="569"/>
      <c r="BI1128" s="569"/>
      <c r="BJ1128" s="569"/>
      <c r="BK1128" s="569"/>
      <c r="BL1128" s="569"/>
      <c r="BM1128" s="569"/>
      <c r="BN1128" s="569"/>
      <c r="BO1128" s="569"/>
      <c r="BP1128" s="569"/>
      <c r="BQ1128" s="569"/>
      <c r="BR1128" s="569"/>
      <c r="BS1128" s="569"/>
      <c r="BT1128" s="569"/>
      <c r="BU1128" s="569"/>
      <c r="BV1128" s="569"/>
      <c r="BW1128" s="569"/>
      <c r="BX1128" s="569"/>
      <c r="BY1128" s="569"/>
      <c r="BZ1128" s="569"/>
      <c r="CA1128" s="569"/>
      <c r="CB1128" s="569"/>
      <c r="CC1128" s="569"/>
      <c r="CD1128" s="569"/>
    </row>
    <row r="1129" spans="21:82" ht="39" customHeight="1" x14ac:dyDescent="0.25">
      <c r="U1129" s="569"/>
      <c r="V1129" s="569"/>
      <c r="W1129" s="569"/>
      <c r="X1129" s="569"/>
      <c r="Y1129" s="569"/>
      <c r="Z1129" s="569"/>
      <c r="AA1129" s="569"/>
      <c r="AB1129" s="569"/>
      <c r="AC1129" s="569"/>
      <c r="AD1129" s="569"/>
      <c r="AE1129" s="569"/>
      <c r="AF1129" s="569"/>
      <c r="AG1129" s="569"/>
      <c r="AH1129" s="569"/>
      <c r="AI1129" s="569"/>
      <c r="AJ1129" s="569"/>
      <c r="AK1129" s="569"/>
      <c r="AL1129" s="569"/>
      <c r="AM1129" s="569"/>
      <c r="AN1129" s="569"/>
      <c r="AO1129" s="569"/>
      <c r="AP1129" s="569"/>
      <c r="AQ1129" s="569"/>
      <c r="AR1129" s="569"/>
      <c r="AS1129" s="569"/>
      <c r="AT1129" s="569"/>
      <c r="AU1129" s="569"/>
      <c r="AV1129" s="569"/>
      <c r="AW1129" s="569"/>
      <c r="AX1129" s="569"/>
      <c r="AY1129" s="569"/>
      <c r="AZ1129" s="569"/>
      <c r="BA1129" s="569"/>
      <c r="BB1129" s="569"/>
      <c r="BC1129" s="569"/>
      <c r="BD1129" s="569"/>
      <c r="BE1129" s="569"/>
      <c r="BF1129" s="569"/>
      <c r="BG1129" s="569"/>
      <c r="BH1129" s="569"/>
      <c r="BI1129" s="569"/>
      <c r="BJ1129" s="569"/>
      <c r="BK1129" s="569"/>
      <c r="BL1129" s="569"/>
      <c r="BM1129" s="569"/>
      <c r="BN1129" s="569"/>
      <c r="BO1129" s="569"/>
      <c r="BP1129" s="569"/>
      <c r="BQ1129" s="569"/>
      <c r="BR1129" s="569"/>
      <c r="BS1129" s="569"/>
      <c r="BT1129" s="569"/>
      <c r="BU1129" s="569"/>
      <c r="BV1129" s="569"/>
      <c r="BW1129" s="569"/>
      <c r="BX1129" s="569"/>
      <c r="BY1129" s="569"/>
      <c r="BZ1129" s="569"/>
      <c r="CA1129" s="569"/>
      <c r="CB1129" s="569"/>
      <c r="CC1129" s="569"/>
      <c r="CD1129" s="569"/>
    </row>
    <row r="1130" spans="21:82" ht="39" customHeight="1" x14ac:dyDescent="0.25">
      <c r="U1130" s="569"/>
      <c r="V1130" s="569"/>
      <c r="W1130" s="569"/>
      <c r="X1130" s="569"/>
      <c r="Y1130" s="569"/>
      <c r="Z1130" s="569"/>
      <c r="AA1130" s="569"/>
      <c r="AB1130" s="569"/>
      <c r="AC1130" s="569"/>
      <c r="AD1130" s="569"/>
      <c r="AE1130" s="569"/>
      <c r="AF1130" s="569"/>
      <c r="AG1130" s="569"/>
      <c r="AH1130" s="569"/>
      <c r="AI1130" s="569"/>
      <c r="AJ1130" s="569"/>
      <c r="AK1130" s="569"/>
      <c r="AL1130" s="569"/>
      <c r="AM1130" s="569"/>
      <c r="AN1130" s="569"/>
      <c r="AO1130" s="569"/>
      <c r="AP1130" s="569"/>
      <c r="AQ1130" s="569"/>
      <c r="AR1130" s="569"/>
      <c r="AS1130" s="569"/>
      <c r="AT1130" s="569"/>
      <c r="AU1130" s="569"/>
      <c r="AV1130" s="569"/>
      <c r="AW1130" s="569"/>
      <c r="AX1130" s="569"/>
      <c r="AY1130" s="569"/>
      <c r="AZ1130" s="569"/>
      <c r="BA1130" s="569"/>
      <c r="BB1130" s="569"/>
      <c r="BC1130" s="569"/>
      <c r="BD1130" s="569"/>
      <c r="BE1130" s="569"/>
      <c r="BF1130" s="569"/>
      <c r="BG1130" s="569"/>
      <c r="BH1130" s="569"/>
      <c r="BI1130" s="569"/>
      <c r="BJ1130" s="569"/>
      <c r="BK1130" s="569"/>
      <c r="BL1130" s="569"/>
      <c r="BM1130" s="569"/>
      <c r="BN1130" s="569"/>
      <c r="BO1130" s="569"/>
      <c r="BP1130" s="569"/>
      <c r="BQ1130" s="569"/>
      <c r="BR1130" s="569"/>
      <c r="BS1130" s="569"/>
      <c r="BT1130" s="569"/>
      <c r="BU1130" s="569"/>
      <c r="BV1130" s="569"/>
      <c r="BW1130" s="569"/>
      <c r="BX1130" s="569"/>
      <c r="BY1130" s="569"/>
      <c r="BZ1130" s="569"/>
      <c r="CA1130" s="569"/>
      <c r="CB1130" s="569"/>
      <c r="CC1130" s="569"/>
      <c r="CD1130" s="569"/>
    </row>
    <row r="1131" spans="21:82" ht="39" customHeight="1" x14ac:dyDescent="0.25">
      <c r="U1131" s="569"/>
      <c r="V1131" s="569"/>
      <c r="W1131" s="569"/>
      <c r="X1131" s="569"/>
      <c r="Y1131" s="569"/>
      <c r="Z1131" s="569"/>
      <c r="AA1131" s="569"/>
      <c r="AB1131" s="569"/>
      <c r="AC1131" s="569"/>
      <c r="AD1131" s="569"/>
      <c r="AE1131" s="569"/>
      <c r="AF1131" s="569"/>
      <c r="AG1131" s="569"/>
      <c r="AH1131" s="569"/>
      <c r="AI1131" s="569"/>
      <c r="AJ1131" s="569"/>
      <c r="AK1131" s="569"/>
      <c r="AL1131" s="569"/>
      <c r="AM1131" s="569"/>
      <c r="AN1131" s="569"/>
      <c r="AO1131" s="569"/>
      <c r="AP1131" s="569"/>
      <c r="AQ1131" s="569"/>
      <c r="AR1131" s="569"/>
      <c r="AS1131" s="569"/>
      <c r="AT1131" s="569"/>
      <c r="AU1131" s="569"/>
      <c r="AV1131" s="569"/>
      <c r="AW1131" s="569"/>
      <c r="AX1131" s="569"/>
      <c r="AY1131" s="569"/>
      <c r="AZ1131" s="569"/>
      <c r="BA1131" s="569"/>
      <c r="BB1131" s="569"/>
      <c r="BC1131" s="569"/>
      <c r="BD1131" s="569"/>
      <c r="BE1131" s="569"/>
      <c r="BF1131" s="569"/>
      <c r="BG1131" s="569"/>
      <c r="BH1131" s="569"/>
      <c r="BI1131" s="569"/>
      <c r="BJ1131" s="569"/>
      <c r="BK1131" s="569"/>
      <c r="BL1131" s="569"/>
      <c r="BM1131" s="569"/>
      <c r="BN1131" s="569"/>
      <c r="BO1131" s="569"/>
      <c r="BP1131" s="569"/>
      <c r="BQ1131" s="569"/>
      <c r="BR1131" s="569"/>
      <c r="BS1131" s="569"/>
      <c r="BT1131" s="569"/>
      <c r="BU1131" s="569"/>
      <c r="BV1131" s="569"/>
      <c r="BW1131" s="569"/>
      <c r="BX1131" s="569"/>
      <c r="BY1131" s="569"/>
      <c r="BZ1131" s="569"/>
      <c r="CA1131" s="569"/>
      <c r="CB1131" s="569"/>
      <c r="CC1131" s="569"/>
      <c r="CD1131" s="569"/>
    </row>
    <row r="1132" spans="21:82" ht="39" customHeight="1" x14ac:dyDescent="0.25">
      <c r="U1132" s="569"/>
      <c r="V1132" s="569"/>
      <c r="W1132" s="569"/>
      <c r="X1132" s="569"/>
      <c r="Y1132" s="569"/>
      <c r="Z1132" s="569"/>
      <c r="AA1132" s="569"/>
      <c r="AB1132" s="569"/>
      <c r="AC1132" s="569"/>
      <c r="AD1132" s="569"/>
      <c r="AE1132" s="569"/>
      <c r="AF1132" s="569"/>
      <c r="AG1132" s="569"/>
      <c r="AH1132" s="569"/>
      <c r="AI1132" s="569"/>
      <c r="AJ1132" s="569"/>
      <c r="AK1132" s="569"/>
      <c r="AL1132" s="569"/>
      <c r="AM1132" s="569"/>
      <c r="AN1132" s="569"/>
      <c r="AO1132" s="569"/>
      <c r="AP1132" s="569"/>
      <c r="AQ1132" s="569"/>
      <c r="AR1132" s="569"/>
      <c r="AS1132" s="569"/>
      <c r="AT1132" s="569"/>
      <c r="AU1132" s="569"/>
      <c r="AV1132" s="569"/>
      <c r="AW1132" s="569"/>
      <c r="AX1132" s="569"/>
      <c r="AY1132" s="569"/>
      <c r="AZ1132" s="569"/>
      <c r="BA1132" s="569"/>
      <c r="BB1132" s="569"/>
      <c r="BC1132" s="569"/>
      <c r="BD1132" s="569"/>
      <c r="BE1132" s="569"/>
      <c r="BF1132" s="569"/>
      <c r="BG1132" s="569"/>
      <c r="BH1132" s="569"/>
      <c r="BI1132" s="569"/>
      <c r="BJ1132" s="569"/>
      <c r="BK1132" s="569"/>
      <c r="BL1132" s="569"/>
      <c r="BM1132" s="569"/>
      <c r="BN1132" s="569"/>
      <c r="BO1132" s="569"/>
      <c r="BP1132" s="569"/>
      <c r="BQ1132" s="569"/>
      <c r="BR1132" s="569"/>
      <c r="BS1132" s="569"/>
      <c r="BT1132" s="569"/>
      <c r="BU1132" s="569"/>
      <c r="BV1132" s="569"/>
      <c r="BW1132" s="569"/>
      <c r="BX1132" s="569"/>
      <c r="BY1132" s="569"/>
      <c r="BZ1132" s="569"/>
      <c r="CA1132" s="569"/>
      <c r="CB1132" s="569"/>
      <c r="CC1132" s="569"/>
      <c r="CD1132" s="569"/>
    </row>
    <row r="1133" spans="21:82" ht="39" customHeight="1" x14ac:dyDescent="0.25">
      <c r="U1133" s="569"/>
      <c r="V1133" s="569"/>
      <c r="W1133" s="569"/>
      <c r="X1133" s="569"/>
      <c r="Y1133" s="569"/>
      <c r="Z1133" s="569"/>
      <c r="AA1133" s="569"/>
      <c r="AB1133" s="569"/>
      <c r="AC1133" s="569"/>
      <c r="AD1133" s="569"/>
      <c r="AE1133" s="569"/>
      <c r="AF1133" s="569"/>
      <c r="AG1133" s="569"/>
      <c r="AH1133" s="569"/>
      <c r="AI1133" s="569"/>
      <c r="AJ1133" s="569"/>
      <c r="AK1133" s="569"/>
      <c r="AL1133" s="569"/>
      <c r="AM1133" s="569"/>
      <c r="AN1133" s="569"/>
      <c r="AO1133" s="569"/>
      <c r="AP1133" s="569"/>
      <c r="AQ1133" s="569"/>
      <c r="AR1133" s="569"/>
      <c r="AS1133" s="569"/>
      <c r="AT1133" s="569"/>
      <c r="AU1133" s="569"/>
      <c r="AV1133" s="569"/>
      <c r="AW1133" s="569"/>
      <c r="AX1133" s="569"/>
      <c r="AY1133" s="569"/>
      <c r="AZ1133" s="569"/>
      <c r="BA1133" s="569"/>
      <c r="BB1133" s="569"/>
      <c r="BC1133" s="569"/>
      <c r="BD1133" s="569"/>
      <c r="BE1133" s="569"/>
      <c r="BF1133" s="569"/>
      <c r="BG1133" s="569"/>
      <c r="BH1133" s="569"/>
      <c r="BI1133" s="569"/>
      <c r="BJ1133" s="569"/>
      <c r="BK1133" s="569"/>
      <c r="BL1133" s="569"/>
      <c r="BM1133" s="569"/>
      <c r="BN1133" s="569"/>
      <c r="BO1133" s="569"/>
      <c r="BP1133" s="569"/>
      <c r="BQ1133" s="569"/>
      <c r="BR1133" s="569"/>
      <c r="BS1133" s="569"/>
      <c r="BT1133" s="569"/>
      <c r="BU1133" s="569"/>
      <c r="BV1133" s="569"/>
      <c r="BW1133" s="569"/>
      <c r="BX1133" s="569"/>
      <c r="BY1133" s="569"/>
      <c r="BZ1133" s="569"/>
      <c r="CA1133" s="569"/>
      <c r="CB1133" s="569"/>
      <c r="CC1133" s="569"/>
      <c r="CD1133" s="569"/>
    </row>
    <row r="1134" spans="21:82" ht="39" customHeight="1" x14ac:dyDescent="0.25">
      <c r="U1134" s="569"/>
      <c r="V1134" s="569"/>
      <c r="W1134" s="569"/>
      <c r="X1134" s="569"/>
      <c r="Y1134" s="569"/>
      <c r="Z1134" s="569"/>
      <c r="AA1134" s="569"/>
      <c r="AB1134" s="569"/>
      <c r="AC1134" s="569"/>
      <c r="AD1134" s="569"/>
      <c r="AE1134" s="569"/>
      <c r="AF1134" s="569"/>
      <c r="AG1134" s="569"/>
      <c r="AH1134" s="569"/>
      <c r="AI1134" s="569"/>
      <c r="AJ1134" s="569"/>
      <c r="AK1134" s="569"/>
      <c r="AL1134" s="569"/>
      <c r="AM1134" s="569"/>
      <c r="AN1134" s="569"/>
      <c r="AO1134" s="569"/>
      <c r="AP1134" s="569"/>
      <c r="AQ1134" s="569"/>
      <c r="AR1134" s="569"/>
      <c r="AS1134" s="569"/>
      <c r="AT1134" s="569"/>
      <c r="AU1134" s="569"/>
      <c r="AV1134" s="569"/>
      <c r="AW1134" s="569"/>
      <c r="AX1134" s="569"/>
      <c r="AY1134" s="569"/>
      <c r="AZ1134" s="569"/>
      <c r="BA1134" s="569"/>
      <c r="BB1134" s="569"/>
      <c r="BC1134" s="569"/>
      <c r="BD1134" s="569"/>
      <c r="BE1134" s="569"/>
      <c r="BF1134" s="569"/>
      <c r="BG1134" s="569"/>
      <c r="BH1134" s="569"/>
      <c r="BI1134" s="569"/>
      <c r="BJ1134" s="569"/>
      <c r="BK1134" s="569"/>
      <c r="BL1134" s="569"/>
      <c r="BM1134" s="569"/>
      <c r="BN1134" s="569"/>
      <c r="BO1134" s="569"/>
      <c r="BP1134" s="569"/>
      <c r="BQ1134" s="569"/>
      <c r="BR1134" s="569"/>
      <c r="BS1134" s="569"/>
      <c r="BT1134" s="569"/>
      <c r="BU1134" s="569"/>
      <c r="BV1134" s="569"/>
      <c r="BW1134" s="569"/>
      <c r="BX1134" s="569"/>
      <c r="BY1134" s="569"/>
      <c r="BZ1134" s="569"/>
      <c r="CA1134" s="569"/>
      <c r="CB1134" s="569"/>
      <c r="CC1134" s="569"/>
      <c r="CD1134" s="569"/>
    </row>
    <row r="1135" spans="21:82" ht="39" customHeight="1" x14ac:dyDescent="0.25">
      <c r="U1135" s="569"/>
      <c r="V1135" s="569"/>
      <c r="W1135" s="569"/>
      <c r="X1135" s="569"/>
      <c r="Y1135" s="569"/>
      <c r="Z1135" s="569"/>
      <c r="AA1135" s="569"/>
      <c r="AB1135" s="569"/>
      <c r="AC1135" s="569"/>
      <c r="AD1135" s="569"/>
      <c r="AE1135" s="569"/>
      <c r="AF1135" s="569"/>
      <c r="AG1135" s="569"/>
      <c r="AH1135" s="569"/>
      <c r="AI1135" s="569"/>
      <c r="AJ1135" s="569"/>
      <c r="AK1135" s="569"/>
      <c r="AL1135" s="569"/>
      <c r="AM1135" s="569"/>
      <c r="AN1135" s="569"/>
      <c r="AO1135" s="569"/>
      <c r="AP1135" s="569"/>
      <c r="AQ1135" s="569"/>
      <c r="AR1135" s="569"/>
      <c r="AS1135" s="569"/>
      <c r="AT1135" s="569"/>
      <c r="AU1135" s="569"/>
      <c r="AV1135" s="569"/>
      <c r="AW1135" s="569"/>
      <c r="AX1135" s="569"/>
      <c r="AY1135" s="569"/>
      <c r="AZ1135" s="569"/>
      <c r="BA1135" s="569"/>
      <c r="BB1135" s="569"/>
      <c r="BC1135" s="569"/>
      <c r="BD1135" s="569"/>
      <c r="BE1135" s="569"/>
      <c r="BF1135" s="569"/>
      <c r="BG1135" s="569"/>
      <c r="BH1135" s="569"/>
      <c r="BI1135" s="569"/>
      <c r="BJ1135" s="569"/>
      <c r="BK1135" s="569"/>
      <c r="BL1135" s="569"/>
      <c r="BM1135" s="569"/>
      <c r="BN1135" s="569"/>
      <c r="BO1135" s="569"/>
      <c r="BP1135" s="569"/>
      <c r="BQ1135" s="569"/>
      <c r="BR1135" s="569"/>
      <c r="BS1135" s="569"/>
      <c r="BT1135" s="569"/>
      <c r="BU1135" s="569"/>
      <c r="BV1135" s="569"/>
      <c r="BW1135" s="569"/>
      <c r="BX1135" s="569"/>
      <c r="BY1135" s="569"/>
      <c r="BZ1135" s="569"/>
      <c r="CA1135" s="569"/>
      <c r="CB1135" s="569"/>
      <c r="CC1135" s="569"/>
      <c r="CD1135" s="569"/>
    </row>
    <row r="1136" spans="21:82" ht="39" customHeight="1" x14ac:dyDescent="0.25">
      <c r="U1136" s="569"/>
      <c r="V1136" s="569"/>
      <c r="W1136" s="569"/>
      <c r="X1136" s="569"/>
      <c r="Y1136" s="569"/>
      <c r="Z1136" s="569"/>
      <c r="AA1136" s="569"/>
      <c r="AB1136" s="569"/>
      <c r="AC1136" s="569"/>
      <c r="AD1136" s="569"/>
      <c r="AE1136" s="569"/>
      <c r="AF1136" s="569"/>
      <c r="AG1136" s="569"/>
      <c r="AH1136" s="569"/>
      <c r="AI1136" s="569"/>
      <c r="AJ1136" s="569"/>
      <c r="AK1136" s="569"/>
      <c r="AL1136" s="569"/>
      <c r="AM1136" s="569"/>
      <c r="AN1136" s="569"/>
      <c r="AO1136" s="569"/>
      <c r="AP1136" s="569"/>
      <c r="AQ1136" s="569"/>
      <c r="AR1136" s="569"/>
      <c r="AS1136" s="569"/>
      <c r="AT1136" s="569"/>
      <c r="AU1136" s="569"/>
      <c r="AV1136" s="569"/>
      <c r="AW1136" s="569"/>
      <c r="AX1136" s="569"/>
      <c r="AY1136" s="569"/>
      <c r="AZ1136" s="569"/>
      <c r="BA1136" s="569"/>
      <c r="BB1136" s="569"/>
      <c r="BC1136" s="569"/>
      <c r="BD1136" s="569"/>
      <c r="BE1136" s="569"/>
      <c r="BF1136" s="569"/>
      <c r="BG1136" s="569"/>
      <c r="BH1136" s="569"/>
      <c r="BI1136" s="569"/>
      <c r="BJ1136" s="569"/>
      <c r="BK1136" s="569"/>
      <c r="BL1136" s="569"/>
      <c r="BM1136" s="569"/>
      <c r="BN1136" s="569"/>
      <c r="BO1136" s="569"/>
      <c r="BP1136" s="569"/>
      <c r="BQ1136" s="569"/>
      <c r="BR1136" s="569"/>
      <c r="BS1136" s="569"/>
      <c r="BT1136" s="569"/>
      <c r="BU1136" s="569"/>
      <c r="BV1136" s="569"/>
      <c r="BW1136" s="569"/>
      <c r="BX1136" s="569"/>
      <c r="BY1136" s="569"/>
      <c r="BZ1136" s="569"/>
      <c r="CA1136" s="569"/>
      <c r="CB1136" s="569"/>
      <c r="CC1136" s="569"/>
      <c r="CD1136" s="569"/>
    </row>
    <row r="1137" spans="21:82" ht="39" customHeight="1" x14ac:dyDescent="0.25">
      <c r="U1137" s="569"/>
      <c r="V1137" s="569"/>
      <c r="W1137" s="569"/>
      <c r="X1137" s="569"/>
      <c r="Y1137" s="569"/>
      <c r="Z1137" s="569"/>
      <c r="AA1137" s="569"/>
      <c r="AB1137" s="569"/>
      <c r="AC1137" s="569"/>
      <c r="AD1137" s="569"/>
      <c r="AE1137" s="569"/>
      <c r="AF1137" s="569"/>
      <c r="AG1137" s="569"/>
      <c r="AH1137" s="569"/>
      <c r="AI1137" s="569"/>
      <c r="AJ1137" s="569"/>
      <c r="AK1137" s="569"/>
      <c r="AL1137" s="569"/>
      <c r="AM1137" s="569"/>
      <c r="AN1137" s="569"/>
      <c r="AO1137" s="569"/>
      <c r="AP1137" s="569"/>
      <c r="AQ1137" s="569"/>
      <c r="AR1137" s="569"/>
      <c r="AS1137" s="569"/>
      <c r="AT1137" s="569"/>
      <c r="AU1137" s="569"/>
      <c r="AV1137" s="569"/>
      <c r="AW1137" s="569"/>
      <c r="AX1137" s="569"/>
      <c r="AY1137" s="569"/>
      <c r="AZ1137" s="569"/>
      <c r="BA1137" s="569"/>
      <c r="BB1137" s="569"/>
      <c r="BC1137" s="569"/>
      <c r="BD1137" s="569"/>
      <c r="BE1137" s="569"/>
      <c r="BF1137" s="569"/>
      <c r="BG1137" s="569"/>
      <c r="BH1137" s="569"/>
      <c r="BI1137" s="569"/>
      <c r="BJ1137" s="569"/>
      <c r="BK1137" s="569"/>
      <c r="BL1137" s="569"/>
      <c r="BM1137" s="569"/>
      <c r="BN1137" s="569"/>
      <c r="BO1137" s="569"/>
      <c r="BP1137" s="569"/>
      <c r="BQ1137" s="569"/>
      <c r="BR1137" s="569"/>
      <c r="BS1137" s="569"/>
      <c r="BT1137" s="569"/>
      <c r="BU1137" s="569"/>
      <c r="BV1137" s="569"/>
      <c r="BW1137" s="569"/>
      <c r="BX1137" s="569"/>
      <c r="BY1137" s="569"/>
      <c r="BZ1137" s="569"/>
      <c r="CA1137" s="569"/>
      <c r="CB1137" s="569"/>
      <c r="CC1137" s="569"/>
      <c r="CD1137" s="569"/>
    </row>
    <row r="1138" spans="21:82" ht="39" customHeight="1" x14ac:dyDescent="0.25">
      <c r="U1138" s="569"/>
      <c r="V1138" s="569"/>
      <c r="W1138" s="569"/>
      <c r="X1138" s="569"/>
      <c r="Y1138" s="569"/>
      <c r="Z1138" s="569"/>
      <c r="AA1138" s="569"/>
      <c r="AB1138" s="569"/>
      <c r="AC1138" s="569"/>
      <c r="AD1138" s="569"/>
      <c r="AE1138" s="569"/>
      <c r="AF1138" s="569"/>
      <c r="AG1138" s="569"/>
      <c r="AH1138" s="569"/>
      <c r="AI1138" s="569"/>
      <c r="AJ1138" s="569"/>
      <c r="AK1138" s="569"/>
      <c r="AL1138" s="569"/>
      <c r="AM1138" s="569"/>
      <c r="AN1138" s="569"/>
      <c r="AO1138" s="569"/>
      <c r="AP1138" s="569"/>
      <c r="AQ1138" s="569"/>
      <c r="AR1138" s="569"/>
      <c r="AS1138" s="569"/>
      <c r="AT1138" s="569"/>
      <c r="AU1138" s="569"/>
      <c r="AV1138" s="569"/>
      <c r="AW1138" s="569"/>
      <c r="AX1138" s="569"/>
      <c r="AY1138" s="569"/>
      <c r="AZ1138" s="569"/>
      <c r="BA1138" s="569"/>
      <c r="BB1138" s="569"/>
      <c r="BC1138" s="569"/>
      <c r="BD1138" s="569"/>
      <c r="BE1138" s="569"/>
      <c r="BF1138" s="569"/>
      <c r="BG1138" s="569"/>
      <c r="BH1138" s="569"/>
      <c r="BI1138" s="569"/>
      <c r="BJ1138" s="569"/>
      <c r="BK1138" s="569"/>
      <c r="BL1138" s="569"/>
      <c r="BM1138" s="569"/>
      <c r="BN1138" s="569"/>
      <c r="BO1138" s="569"/>
      <c r="BP1138" s="569"/>
      <c r="BQ1138" s="569"/>
      <c r="BR1138" s="569"/>
      <c r="BS1138" s="569"/>
      <c r="BT1138" s="569"/>
      <c r="BU1138" s="569"/>
      <c r="BV1138" s="569"/>
      <c r="BW1138" s="569"/>
      <c r="BX1138" s="569"/>
      <c r="BY1138" s="569"/>
      <c r="BZ1138" s="569"/>
      <c r="CA1138" s="569"/>
      <c r="CB1138" s="569"/>
      <c r="CC1138" s="569"/>
      <c r="CD1138" s="569"/>
    </row>
    <row r="1139" spans="21:82" ht="39" customHeight="1" x14ac:dyDescent="0.25">
      <c r="U1139" s="569"/>
      <c r="V1139" s="569"/>
      <c r="W1139" s="569"/>
      <c r="X1139" s="569"/>
      <c r="Y1139" s="569"/>
      <c r="Z1139" s="569"/>
      <c r="AA1139" s="569"/>
      <c r="AB1139" s="569"/>
      <c r="AC1139" s="569"/>
      <c r="AD1139" s="569"/>
      <c r="AE1139" s="569"/>
      <c r="AF1139" s="569"/>
      <c r="AG1139" s="569"/>
      <c r="AH1139" s="569"/>
      <c r="AI1139" s="569"/>
      <c r="AJ1139" s="569"/>
      <c r="AK1139" s="569"/>
      <c r="AL1139" s="569"/>
      <c r="AM1139" s="569"/>
      <c r="AN1139" s="569"/>
      <c r="AO1139" s="569"/>
      <c r="AP1139" s="569"/>
      <c r="AQ1139" s="569"/>
      <c r="AR1139" s="569"/>
      <c r="AS1139" s="569"/>
      <c r="AT1139" s="569"/>
      <c r="AU1139" s="569"/>
      <c r="AV1139" s="569"/>
      <c r="AW1139" s="569"/>
      <c r="AX1139" s="569"/>
      <c r="AY1139" s="569"/>
      <c r="AZ1139" s="569"/>
      <c r="BA1139" s="569"/>
      <c r="BB1139" s="569"/>
      <c r="BC1139" s="569"/>
      <c r="BD1139" s="569"/>
      <c r="BE1139" s="569"/>
      <c r="BF1139" s="569"/>
      <c r="BG1139" s="569"/>
      <c r="BH1139" s="569"/>
      <c r="BI1139" s="569"/>
      <c r="BJ1139" s="569"/>
      <c r="BK1139" s="569"/>
      <c r="BL1139" s="569"/>
      <c r="BM1139" s="569"/>
      <c r="BN1139" s="569"/>
      <c r="BO1139" s="569"/>
      <c r="BP1139" s="569"/>
      <c r="BQ1139" s="569"/>
      <c r="BR1139" s="569"/>
      <c r="BS1139" s="569"/>
      <c r="BT1139" s="569"/>
      <c r="BU1139" s="569"/>
      <c r="BV1139" s="569"/>
      <c r="BW1139" s="569"/>
      <c r="BX1139" s="569"/>
      <c r="BY1139" s="569"/>
      <c r="BZ1139" s="569"/>
      <c r="CA1139" s="569"/>
      <c r="CB1139" s="569"/>
      <c r="CC1139" s="569"/>
      <c r="CD1139" s="569"/>
    </row>
    <row r="1140" spans="21:82" ht="39" customHeight="1" x14ac:dyDescent="0.25">
      <c r="U1140" s="569"/>
      <c r="V1140" s="569"/>
      <c r="W1140" s="569"/>
      <c r="X1140" s="569"/>
      <c r="Y1140" s="569"/>
      <c r="Z1140" s="569"/>
      <c r="AA1140" s="569"/>
      <c r="AB1140" s="569"/>
      <c r="AC1140" s="569"/>
      <c r="AD1140" s="569"/>
      <c r="AE1140" s="569"/>
      <c r="AF1140" s="569"/>
      <c r="AG1140" s="569"/>
      <c r="AH1140" s="569"/>
      <c r="AI1140" s="569"/>
      <c r="AJ1140" s="569"/>
      <c r="AK1140" s="569"/>
      <c r="AL1140" s="569"/>
      <c r="AM1140" s="569"/>
      <c r="AN1140" s="569"/>
      <c r="AO1140" s="569"/>
      <c r="AP1140" s="569"/>
      <c r="AQ1140" s="569"/>
      <c r="AR1140" s="569"/>
      <c r="AS1140" s="569"/>
      <c r="AT1140" s="569"/>
      <c r="AU1140" s="569"/>
      <c r="AV1140" s="569"/>
      <c r="AW1140" s="569"/>
      <c r="AX1140" s="569"/>
      <c r="AY1140" s="569"/>
      <c r="AZ1140" s="569"/>
      <c r="BA1140" s="569"/>
      <c r="BB1140" s="569"/>
      <c r="BC1140" s="569"/>
      <c r="BD1140" s="569"/>
      <c r="BE1140" s="569"/>
      <c r="BF1140" s="569"/>
      <c r="BG1140" s="569"/>
      <c r="BH1140" s="569"/>
      <c r="BI1140" s="569"/>
      <c r="BJ1140" s="569"/>
      <c r="BK1140" s="569"/>
      <c r="BL1140" s="569"/>
      <c r="BM1140" s="569"/>
      <c r="BN1140" s="569"/>
      <c r="BO1140" s="569"/>
      <c r="BP1140" s="569"/>
      <c r="BQ1140" s="569"/>
      <c r="BR1140" s="569"/>
      <c r="BS1140" s="569"/>
      <c r="BT1140" s="569"/>
      <c r="BU1140" s="569"/>
      <c r="BV1140" s="569"/>
      <c r="BW1140" s="569"/>
      <c r="BX1140" s="569"/>
      <c r="BY1140" s="569"/>
      <c r="BZ1140" s="569"/>
      <c r="CA1140" s="569"/>
      <c r="CB1140" s="569"/>
      <c r="CC1140" s="569"/>
      <c r="CD1140" s="569"/>
    </row>
    <row r="1141" spans="21:82" ht="39" customHeight="1" x14ac:dyDescent="0.25">
      <c r="U1141" s="569"/>
      <c r="V1141" s="569"/>
      <c r="W1141" s="569"/>
      <c r="X1141" s="569"/>
      <c r="Y1141" s="569"/>
      <c r="Z1141" s="569"/>
      <c r="AA1141" s="569"/>
      <c r="AB1141" s="569"/>
      <c r="AC1141" s="569"/>
      <c r="AD1141" s="569"/>
      <c r="AE1141" s="569"/>
      <c r="AF1141" s="569"/>
      <c r="AG1141" s="569"/>
      <c r="AH1141" s="569"/>
      <c r="AI1141" s="569"/>
      <c r="AJ1141" s="569"/>
      <c r="AK1141" s="569"/>
      <c r="AL1141" s="569"/>
      <c r="AM1141" s="569"/>
      <c r="AN1141" s="569"/>
      <c r="AO1141" s="569"/>
      <c r="AP1141" s="569"/>
      <c r="AQ1141" s="569"/>
      <c r="AR1141" s="569"/>
      <c r="AS1141" s="569"/>
      <c r="AT1141" s="569"/>
      <c r="AU1141" s="569"/>
      <c r="AV1141" s="569"/>
      <c r="AW1141" s="569"/>
      <c r="AX1141" s="569"/>
      <c r="AY1141" s="569"/>
      <c r="AZ1141" s="569"/>
      <c r="BA1141" s="569"/>
      <c r="BB1141" s="569"/>
      <c r="BC1141" s="569"/>
      <c r="BD1141" s="569"/>
      <c r="BE1141" s="569"/>
      <c r="BF1141" s="569"/>
      <c r="BG1141" s="569"/>
      <c r="BH1141" s="569"/>
      <c r="BI1141" s="569"/>
      <c r="BJ1141" s="569"/>
      <c r="BK1141" s="569"/>
      <c r="BL1141" s="569"/>
      <c r="BM1141" s="569"/>
      <c r="BN1141" s="569"/>
      <c r="BO1141" s="569"/>
      <c r="BP1141" s="569"/>
      <c r="BQ1141" s="569"/>
      <c r="BR1141" s="569"/>
      <c r="BS1141" s="569"/>
      <c r="BT1141" s="569"/>
      <c r="BU1141" s="569"/>
      <c r="BV1141" s="569"/>
      <c r="BW1141" s="569"/>
      <c r="BX1141" s="569"/>
      <c r="BY1141" s="569"/>
      <c r="BZ1141" s="569"/>
      <c r="CA1141" s="569"/>
      <c r="CB1141" s="569"/>
      <c r="CC1141" s="569"/>
      <c r="CD1141" s="569"/>
    </row>
    <row r="1142" spans="21:82" ht="39" customHeight="1" x14ac:dyDescent="0.25">
      <c r="U1142" s="569"/>
      <c r="V1142" s="569"/>
      <c r="W1142" s="569"/>
      <c r="X1142" s="569"/>
      <c r="Y1142" s="569"/>
      <c r="Z1142" s="569"/>
      <c r="AA1142" s="569"/>
      <c r="AB1142" s="569"/>
      <c r="AC1142" s="569"/>
      <c r="AD1142" s="569"/>
      <c r="AE1142" s="569"/>
      <c r="AF1142" s="569"/>
      <c r="AG1142" s="569"/>
      <c r="AH1142" s="569"/>
      <c r="AI1142" s="569"/>
      <c r="AJ1142" s="569"/>
      <c r="AK1142" s="569"/>
      <c r="AL1142" s="569"/>
      <c r="AM1142" s="569"/>
      <c r="AN1142" s="569"/>
      <c r="AO1142" s="569"/>
      <c r="AP1142" s="569"/>
      <c r="AQ1142" s="569"/>
      <c r="AR1142" s="569"/>
      <c r="AS1142" s="569"/>
      <c r="AT1142" s="569"/>
      <c r="AU1142" s="569"/>
      <c r="AV1142" s="569"/>
      <c r="AW1142" s="569"/>
      <c r="AX1142" s="569"/>
      <c r="AY1142" s="569"/>
      <c r="AZ1142" s="569"/>
      <c r="BA1142" s="569"/>
      <c r="BB1142" s="569"/>
      <c r="BC1142" s="569"/>
      <c r="BD1142" s="569"/>
      <c r="BE1142" s="569"/>
      <c r="BF1142" s="569"/>
      <c r="BG1142" s="569"/>
      <c r="BH1142" s="569"/>
      <c r="BI1142" s="569"/>
      <c r="BJ1142" s="569"/>
      <c r="BK1142" s="569"/>
      <c r="BL1142" s="569"/>
      <c r="BM1142" s="569"/>
      <c r="BN1142" s="569"/>
      <c r="BO1142" s="569"/>
      <c r="BP1142" s="569"/>
      <c r="BQ1142" s="569"/>
      <c r="BR1142" s="569"/>
      <c r="BS1142" s="569"/>
      <c r="BT1142" s="569"/>
      <c r="BU1142" s="569"/>
      <c r="BV1142" s="569"/>
      <c r="BW1142" s="569"/>
      <c r="BX1142" s="569"/>
      <c r="BY1142" s="569"/>
      <c r="BZ1142" s="569"/>
      <c r="CA1142" s="569"/>
      <c r="CB1142" s="569"/>
      <c r="CC1142" s="569"/>
      <c r="CD1142" s="569"/>
    </row>
    <row r="1143" spans="21:82" ht="39" customHeight="1" x14ac:dyDescent="0.25">
      <c r="U1143" s="569"/>
      <c r="V1143" s="569"/>
      <c r="W1143" s="569"/>
      <c r="X1143" s="569"/>
      <c r="Y1143" s="569"/>
      <c r="Z1143" s="569"/>
      <c r="AA1143" s="569"/>
      <c r="AB1143" s="569"/>
      <c r="AC1143" s="569"/>
      <c r="AD1143" s="569"/>
      <c r="AE1143" s="569"/>
      <c r="AF1143" s="569"/>
      <c r="AG1143" s="569"/>
      <c r="AH1143" s="569"/>
      <c r="AI1143" s="569"/>
      <c r="AJ1143" s="569"/>
      <c r="AK1143" s="569"/>
      <c r="AL1143" s="569"/>
      <c r="AM1143" s="569"/>
      <c r="AN1143" s="569"/>
      <c r="AO1143" s="569"/>
      <c r="AP1143" s="569"/>
      <c r="AQ1143" s="569"/>
      <c r="AR1143" s="569"/>
      <c r="AS1143" s="569"/>
      <c r="AT1143" s="569"/>
      <c r="AU1143" s="569"/>
      <c r="AV1143" s="569"/>
      <c r="AW1143" s="569"/>
      <c r="AX1143" s="569"/>
      <c r="AY1143" s="569"/>
      <c r="AZ1143" s="569"/>
      <c r="BA1143" s="569"/>
      <c r="BB1143" s="569"/>
      <c r="BC1143" s="569"/>
      <c r="BD1143" s="569"/>
      <c r="BE1143" s="569"/>
      <c r="BF1143" s="569"/>
      <c r="BG1143" s="569"/>
      <c r="BH1143" s="569"/>
      <c r="BI1143" s="569"/>
      <c r="BJ1143" s="569"/>
      <c r="BK1143" s="569"/>
      <c r="BL1143" s="569"/>
      <c r="BM1143" s="569"/>
      <c r="BN1143" s="569"/>
      <c r="BO1143" s="569"/>
      <c r="BP1143" s="569"/>
      <c r="BQ1143" s="569"/>
      <c r="BR1143" s="569"/>
      <c r="BS1143" s="569"/>
      <c r="BT1143" s="569"/>
      <c r="BU1143" s="569"/>
      <c r="BV1143" s="569"/>
      <c r="BW1143" s="569"/>
      <c r="BX1143" s="569"/>
      <c r="BY1143" s="569"/>
      <c r="BZ1143" s="569"/>
      <c r="CA1143" s="569"/>
      <c r="CB1143" s="569"/>
      <c r="CC1143" s="569"/>
      <c r="CD1143" s="569"/>
    </row>
    <row r="1144" spans="21:82" ht="39" customHeight="1" x14ac:dyDescent="0.25">
      <c r="U1144" s="569"/>
      <c r="V1144" s="569"/>
      <c r="W1144" s="569"/>
      <c r="X1144" s="569"/>
      <c r="Y1144" s="569"/>
      <c r="Z1144" s="569"/>
      <c r="AA1144" s="569"/>
      <c r="AB1144" s="569"/>
      <c r="AC1144" s="569"/>
      <c r="AD1144" s="569"/>
      <c r="AE1144" s="569"/>
      <c r="AF1144" s="569"/>
      <c r="AG1144" s="569"/>
      <c r="AH1144" s="569"/>
      <c r="AI1144" s="569"/>
      <c r="AJ1144" s="569"/>
      <c r="AK1144" s="569"/>
      <c r="AL1144" s="569"/>
      <c r="AM1144" s="569"/>
      <c r="AN1144" s="569"/>
      <c r="AO1144" s="569"/>
      <c r="AP1144" s="569"/>
      <c r="AQ1144" s="569"/>
      <c r="AR1144" s="569"/>
      <c r="AS1144" s="569"/>
      <c r="AT1144" s="569"/>
      <c r="AU1144" s="569"/>
      <c r="AV1144" s="569"/>
      <c r="AW1144" s="569"/>
      <c r="AX1144" s="569"/>
      <c r="AY1144" s="569"/>
      <c r="AZ1144" s="569"/>
      <c r="BA1144" s="569"/>
      <c r="BB1144" s="569"/>
      <c r="BC1144" s="569"/>
      <c r="BD1144" s="569"/>
      <c r="BE1144" s="569"/>
      <c r="BF1144" s="569"/>
      <c r="BG1144" s="569"/>
      <c r="BH1144" s="569"/>
      <c r="BI1144" s="569"/>
      <c r="BJ1144" s="569"/>
      <c r="BK1144" s="569"/>
      <c r="BL1144" s="569"/>
      <c r="BM1144" s="569"/>
      <c r="BN1144" s="569"/>
      <c r="BO1144" s="569"/>
      <c r="BP1144" s="569"/>
      <c r="BQ1144" s="569"/>
      <c r="BR1144" s="569"/>
      <c r="BS1144" s="569"/>
      <c r="BT1144" s="569"/>
      <c r="BU1144" s="569"/>
      <c r="BV1144" s="569"/>
      <c r="BW1144" s="569"/>
      <c r="BX1144" s="569"/>
      <c r="BY1144" s="569"/>
      <c r="BZ1144" s="569"/>
      <c r="CA1144" s="569"/>
      <c r="CB1144" s="569"/>
      <c r="CC1144" s="569"/>
      <c r="CD1144" s="569"/>
    </row>
    <row r="1145" spans="21:82" ht="39" customHeight="1" x14ac:dyDescent="0.25">
      <c r="U1145" s="569"/>
      <c r="V1145" s="569"/>
      <c r="W1145" s="569"/>
      <c r="X1145" s="569"/>
      <c r="Y1145" s="569"/>
      <c r="Z1145" s="569"/>
      <c r="AA1145" s="569"/>
      <c r="AB1145" s="569"/>
      <c r="AC1145" s="569"/>
      <c r="AD1145" s="569"/>
      <c r="AE1145" s="569"/>
      <c r="AF1145" s="569"/>
      <c r="AG1145" s="569"/>
      <c r="AH1145" s="569"/>
      <c r="AI1145" s="569"/>
      <c r="AJ1145" s="569"/>
      <c r="AK1145" s="569"/>
      <c r="AL1145" s="569"/>
      <c r="AM1145" s="569"/>
      <c r="AN1145" s="569"/>
      <c r="AO1145" s="569"/>
      <c r="AP1145" s="569"/>
      <c r="AQ1145" s="569"/>
      <c r="AR1145" s="569"/>
      <c r="AS1145" s="569"/>
      <c r="AT1145" s="569"/>
      <c r="AU1145" s="569"/>
      <c r="AV1145" s="569"/>
      <c r="AW1145" s="569"/>
      <c r="AX1145" s="569"/>
      <c r="AY1145" s="569"/>
      <c r="AZ1145" s="569"/>
      <c r="BA1145" s="569"/>
      <c r="BB1145" s="569"/>
      <c r="BC1145" s="569"/>
      <c r="BD1145" s="569"/>
      <c r="BE1145" s="569"/>
      <c r="BF1145" s="569"/>
      <c r="BG1145" s="569"/>
      <c r="BH1145" s="569"/>
      <c r="BI1145" s="569"/>
      <c r="BJ1145" s="569"/>
      <c r="BK1145" s="569"/>
      <c r="BL1145" s="569"/>
      <c r="BM1145" s="569"/>
      <c r="BN1145" s="569"/>
      <c r="BO1145" s="569"/>
      <c r="BP1145" s="569"/>
      <c r="BQ1145" s="569"/>
      <c r="BR1145" s="569"/>
      <c r="BS1145" s="569"/>
      <c r="BT1145" s="569"/>
      <c r="BU1145" s="569"/>
      <c r="BV1145" s="569"/>
      <c r="BW1145" s="569"/>
      <c r="BX1145" s="569"/>
      <c r="BY1145" s="569"/>
      <c r="BZ1145" s="569"/>
      <c r="CA1145" s="569"/>
      <c r="CB1145" s="569"/>
      <c r="CC1145" s="569"/>
      <c r="CD1145" s="569"/>
    </row>
    <row r="1146" spans="21:82" ht="39" customHeight="1" x14ac:dyDescent="0.25">
      <c r="U1146" s="569"/>
      <c r="V1146" s="569"/>
      <c r="W1146" s="569"/>
      <c r="X1146" s="569"/>
      <c r="Y1146" s="569"/>
      <c r="Z1146" s="569"/>
      <c r="AA1146" s="569"/>
      <c r="AB1146" s="569"/>
      <c r="AC1146" s="569"/>
      <c r="AD1146" s="569"/>
      <c r="AE1146" s="569"/>
      <c r="AF1146" s="569"/>
      <c r="AG1146" s="569"/>
      <c r="AH1146" s="569"/>
      <c r="AI1146" s="569"/>
      <c r="AJ1146" s="569"/>
      <c r="AK1146" s="569"/>
      <c r="AL1146" s="569"/>
      <c r="AM1146" s="569"/>
      <c r="AN1146" s="569"/>
      <c r="AO1146" s="569"/>
      <c r="AP1146" s="569"/>
      <c r="AQ1146" s="569"/>
      <c r="AR1146" s="569"/>
      <c r="AS1146" s="569"/>
      <c r="AT1146" s="569"/>
      <c r="AU1146" s="569"/>
      <c r="AV1146" s="569"/>
      <c r="AW1146" s="569"/>
      <c r="AX1146" s="569"/>
      <c r="AY1146" s="569"/>
      <c r="AZ1146" s="569"/>
      <c r="BA1146" s="569"/>
      <c r="BB1146" s="569"/>
      <c r="BC1146" s="569"/>
      <c r="BD1146" s="569"/>
      <c r="BE1146" s="569"/>
      <c r="BF1146" s="569"/>
      <c r="BG1146" s="569"/>
      <c r="BH1146" s="569"/>
      <c r="BI1146" s="569"/>
      <c r="BJ1146" s="569"/>
      <c r="BK1146" s="569"/>
      <c r="BL1146" s="569"/>
      <c r="BM1146" s="569"/>
      <c r="BN1146" s="569"/>
      <c r="BO1146" s="569"/>
      <c r="BP1146" s="569"/>
      <c r="BQ1146" s="569"/>
      <c r="BR1146" s="569"/>
      <c r="BS1146" s="569"/>
      <c r="BT1146" s="569"/>
      <c r="BU1146" s="569"/>
      <c r="BV1146" s="569"/>
      <c r="BW1146" s="569"/>
      <c r="BX1146" s="569"/>
      <c r="BY1146" s="569"/>
      <c r="BZ1146" s="569"/>
      <c r="CA1146" s="569"/>
      <c r="CB1146" s="569"/>
      <c r="CC1146" s="569"/>
      <c r="CD1146" s="569"/>
    </row>
    <row r="1147" spans="21:82" ht="39" customHeight="1" x14ac:dyDescent="0.25">
      <c r="U1147" s="569"/>
      <c r="V1147" s="569"/>
      <c r="W1147" s="569"/>
      <c r="X1147" s="569"/>
      <c r="Y1147" s="569"/>
      <c r="Z1147" s="569"/>
      <c r="AA1147" s="569"/>
      <c r="AB1147" s="569"/>
      <c r="AC1147" s="569"/>
      <c r="AD1147" s="569"/>
      <c r="AE1147" s="569"/>
      <c r="AF1147" s="569"/>
      <c r="AG1147" s="569"/>
      <c r="AH1147" s="569"/>
      <c r="AI1147" s="569"/>
      <c r="AJ1147" s="569"/>
      <c r="AK1147" s="569"/>
      <c r="AL1147" s="569"/>
      <c r="AM1147" s="569"/>
      <c r="AN1147" s="569"/>
      <c r="AO1147" s="569"/>
      <c r="AP1147" s="569"/>
      <c r="AQ1147" s="569"/>
      <c r="AR1147" s="569"/>
      <c r="AS1147" s="569"/>
      <c r="AT1147" s="569"/>
      <c r="AU1147" s="569"/>
      <c r="AV1147" s="569"/>
      <c r="AW1147" s="569"/>
      <c r="AX1147" s="569"/>
      <c r="AY1147" s="569"/>
      <c r="AZ1147" s="569"/>
      <c r="BA1147" s="569"/>
      <c r="BB1147" s="569"/>
      <c r="BC1147" s="569"/>
      <c r="BD1147" s="569"/>
      <c r="BE1147" s="569"/>
      <c r="BF1147" s="569"/>
      <c r="BG1147" s="569"/>
      <c r="BH1147" s="569"/>
      <c r="BI1147" s="569"/>
      <c r="BJ1147" s="569"/>
      <c r="BK1147" s="569"/>
      <c r="BL1147" s="569"/>
      <c r="BM1147" s="569"/>
      <c r="BN1147" s="569"/>
      <c r="BO1147" s="569"/>
      <c r="BP1147" s="569"/>
      <c r="BQ1147" s="569"/>
      <c r="BR1147" s="569"/>
      <c r="BS1147" s="569"/>
      <c r="BT1147" s="569"/>
      <c r="BU1147" s="569"/>
      <c r="BV1147" s="569"/>
      <c r="BW1147" s="569"/>
      <c r="BX1147" s="569"/>
      <c r="BY1147" s="569"/>
      <c r="BZ1147" s="569"/>
      <c r="CA1147" s="569"/>
      <c r="CB1147" s="569"/>
      <c r="CC1147" s="569"/>
      <c r="CD1147" s="569"/>
    </row>
    <row r="1148" spans="21:82" ht="39" customHeight="1" x14ac:dyDescent="0.25">
      <c r="U1148" s="569"/>
      <c r="V1148" s="569"/>
      <c r="W1148" s="569"/>
      <c r="X1148" s="569"/>
      <c r="Y1148" s="569"/>
      <c r="Z1148" s="569"/>
      <c r="AA1148" s="569"/>
      <c r="AB1148" s="569"/>
      <c r="AC1148" s="569"/>
      <c r="AD1148" s="569"/>
      <c r="AE1148" s="569"/>
      <c r="AF1148" s="569"/>
      <c r="AG1148" s="569"/>
      <c r="AH1148" s="569"/>
      <c r="AI1148" s="569"/>
      <c r="AJ1148" s="569"/>
      <c r="AK1148" s="569"/>
      <c r="AL1148" s="569"/>
      <c r="AM1148" s="569"/>
      <c r="AN1148" s="569"/>
      <c r="AO1148" s="569"/>
      <c r="AP1148" s="569"/>
      <c r="AQ1148" s="569"/>
      <c r="AR1148" s="569"/>
      <c r="AS1148" s="569"/>
      <c r="AT1148" s="569"/>
      <c r="AU1148" s="569"/>
      <c r="AV1148" s="569"/>
      <c r="AW1148" s="569"/>
      <c r="AX1148" s="569"/>
      <c r="AY1148" s="569"/>
      <c r="AZ1148" s="569"/>
      <c r="BA1148" s="569"/>
      <c r="BB1148" s="569"/>
      <c r="BC1148" s="569"/>
      <c r="BD1148" s="569"/>
      <c r="BE1148" s="569"/>
      <c r="BF1148" s="569"/>
      <c r="BG1148" s="569"/>
      <c r="BH1148" s="569"/>
      <c r="BI1148" s="569"/>
      <c r="BJ1148" s="569"/>
      <c r="BK1148" s="569"/>
      <c r="BL1148" s="569"/>
      <c r="BM1148" s="569"/>
      <c r="BN1148" s="569"/>
      <c r="BO1148" s="569"/>
      <c r="BP1148" s="569"/>
      <c r="BQ1148" s="569"/>
      <c r="BR1148" s="569"/>
      <c r="BS1148" s="569"/>
      <c r="BT1148" s="569"/>
      <c r="BU1148" s="569"/>
      <c r="BV1148" s="569"/>
      <c r="BW1148" s="569"/>
      <c r="BX1148" s="569"/>
      <c r="BY1148" s="569"/>
      <c r="BZ1148" s="569"/>
      <c r="CA1148" s="569"/>
      <c r="CB1148" s="569"/>
      <c r="CC1148" s="569"/>
      <c r="CD1148" s="569"/>
    </row>
    <row r="1149" spans="21:82" ht="39" customHeight="1" x14ac:dyDescent="0.25">
      <c r="U1149" s="569"/>
      <c r="V1149" s="569"/>
      <c r="W1149" s="569"/>
      <c r="X1149" s="569"/>
      <c r="Y1149" s="569"/>
      <c r="Z1149" s="569"/>
      <c r="AA1149" s="569"/>
      <c r="AB1149" s="569"/>
      <c r="AC1149" s="569"/>
      <c r="AD1149" s="569"/>
      <c r="AE1149" s="569"/>
      <c r="AF1149" s="569"/>
      <c r="AG1149" s="569"/>
      <c r="AH1149" s="569"/>
      <c r="AI1149" s="569"/>
      <c r="AJ1149" s="569"/>
      <c r="AK1149" s="569"/>
      <c r="AL1149" s="569"/>
      <c r="AM1149" s="569"/>
      <c r="AN1149" s="569"/>
      <c r="AO1149" s="569"/>
      <c r="AP1149" s="569"/>
      <c r="AQ1149" s="569"/>
      <c r="AR1149" s="569"/>
      <c r="AS1149" s="569"/>
      <c r="AT1149" s="569"/>
      <c r="AU1149" s="569"/>
      <c r="AV1149" s="569"/>
      <c r="AW1149" s="569"/>
      <c r="AX1149" s="569"/>
      <c r="AY1149" s="569"/>
      <c r="AZ1149" s="569"/>
      <c r="BA1149" s="569"/>
      <c r="BB1149" s="569"/>
      <c r="BC1149" s="569"/>
      <c r="BD1149" s="569"/>
      <c r="BE1149" s="569"/>
      <c r="BF1149" s="569"/>
      <c r="BG1149" s="569"/>
      <c r="BH1149" s="569"/>
      <c r="BI1149" s="569"/>
      <c r="BJ1149" s="569"/>
      <c r="BK1149" s="569"/>
      <c r="BL1149" s="569"/>
      <c r="BM1149" s="569"/>
      <c r="BN1149" s="569"/>
      <c r="BO1149" s="569"/>
      <c r="BP1149" s="569"/>
      <c r="BQ1149" s="569"/>
      <c r="BR1149" s="569"/>
      <c r="BS1149" s="569"/>
      <c r="BT1149" s="569"/>
      <c r="BU1149" s="569"/>
      <c r="BV1149" s="569"/>
      <c r="BW1149" s="569"/>
      <c r="BX1149" s="569"/>
      <c r="BY1149" s="569"/>
      <c r="BZ1149" s="569"/>
      <c r="CA1149" s="569"/>
      <c r="CB1149" s="569"/>
      <c r="CC1149" s="569"/>
      <c r="CD1149" s="569"/>
    </row>
    <row r="1150" spans="21:82" ht="39" customHeight="1" x14ac:dyDescent="0.25">
      <c r="U1150" s="569"/>
      <c r="V1150" s="569"/>
      <c r="W1150" s="569"/>
      <c r="X1150" s="569"/>
      <c r="Y1150" s="569"/>
      <c r="Z1150" s="569"/>
      <c r="AA1150" s="569"/>
      <c r="AB1150" s="569"/>
      <c r="AC1150" s="569"/>
      <c r="AD1150" s="569"/>
      <c r="AE1150" s="569"/>
      <c r="AF1150" s="569"/>
      <c r="AG1150" s="569"/>
      <c r="AH1150" s="569"/>
      <c r="AI1150" s="569"/>
      <c r="AJ1150" s="569"/>
      <c r="AK1150" s="569"/>
      <c r="AL1150" s="569"/>
      <c r="AM1150" s="569"/>
      <c r="AN1150" s="569"/>
      <c r="AO1150" s="569"/>
      <c r="AP1150" s="569"/>
      <c r="AQ1150" s="569"/>
      <c r="AR1150" s="569"/>
      <c r="AS1150" s="569"/>
      <c r="AT1150" s="569"/>
      <c r="AU1150" s="569"/>
      <c r="AV1150" s="569"/>
      <c r="AW1150" s="569"/>
      <c r="AX1150" s="569"/>
      <c r="AY1150" s="569"/>
      <c r="AZ1150" s="569"/>
      <c r="BA1150" s="569"/>
      <c r="BB1150" s="569"/>
      <c r="BC1150" s="569"/>
      <c r="BD1150" s="569"/>
      <c r="BE1150" s="569"/>
      <c r="BF1150" s="569"/>
      <c r="BG1150" s="569"/>
      <c r="BH1150" s="569"/>
      <c r="BI1150" s="569"/>
      <c r="BJ1150" s="569"/>
      <c r="BK1150" s="569"/>
      <c r="BL1150" s="569"/>
      <c r="BM1150" s="569"/>
      <c r="BN1150" s="569"/>
      <c r="BO1150" s="569"/>
      <c r="BP1150" s="569"/>
      <c r="BQ1150" s="569"/>
      <c r="BR1150" s="569"/>
      <c r="BS1150" s="569"/>
      <c r="BT1150" s="569"/>
      <c r="BU1150" s="569"/>
      <c r="BV1150" s="569"/>
      <c r="BW1150" s="569"/>
      <c r="BX1150" s="569"/>
      <c r="BY1150" s="569"/>
      <c r="BZ1150" s="569"/>
      <c r="CA1150" s="569"/>
      <c r="CB1150" s="569"/>
      <c r="CC1150" s="569"/>
      <c r="CD1150" s="569"/>
    </row>
    <row r="1151" spans="21:82" ht="39" customHeight="1" x14ac:dyDescent="0.25">
      <c r="U1151" s="569"/>
      <c r="V1151" s="569"/>
      <c r="W1151" s="569"/>
      <c r="X1151" s="569"/>
      <c r="Y1151" s="569"/>
      <c r="Z1151" s="569"/>
      <c r="AA1151" s="569"/>
      <c r="AB1151" s="569"/>
      <c r="AC1151" s="569"/>
      <c r="AD1151" s="569"/>
      <c r="AE1151" s="569"/>
      <c r="AF1151" s="569"/>
      <c r="AG1151" s="569"/>
      <c r="AH1151" s="569"/>
      <c r="AI1151" s="569"/>
      <c r="AJ1151" s="569"/>
      <c r="AK1151" s="569"/>
      <c r="AL1151" s="569"/>
      <c r="AM1151" s="569"/>
      <c r="AN1151" s="569"/>
      <c r="AO1151" s="569"/>
      <c r="AP1151" s="569"/>
      <c r="AQ1151" s="569"/>
      <c r="AR1151" s="569"/>
      <c r="AS1151" s="569"/>
      <c r="AT1151" s="569"/>
      <c r="AU1151" s="569"/>
      <c r="AV1151" s="569"/>
      <c r="AW1151" s="569"/>
      <c r="AX1151" s="569"/>
      <c r="AY1151" s="569"/>
      <c r="AZ1151" s="569"/>
      <c r="BA1151" s="569"/>
      <c r="BB1151" s="569"/>
      <c r="BC1151" s="569"/>
      <c r="BD1151" s="569"/>
      <c r="BE1151" s="569"/>
      <c r="BF1151" s="569"/>
      <c r="BG1151" s="569"/>
      <c r="BH1151" s="569"/>
      <c r="BI1151" s="569"/>
      <c r="BJ1151" s="569"/>
      <c r="BK1151" s="569"/>
      <c r="BL1151" s="569"/>
      <c r="BM1151" s="569"/>
      <c r="BN1151" s="569"/>
      <c r="BO1151" s="569"/>
      <c r="BP1151" s="569"/>
      <c r="BQ1151" s="569"/>
      <c r="BR1151" s="569"/>
      <c r="BS1151" s="569"/>
      <c r="BT1151" s="569"/>
      <c r="BU1151" s="569"/>
      <c r="BV1151" s="569"/>
      <c r="BW1151" s="569"/>
      <c r="BX1151" s="569"/>
      <c r="BY1151" s="569"/>
      <c r="BZ1151" s="569"/>
      <c r="CA1151" s="569"/>
      <c r="CB1151" s="569"/>
      <c r="CC1151" s="569"/>
      <c r="CD1151" s="569"/>
    </row>
    <row r="1152" spans="21:82" ht="39" customHeight="1" x14ac:dyDescent="0.25">
      <c r="U1152" s="569"/>
      <c r="V1152" s="569"/>
      <c r="W1152" s="569"/>
      <c r="X1152" s="569"/>
      <c r="Y1152" s="569"/>
      <c r="Z1152" s="569"/>
      <c r="AA1152" s="569"/>
      <c r="AB1152" s="569"/>
      <c r="AC1152" s="569"/>
      <c r="AD1152" s="569"/>
      <c r="AE1152" s="569"/>
      <c r="AF1152" s="569"/>
      <c r="AG1152" s="569"/>
      <c r="AH1152" s="569"/>
      <c r="AI1152" s="569"/>
      <c r="AJ1152" s="569"/>
      <c r="AK1152" s="569"/>
      <c r="AL1152" s="569"/>
      <c r="AM1152" s="569"/>
      <c r="AN1152" s="569"/>
      <c r="AO1152" s="569"/>
      <c r="AP1152" s="569"/>
      <c r="AQ1152" s="569"/>
      <c r="AR1152" s="569"/>
      <c r="AS1152" s="569"/>
      <c r="AT1152" s="569"/>
      <c r="AU1152" s="569"/>
      <c r="AV1152" s="569"/>
      <c r="AW1152" s="569"/>
      <c r="AX1152" s="569"/>
      <c r="AY1152" s="569"/>
      <c r="AZ1152" s="569"/>
      <c r="BA1152" s="569"/>
      <c r="BB1152" s="569"/>
      <c r="BC1152" s="569"/>
      <c r="BD1152" s="569"/>
      <c r="BE1152" s="569"/>
      <c r="BF1152" s="569"/>
      <c r="BG1152" s="569"/>
      <c r="BH1152" s="569"/>
      <c r="BI1152" s="569"/>
      <c r="BJ1152" s="569"/>
      <c r="BK1152" s="569"/>
      <c r="BL1152" s="569"/>
      <c r="BM1152" s="569"/>
      <c r="BN1152" s="569"/>
      <c r="BO1152" s="569"/>
      <c r="BP1152" s="569"/>
      <c r="BQ1152" s="569"/>
      <c r="BR1152" s="569"/>
      <c r="BS1152" s="569"/>
      <c r="BT1152" s="569"/>
      <c r="BU1152" s="569"/>
      <c r="BV1152" s="569"/>
      <c r="BW1152" s="569"/>
      <c r="BX1152" s="569"/>
      <c r="BY1152" s="569"/>
      <c r="BZ1152" s="569"/>
      <c r="CA1152" s="569"/>
      <c r="CB1152" s="569"/>
      <c r="CC1152" s="569"/>
      <c r="CD1152" s="569"/>
    </row>
    <row r="1153" spans="21:82" ht="39" customHeight="1" x14ac:dyDescent="0.25">
      <c r="U1153" s="569"/>
      <c r="V1153" s="569"/>
      <c r="W1153" s="569"/>
      <c r="X1153" s="569"/>
      <c r="Y1153" s="569"/>
      <c r="Z1153" s="569"/>
      <c r="AA1153" s="569"/>
      <c r="AB1153" s="569"/>
      <c r="AC1153" s="569"/>
      <c r="AD1153" s="569"/>
      <c r="AE1153" s="569"/>
      <c r="AF1153" s="569"/>
      <c r="AG1153" s="569"/>
      <c r="AH1153" s="569"/>
      <c r="AI1153" s="569"/>
      <c r="AJ1153" s="569"/>
      <c r="AK1153" s="569"/>
      <c r="AL1153" s="569"/>
      <c r="AM1153" s="569"/>
      <c r="AN1153" s="569"/>
      <c r="AO1153" s="569"/>
      <c r="AP1153" s="569"/>
      <c r="AQ1153" s="569"/>
      <c r="AR1153" s="569"/>
      <c r="AS1153" s="569"/>
      <c r="AT1153" s="569"/>
      <c r="AU1153" s="569"/>
      <c r="AV1153" s="569"/>
      <c r="AW1153" s="569"/>
      <c r="AX1153" s="569"/>
      <c r="AY1153" s="569"/>
      <c r="AZ1153" s="569"/>
      <c r="BA1153" s="569"/>
      <c r="BB1153" s="569"/>
      <c r="BC1153" s="569"/>
      <c r="BD1153" s="569"/>
      <c r="BE1153" s="569"/>
      <c r="BF1153" s="569"/>
      <c r="BG1153" s="569"/>
      <c r="BH1153" s="569"/>
      <c r="BI1153" s="569"/>
      <c r="BJ1153" s="569"/>
      <c r="BK1153" s="569"/>
      <c r="BL1153" s="569"/>
      <c r="BM1153" s="569"/>
      <c r="BN1153" s="569"/>
      <c r="BO1153" s="569"/>
      <c r="BP1153" s="569"/>
      <c r="BQ1153" s="569"/>
      <c r="BR1153" s="569"/>
      <c r="BS1153" s="569"/>
      <c r="BT1153" s="569"/>
      <c r="BU1153" s="569"/>
      <c r="BV1153" s="569"/>
      <c r="BW1153" s="569"/>
      <c r="BX1153" s="569"/>
      <c r="BY1153" s="569"/>
      <c r="BZ1153" s="569"/>
      <c r="CA1153" s="569"/>
      <c r="CB1153" s="569"/>
      <c r="CC1153" s="569"/>
      <c r="CD1153" s="569"/>
    </row>
    <row r="1154" spans="21:82" ht="39" customHeight="1" x14ac:dyDescent="0.25">
      <c r="U1154" s="569"/>
      <c r="V1154" s="569"/>
      <c r="W1154" s="569"/>
      <c r="X1154" s="569"/>
      <c r="Y1154" s="569"/>
      <c r="Z1154" s="569"/>
      <c r="AA1154" s="569"/>
      <c r="AB1154" s="569"/>
      <c r="AC1154" s="569"/>
      <c r="AD1154" s="569"/>
      <c r="AE1154" s="569"/>
      <c r="AF1154" s="569"/>
      <c r="AG1154" s="569"/>
      <c r="AH1154" s="569"/>
      <c r="AI1154" s="569"/>
      <c r="AJ1154" s="569"/>
      <c r="AK1154" s="569"/>
      <c r="AL1154" s="569"/>
      <c r="AM1154" s="569"/>
      <c r="AN1154" s="569"/>
      <c r="AO1154" s="569"/>
      <c r="AP1154" s="569"/>
      <c r="AQ1154" s="569"/>
      <c r="AR1154" s="569"/>
      <c r="AS1154" s="569"/>
      <c r="AT1154" s="569"/>
      <c r="AU1154" s="569"/>
      <c r="AV1154" s="569"/>
      <c r="AW1154" s="569"/>
      <c r="AX1154" s="569"/>
      <c r="AY1154" s="569"/>
      <c r="AZ1154" s="569"/>
      <c r="BA1154" s="569"/>
      <c r="BB1154" s="569"/>
      <c r="BC1154" s="569"/>
      <c r="BD1154" s="569"/>
      <c r="BE1154" s="569"/>
      <c r="BF1154" s="569"/>
      <c r="BG1154" s="569"/>
      <c r="BH1154" s="569"/>
      <c r="BI1154" s="569"/>
      <c r="BJ1154" s="569"/>
      <c r="BK1154" s="569"/>
      <c r="BL1154" s="569"/>
      <c r="BM1154" s="569"/>
      <c r="BN1154" s="569"/>
      <c r="BO1154" s="569"/>
      <c r="BP1154" s="569"/>
      <c r="BQ1154" s="569"/>
      <c r="BR1154" s="569"/>
      <c r="BS1154" s="569"/>
      <c r="BT1154" s="569"/>
      <c r="BU1154" s="569"/>
      <c r="BV1154" s="569"/>
      <c r="BW1154" s="569"/>
      <c r="BX1154" s="569"/>
      <c r="BY1154" s="569"/>
      <c r="BZ1154" s="569"/>
      <c r="CA1154" s="569"/>
      <c r="CB1154" s="569"/>
      <c r="CC1154" s="569"/>
      <c r="CD1154" s="569"/>
    </row>
    <row r="1155" spans="21:82" ht="39" customHeight="1" x14ac:dyDescent="0.25">
      <c r="U1155" s="569"/>
      <c r="V1155" s="569"/>
      <c r="W1155" s="569"/>
      <c r="X1155" s="569"/>
      <c r="Y1155" s="569"/>
      <c r="Z1155" s="569"/>
      <c r="AA1155" s="569"/>
      <c r="AB1155" s="569"/>
      <c r="AC1155" s="569"/>
      <c r="AD1155" s="569"/>
      <c r="AE1155" s="569"/>
      <c r="AF1155" s="569"/>
      <c r="AG1155" s="569"/>
      <c r="AH1155" s="569"/>
      <c r="AI1155" s="569"/>
      <c r="AJ1155" s="569"/>
      <c r="AK1155" s="569"/>
      <c r="AL1155" s="569"/>
      <c r="AM1155" s="569"/>
      <c r="AN1155" s="569"/>
      <c r="AO1155" s="569"/>
      <c r="AP1155" s="569"/>
      <c r="AQ1155" s="569"/>
      <c r="AR1155" s="569"/>
      <c r="AS1155" s="569"/>
      <c r="AT1155" s="569"/>
      <c r="AU1155" s="569"/>
      <c r="AV1155" s="569"/>
      <c r="AW1155" s="569"/>
      <c r="AX1155" s="569"/>
      <c r="AY1155" s="569"/>
      <c r="AZ1155" s="569"/>
      <c r="BA1155" s="569"/>
      <c r="BB1155" s="569"/>
      <c r="BC1155" s="569"/>
      <c r="BD1155" s="569"/>
      <c r="BE1155" s="569"/>
      <c r="BF1155" s="569"/>
      <c r="BG1155" s="569"/>
      <c r="BH1155" s="569"/>
      <c r="BI1155" s="569"/>
      <c r="BJ1155" s="569"/>
      <c r="BK1155" s="569"/>
      <c r="BL1155" s="569"/>
      <c r="BM1155" s="569"/>
      <c r="BN1155" s="569"/>
      <c r="BO1155" s="569"/>
      <c r="BP1155" s="569"/>
      <c r="BQ1155" s="569"/>
      <c r="BR1155" s="569"/>
      <c r="BS1155" s="569"/>
      <c r="BT1155" s="569"/>
      <c r="BU1155" s="569"/>
      <c r="BV1155" s="569"/>
      <c r="BW1155" s="569"/>
      <c r="BX1155" s="569"/>
      <c r="BY1155" s="569"/>
      <c r="BZ1155" s="569"/>
      <c r="CA1155" s="569"/>
      <c r="CB1155" s="569"/>
      <c r="CC1155" s="569"/>
      <c r="CD1155" s="569"/>
    </row>
    <row r="1156" spans="21:82" ht="39" customHeight="1" x14ac:dyDescent="0.25">
      <c r="U1156" s="569"/>
      <c r="V1156" s="569"/>
      <c r="W1156" s="569"/>
      <c r="X1156" s="569"/>
      <c r="Y1156" s="569"/>
      <c r="Z1156" s="569"/>
      <c r="AA1156" s="569"/>
      <c r="AB1156" s="569"/>
      <c r="AC1156" s="569"/>
      <c r="AD1156" s="569"/>
      <c r="AE1156" s="569"/>
      <c r="AF1156" s="569"/>
      <c r="AG1156" s="569"/>
      <c r="AH1156" s="569"/>
      <c r="AI1156" s="569"/>
      <c r="AJ1156" s="569"/>
      <c r="AK1156" s="569"/>
      <c r="AL1156" s="569"/>
      <c r="AM1156" s="569"/>
      <c r="AN1156" s="569"/>
      <c r="AO1156" s="569"/>
      <c r="AP1156" s="569"/>
      <c r="AQ1156" s="569"/>
      <c r="AR1156" s="569"/>
      <c r="AS1156" s="569"/>
      <c r="AT1156" s="569"/>
      <c r="AU1156" s="569"/>
      <c r="AV1156" s="569"/>
      <c r="AW1156" s="569"/>
      <c r="AX1156" s="569"/>
      <c r="AY1156" s="569"/>
      <c r="AZ1156" s="569"/>
      <c r="BA1156" s="569"/>
      <c r="BB1156" s="569"/>
      <c r="BC1156" s="569"/>
      <c r="BD1156" s="569"/>
      <c r="BE1156" s="569"/>
      <c r="BF1156" s="569"/>
      <c r="BG1156" s="569"/>
      <c r="BH1156" s="569"/>
      <c r="BI1156" s="569"/>
      <c r="BJ1156" s="569"/>
      <c r="BK1156" s="569"/>
      <c r="BL1156" s="569"/>
      <c r="BM1156" s="569"/>
      <c r="BN1156" s="569"/>
      <c r="BO1156" s="569"/>
      <c r="BP1156" s="569"/>
      <c r="BQ1156" s="569"/>
      <c r="BR1156" s="569"/>
      <c r="BS1156" s="569"/>
      <c r="BT1156" s="569"/>
      <c r="BU1156" s="569"/>
      <c r="BV1156" s="569"/>
      <c r="BW1156" s="569"/>
      <c r="BX1156" s="569"/>
      <c r="BY1156" s="569"/>
      <c r="BZ1156" s="569"/>
      <c r="CA1156" s="569"/>
      <c r="CB1156" s="569"/>
      <c r="CC1156" s="569"/>
      <c r="CD1156" s="569"/>
    </row>
    <row r="1157" spans="21:82" ht="39" customHeight="1" x14ac:dyDescent="0.25">
      <c r="U1157" s="569"/>
      <c r="V1157" s="569"/>
      <c r="W1157" s="569"/>
      <c r="X1157" s="569"/>
      <c r="Y1157" s="569"/>
      <c r="Z1157" s="569"/>
      <c r="AA1157" s="569"/>
      <c r="AB1157" s="569"/>
      <c r="AC1157" s="569"/>
      <c r="AD1157" s="569"/>
      <c r="AE1157" s="569"/>
      <c r="AF1157" s="569"/>
      <c r="AG1157" s="569"/>
      <c r="AH1157" s="569"/>
      <c r="AI1157" s="569"/>
      <c r="AJ1157" s="569"/>
      <c r="AK1157" s="569"/>
      <c r="AL1157" s="569"/>
      <c r="AM1157" s="569"/>
      <c r="AN1157" s="569"/>
      <c r="AO1157" s="569"/>
      <c r="AP1157" s="569"/>
      <c r="AQ1157" s="569"/>
      <c r="AR1157" s="569"/>
      <c r="AS1157" s="569"/>
      <c r="AT1157" s="569"/>
      <c r="AU1157" s="569"/>
      <c r="AV1157" s="569"/>
      <c r="AW1157" s="569"/>
      <c r="AX1157" s="569"/>
      <c r="AY1157" s="569"/>
      <c r="AZ1157" s="569"/>
      <c r="BA1157" s="569"/>
      <c r="BB1157" s="569"/>
      <c r="BC1157" s="569"/>
      <c r="BD1157" s="569"/>
      <c r="BE1157" s="569"/>
      <c r="BF1157" s="569"/>
      <c r="BG1157" s="569"/>
      <c r="BH1157" s="569"/>
      <c r="BI1157" s="569"/>
      <c r="BJ1157" s="569"/>
      <c r="BK1157" s="569"/>
      <c r="BL1157" s="569"/>
      <c r="BM1157" s="569"/>
      <c r="BN1157" s="569"/>
      <c r="BO1157" s="569"/>
      <c r="BP1157" s="569"/>
      <c r="BQ1157" s="569"/>
      <c r="BR1157" s="569"/>
      <c r="BS1157" s="569"/>
      <c r="BT1157" s="569"/>
      <c r="BU1157" s="569"/>
      <c r="BV1157" s="569"/>
      <c r="BW1157" s="569"/>
      <c r="BX1157" s="569"/>
      <c r="BY1157" s="569"/>
      <c r="BZ1157" s="569"/>
      <c r="CA1157" s="569"/>
      <c r="CB1157" s="569"/>
      <c r="CC1157" s="569"/>
      <c r="CD1157" s="569"/>
    </row>
    <row r="1158" spans="21:82" ht="39" customHeight="1" x14ac:dyDescent="0.25">
      <c r="U1158" s="569"/>
      <c r="V1158" s="569"/>
      <c r="W1158" s="569"/>
      <c r="X1158" s="569"/>
      <c r="Y1158" s="569"/>
      <c r="Z1158" s="569"/>
      <c r="AA1158" s="569"/>
      <c r="AB1158" s="569"/>
      <c r="AC1158" s="569"/>
      <c r="AD1158" s="569"/>
      <c r="AE1158" s="569"/>
      <c r="AF1158" s="569"/>
      <c r="AG1158" s="569"/>
      <c r="AH1158" s="569"/>
      <c r="AI1158" s="569"/>
      <c r="AJ1158" s="569"/>
      <c r="AK1158" s="569"/>
      <c r="AL1158" s="569"/>
      <c r="AM1158" s="569"/>
      <c r="AN1158" s="569"/>
      <c r="AO1158" s="569"/>
      <c r="AP1158" s="569"/>
      <c r="AQ1158" s="569"/>
      <c r="AR1158" s="569"/>
      <c r="AS1158" s="569"/>
      <c r="AT1158" s="569"/>
      <c r="AU1158" s="569"/>
      <c r="AV1158" s="569"/>
      <c r="AW1158" s="569"/>
      <c r="AX1158" s="569"/>
      <c r="AY1158" s="569"/>
      <c r="AZ1158" s="569"/>
      <c r="BA1158" s="569"/>
      <c r="BB1158" s="569"/>
      <c r="BC1158" s="569"/>
      <c r="BD1158" s="569"/>
      <c r="BE1158" s="569"/>
      <c r="BF1158" s="569"/>
      <c r="BG1158" s="569"/>
      <c r="BH1158" s="569"/>
      <c r="BI1158" s="569"/>
      <c r="BJ1158" s="569"/>
      <c r="BK1158" s="569"/>
      <c r="BL1158" s="569"/>
      <c r="BM1158" s="569"/>
      <c r="BN1158" s="569"/>
      <c r="BO1158" s="569"/>
      <c r="BP1158" s="569"/>
      <c r="BQ1158" s="569"/>
      <c r="BR1158" s="569"/>
      <c r="BS1158" s="569"/>
      <c r="BT1158" s="569"/>
      <c r="BU1158" s="569"/>
      <c r="BV1158" s="569"/>
      <c r="BW1158" s="569"/>
      <c r="BX1158" s="569"/>
      <c r="BY1158" s="569"/>
      <c r="BZ1158" s="569"/>
      <c r="CA1158" s="569"/>
      <c r="CB1158" s="569"/>
      <c r="CC1158" s="569"/>
      <c r="CD1158" s="569"/>
    </row>
    <row r="1159" spans="21:82" ht="39" customHeight="1" x14ac:dyDescent="0.25">
      <c r="U1159" s="569"/>
      <c r="V1159" s="569"/>
      <c r="W1159" s="569"/>
      <c r="X1159" s="569"/>
      <c r="Y1159" s="569"/>
      <c r="Z1159" s="569"/>
      <c r="AA1159" s="569"/>
      <c r="AB1159" s="569"/>
      <c r="AC1159" s="569"/>
      <c r="AD1159" s="569"/>
      <c r="AE1159" s="569"/>
      <c r="AF1159" s="569"/>
      <c r="AG1159" s="569"/>
      <c r="AH1159" s="569"/>
      <c r="AI1159" s="569"/>
      <c r="AJ1159" s="569"/>
      <c r="AK1159" s="569"/>
      <c r="AL1159" s="569"/>
      <c r="AM1159" s="569"/>
      <c r="AN1159" s="569"/>
      <c r="AO1159" s="569"/>
      <c r="AP1159" s="569"/>
      <c r="AQ1159" s="569"/>
      <c r="AR1159" s="569"/>
      <c r="AS1159" s="569"/>
      <c r="AT1159" s="569"/>
      <c r="AU1159" s="569"/>
      <c r="AV1159" s="569"/>
      <c r="AW1159" s="569"/>
      <c r="AX1159" s="569"/>
      <c r="AY1159" s="569"/>
      <c r="AZ1159" s="569"/>
      <c r="BA1159" s="569"/>
      <c r="BB1159" s="569"/>
      <c r="BC1159" s="569"/>
      <c r="BD1159" s="569"/>
      <c r="BE1159" s="569"/>
      <c r="BF1159" s="569"/>
      <c r="BG1159" s="569"/>
      <c r="BH1159" s="569"/>
      <c r="BI1159" s="569"/>
      <c r="BJ1159" s="569"/>
      <c r="BK1159" s="569"/>
      <c r="BL1159" s="569"/>
      <c r="BM1159" s="569"/>
      <c r="BN1159" s="569"/>
      <c r="BO1159" s="569"/>
      <c r="BP1159" s="569"/>
      <c r="BQ1159" s="569"/>
      <c r="BR1159" s="569"/>
      <c r="BS1159" s="569"/>
      <c r="BT1159" s="569"/>
      <c r="BU1159" s="569"/>
      <c r="BV1159" s="569"/>
      <c r="BW1159" s="569"/>
      <c r="BX1159" s="569"/>
      <c r="BY1159" s="569"/>
      <c r="BZ1159" s="569"/>
      <c r="CA1159" s="569"/>
      <c r="CB1159" s="569"/>
      <c r="CC1159" s="569"/>
      <c r="CD1159" s="569"/>
    </row>
    <row r="1160" spans="21:82" ht="39" customHeight="1" x14ac:dyDescent="0.25">
      <c r="U1160" s="569"/>
      <c r="V1160" s="569"/>
      <c r="W1160" s="569"/>
      <c r="X1160" s="569"/>
      <c r="Y1160" s="569"/>
      <c r="Z1160" s="569"/>
      <c r="AA1160" s="569"/>
      <c r="AB1160" s="569"/>
      <c r="AC1160" s="569"/>
      <c r="AD1160" s="569"/>
      <c r="AE1160" s="569"/>
      <c r="AF1160" s="569"/>
      <c r="AG1160" s="569"/>
      <c r="AH1160" s="569"/>
      <c r="AI1160" s="569"/>
      <c r="AJ1160" s="569"/>
      <c r="AK1160" s="569"/>
      <c r="AL1160" s="569"/>
      <c r="AM1160" s="569"/>
      <c r="AN1160" s="569"/>
      <c r="AO1160" s="569"/>
      <c r="AP1160" s="569"/>
      <c r="AQ1160" s="569"/>
      <c r="AR1160" s="569"/>
      <c r="AS1160" s="569"/>
      <c r="AT1160" s="569"/>
      <c r="AU1160" s="569"/>
      <c r="AV1160" s="569"/>
      <c r="AW1160" s="569"/>
      <c r="AX1160" s="569"/>
      <c r="AY1160" s="569"/>
      <c r="AZ1160" s="569"/>
      <c r="BA1160" s="569"/>
      <c r="BB1160" s="569"/>
      <c r="BC1160" s="569"/>
      <c r="BD1160" s="569"/>
      <c r="BE1160" s="569"/>
      <c r="BF1160" s="569"/>
      <c r="BG1160" s="569"/>
      <c r="BH1160" s="569"/>
      <c r="BI1160" s="569"/>
      <c r="BJ1160" s="569"/>
      <c r="BK1160" s="569"/>
      <c r="BL1160" s="569"/>
      <c r="BM1160" s="569"/>
      <c r="BN1160" s="569"/>
      <c r="BO1160" s="569"/>
      <c r="BP1160" s="569"/>
      <c r="BQ1160" s="569"/>
      <c r="BR1160" s="569"/>
      <c r="BS1160" s="569"/>
      <c r="BT1160" s="569"/>
      <c r="BU1160" s="569"/>
      <c r="BV1160" s="569"/>
      <c r="BW1160" s="569"/>
      <c r="BX1160" s="569"/>
      <c r="BY1160" s="569"/>
      <c r="BZ1160" s="569"/>
      <c r="CA1160" s="569"/>
      <c r="CB1160" s="569"/>
      <c r="CC1160" s="569"/>
      <c r="CD1160" s="569"/>
    </row>
    <row r="1161" spans="21:82" ht="39" customHeight="1" x14ac:dyDescent="0.25">
      <c r="U1161" s="569"/>
      <c r="V1161" s="569"/>
      <c r="W1161" s="569"/>
      <c r="X1161" s="569"/>
      <c r="Y1161" s="569"/>
      <c r="Z1161" s="569"/>
      <c r="AA1161" s="569"/>
      <c r="AB1161" s="569"/>
      <c r="AC1161" s="569"/>
      <c r="AD1161" s="569"/>
      <c r="AE1161" s="569"/>
      <c r="AF1161" s="569"/>
      <c r="AG1161" s="569"/>
      <c r="AH1161" s="569"/>
      <c r="AI1161" s="569"/>
      <c r="AJ1161" s="569"/>
      <c r="AK1161" s="569"/>
      <c r="AL1161" s="569"/>
      <c r="AM1161" s="569"/>
      <c r="AN1161" s="569"/>
      <c r="AO1161" s="569"/>
      <c r="AP1161" s="569"/>
      <c r="AQ1161" s="569"/>
      <c r="AR1161" s="569"/>
      <c r="AS1161" s="569"/>
      <c r="AT1161" s="569"/>
      <c r="AU1161" s="569"/>
      <c r="AV1161" s="569"/>
      <c r="AW1161" s="569"/>
      <c r="AX1161" s="569"/>
      <c r="AY1161" s="569"/>
      <c r="AZ1161" s="569"/>
      <c r="BA1161" s="569"/>
      <c r="BB1161" s="569"/>
      <c r="BC1161" s="569"/>
      <c r="BD1161" s="569"/>
      <c r="BE1161" s="569"/>
      <c r="BF1161" s="569"/>
      <c r="BG1161" s="569"/>
      <c r="BH1161" s="569"/>
      <c r="BI1161" s="569"/>
      <c r="BJ1161" s="569"/>
      <c r="BK1161" s="569"/>
      <c r="BL1161" s="569"/>
      <c r="BM1161" s="569"/>
      <c r="BN1161" s="569"/>
      <c r="BO1161" s="569"/>
      <c r="BP1161" s="569"/>
      <c r="BQ1161" s="569"/>
      <c r="BR1161" s="569"/>
      <c r="BS1161" s="569"/>
      <c r="BT1161" s="569"/>
      <c r="BU1161" s="569"/>
      <c r="BV1161" s="569"/>
      <c r="BW1161" s="569"/>
      <c r="BX1161" s="569"/>
      <c r="BY1161" s="569"/>
      <c r="BZ1161" s="569"/>
      <c r="CA1161" s="569"/>
      <c r="CB1161" s="569"/>
      <c r="CC1161" s="569"/>
      <c r="CD1161" s="569"/>
    </row>
    <row r="1162" spans="21:82" ht="39" customHeight="1" x14ac:dyDescent="0.25">
      <c r="U1162" s="569"/>
      <c r="V1162" s="569"/>
      <c r="W1162" s="569"/>
      <c r="X1162" s="569"/>
      <c r="Y1162" s="569"/>
      <c r="Z1162" s="569"/>
      <c r="AA1162" s="569"/>
      <c r="AB1162" s="569"/>
      <c r="AC1162" s="569"/>
      <c r="AD1162" s="569"/>
      <c r="AE1162" s="569"/>
      <c r="AF1162" s="569"/>
      <c r="AG1162" s="569"/>
      <c r="AH1162" s="569"/>
      <c r="AI1162" s="569"/>
      <c r="AJ1162" s="569"/>
      <c r="AK1162" s="569"/>
      <c r="AL1162" s="569"/>
      <c r="AM1162" s="569"/>
      <c r="AN1162" s="569"/>
      <c r="AO1162" s="569"/>
      <c r="AP1162" s="569"/>
      <c r="AQ1162" s="569"/>
      <c r="AR1162" s="569"/>
      <c r="AS1162" s="569"/>
      <c r="AT1162" s="569"/>
      <c r="AU1162" s="569"/>
      <c r="AV1162" s="569"/>
      <c r="AW1162" s="569"/>
      <c r="AX1162" s="569"/>
      <c r="AY1162" s="569"/>
      <c r="AZ1162" s="569"/>
      <c r="BA1162" s="569"/>
      <c r="BB1162" s="569"/>
      <c r="BC1162" s="569"/>
      <c r="BD1162" s="569"/>
      <c r="BE1162" s="569"/>
      <c r="BF1162" s="569"/>
      <c r="BG1162" s="569"/>
      <c r="BH1162" s="569"/>
      <c r="BI1162" s="569"/>
      <c r="BJ1162" s="569"/>
      <c r="BK1162" s="569"/>
      <c r="BL1162" s="569"/>
      <c r="BM1162" s="569"/>
      <c r="BN1162" s="569"/>
      <c r="BO1162" s="569"/>
      <c r="BP1162" s="569"/>
      <c r="BQ1162" s="569"/>
      <c r="BR1162" s="569"/>
      <c r="BS1162" s="569"/>
      <c r="BT1162" s="569"/>
      <c r="BU1162" s="569"/>
      <c r="BV1162" s="569"/>
      <c r="BW1162" s="569"/>
      <c r="BX1162" s="569"/>
      <c r="BY1162" s="569"/>
      <c r="BZ1162" s="569"/>
      <c r="CA1162" s="569"/>
      <c r="CB1162" s="569"/>
      <c r="CC1162" s="569"/>
      <c r="CD1162" s="569"/>
    </row>
    <row r="1163" spans="21:82" ht="39" customHeight="1" x14ac:dyDescent="0.25">
      <c r="U1163" s="569"/>
      <c r="V1163" s="569"/>
      <c r="W1163" s="569"/>
      <c r="X1163" s="569"/>
      <c r="Y1163" s="569"/>
      <c r="Z1163" s="569"/>
      <c r="AA1163" s="569"/>
      <c r="AB1163" s="569"/>
      <c r="AC1163" s="569"/>
      <c r="AD1163" s="569"/>
      <c r="AE1163" s="569"/>
      <c r="AF1163" s="569"/>
      <c r="AG1163" s="569"/>
      <c r="AH1163" s="569"/>
      <c r="AI1163" s="569"/>
      <c r="AJ1163" s="569"/>
      <c r="AK1163" s="569"/>
      <c r="AL1163" s="569"/>
      <c r="AM1163" s="569"/>
      <c r="AN1163" s="569"/>
      <c r="AO1163" s="569"/>
      <c r="AP1163" s="569"/>
      <c r="AQ1163" s="569"/>
      <c r="AR1163" s="569"/>
      <c r="AS1163" s="569"/>
      <c r="AT1163" s="569"/>
      <c r="AU1163" s="569"/>
      <c r="AV1163" s="569"/>
      <c r="AW1163" s="569"/>
      <c r="AX1163" s="569"/>
      <c r="AY1163" s="569"/>
      <c r="AZ1163" s="569"/>
      <c r="BA1163" s="569"/>
      <c r="BB1163" s="569"/>
      <c r="BC1163" s="569"/>
      <c r="BD1163" s="569"/>
      <c r="BE1163" s="569"/>
      <c r="BF1163" s="569"/>
      <c r="BG1163" s="569"/>
      <c r="BH1163" s="569"/>
      <c r="BI1163" s="569"/>
      <c r="BJ1163" s="569"/>
      <c r="BK1163" s="569"/>
      <c r="BL1163" s="569"/>
      <c r="BM1163" s="569"/>
      <c r="BN1163" s="569"/>
      <c r="BO1163" s="569"/>
      <c r="BP1163" s="569"/>
      <c r="BQ1163" s="569"/>
      <c r="BR1163" s="569"/>
      <c r="BS1163" s="569"/>
      <c r="BT1163" s="569"/>
      <c r="BU1163" s="569"/>
      <c r="BV1163" s="569"/>
      <c r="BW1163" s="569"/>
      <c r="BX1163" s="569"/>
      <c r="BY1163" s="569"/>
      <c r="BZ1163" s="569"/>
      <c r="CA1163" s="569"/>
      <c r="CB1163" s="569"/>
      <c r="CC1163" s="569"/>
      <c r="CD1163" s="569"/>
    </row>
    <row r="1164" spans="21:82" ht="39" customHeight="1" x14ac:dyDescent="0.25">
      <c r="U1164" s="569"/>
      <c r="V1164" s="569"/>
      <c r="W1164" s="569"/>
      <c r="X1164" s="569"/>
      <c r="Y1164" s="569"/>
      <c r="Z1164" s="569"/>
      <c r="AA1164" s="569"/>
      <c r="AB1164" s="569"/>
      <c r="AC1164" s="569"/>
      <c r="AD1164" s="569"/>
      <c r="AE1164" s="569"/>
      <c r="AF1164" s="569"/>
      <c r="AG1164" s="569"/>
      <c r="AH1164" s="569"/>
      <c r="AI1164" s="569"/>
      <c r="AJ1164" s="569"/>
      <c r="AK1164" s="569"/>
      <c r="AL1164" s="569"/>
      <c r="AM1164" s="569"/>
      <c r="AN1164" s="569"/>
      <c r="AO1164" s="569"/>
      <c r="AP1164" s="569"/>
      <c r="AQ1164" s="569"/>
      <c r="AR1164" s="569"/>
      <c r="AS1164" s="569"/>
      <c r="AT1164" s="569"/>
      <c r="AU1164" s="569"/>
      <c r="AV1164" s="569"/>
      <c r="AW1164" s="569"/>
      <c r="AX1164" s="569"/>
      <c r="AY1164" s="569"/>
      <c r="AZ1164" s="569"/>
      <c r="BA1164" s="569"/>
      <c r="BB1164" s="569"/>
      <c r="BC1164" s="569"/>
      <c r="BD1164" s="569"/>
      <c r="BE1164" s="569"/>
      <c r="BF1164" s="569"/>
      <c r="BG1164" s="569"/>
      <c r="BH1164" s="569"/>
      <c r="BI1164" s="569"/>
      <c r="BJ1164" s="569"/>
      <c r="BK1164" s="569"/>
      <c r="BL1164" s="569"/>
      <c r="BM1164" s="569"/>
      <c r="BN1164" s="569"/>
      <c r="BO1164" s="569"/>
      <c r="BP1164" s="569"/>
      <c r="BQ1164" s="569"/>
      <c r="BR1164" s="569"/>
      <c r="BS1164" s="569"/>
      <c r="BT1164" s="569"/>
      <c r="BU1164" s="569"/>
      <c r="BV1164" s="569"/>
      <c r="BW1164" s="569"/>
      <c r="BX1164" s="569"/>
      <c r="BY1164" s="569"/>
      <c r="BZ1164" s="569"/>
      <c r="CA1164" s="569"/>
      <c r="CB1164" s="569"/>
      <c r="CC1164" s="569"/>
      <c r="CD1164" s="569"/>
    </row>
    <row r="1165" spans="21:82" ht="39" customHeight="1" x14ac:dyDescent="0.25">
      <c r="U1165" s="569"/>
      <c r="V1165" s="569"/>
      <c r="W1165" s="569"/>
      <c r="X1165" s="569"/>
      <c r="Y1165" s="569"/>
      <c r="Z1165" s="569"/>
      <c r="AA1165" s="569"/>
      <c r="AB1165" s="569"/>
      <c r="AC1165" s="569"/>
      <c r="AD1165" s="569"/>
      <c r="AE1165" s="569"/>
      <c r="AF1165" s="569"/>
      <c r="AG1165" s="569"/>
      <c r="AH1165" s="569"/>
      <c r="AI1165" s="569"/>
      <c r="AJ1165" s="569"/>
      <c r="AK1165" s="569"/>
      <c r="AL1165" s="569"/>
      <c r="AM1165" s="569"/>
      <c r="AN1165" s="569"/>
      <c r="AO1165" s="569"/>
      <c r="AP1165" s="569"/>
      <c r="AQ1165" s="569"/>
      <c r="AR1165" s="569"/>
      <c r="AS1165" s="569"/>
      <c r="AT1165" s="569"/>
      <c r="AU1165" s="569"/>
      <c r="AV1165" s="569"/>
      <c r="AW1165" s="569"/>
      <c r="AX1165" s="569"/>
      <c r="AY1165" s="569"/>
      <c r="AZ1165" s="569"/>
      <c r="BA1165" s="569"/>
      <c r="BB1165" s="569"/>
      <c r="BC1165" s="569"/>
      <c r="BD1165" s="569"/>
      <c r="BE1165" s="569"/>
      <c r="BF1165" s="569"/>
      <c r="BG1165" s="569"/>
      <c r="BH1165" s="569"/>
      <c r="BI1165" s="569"/>
      <c r="BJ1165" s="569"/>
      <c r="BK1165" s="569"/>
      <c r="BL1165" s="569"/>
      <c r="BM1165" s="569"/>
      <c r="BN1165" s="569"/>
      <c r="BO1165" s="569"/>
      <c r="BP1165" s="569"/>
      <c r="BQ1165" s="569"/>
      <c r="BR1165" s="569"/>
      <c r="BS1165" s="569"/>
      <c r="BT1165" s="569"/>
      <c r="BU1165" s="569"/>
      <c r="BV1165" s="569"/>
      <c r="BW1165" s="569"/>
      <c r="BX1165" s="569"/>
      <c r="BY1165" s="569"/>
      <c r="BZ1165" s="569"/>
      <c r="CA1165" s="569"/>
      <c r="CB1165" s="569"/>
      <c r="CC1165" s="569"/>
      <c r="CD1165" s="569"/>
    </row>
    <row r="1166" spans="21:82" ht="39" customHeight="1" x14ac:dyDescent="0.25">
      <c r="U1166" s="569"/>
      <c r="V1166" s="569"/>
      <c r="W1166" s="569"/>
      <c r="X1166" s="569"/>
      <c r="Y1166" s="569"/>
      <c r="Z1166" s="569"/>
      <c r="AA1166" s="569"/>
      <c r="AB1166" s="569"/>
      <c r="AC1166" s="569"/>
      <c r="AD1166" s="569"/>
      <c r="AE1166" s="569"/>
      <c r="AF1166" s="569"/>
      <c r="AG1166" s="569"/>
      <c r="AH1166" s="569"/>
      <c r="AI1166" s="569"/>
      <c r="AJ1166" s="569"/>
      <c r="AK1166" s="569"/>
      <c r="AL1166" s="569"/>
      <c r="AM1166" s="569"/>
      <c r="AN1166" s="569"/>
      <c r="AO1166" s="569"/>
      <c r="AP1166" s="569"/>
      <c r="AQ1166" s="569"/>
      <c r="AR1166" s="569"/>
      <c r="AS1166" s="569"/>
      <c r="AT1166" s="569"/>
      <c r="AU1166" s="569"/>
      <c r="AV1166" s="569"/>
      <c r="AW1166" s="569"/>
      <c r="AX1166" s="569"/>
      <c r="AY1166" s="569"/>
      <c r="AZ1166" s="569"/>
      <c r="BA1166" s="569"/>
      <c r="BB1166" s="569"/>
      <c r="BC1166" s="569"/>
      <c r="BD1166" s="569"/>
      <c r="BE1166" s="569"/>
      <c r="BF1166" s="569"/>
      <c r="BG1166" s="569"/>
      <c r="BH1166" s="569"/>
      <c r="BI1166" s="569"/>
      <c r="BJ1166" s="569"/>
      <c r="BK1166" s="569"/>
      <c r="BL1166" s="569"/>
      <c r="BM1166" s="569"/>
      <c r="BN1166" s="569"/>
      <c r="BO1166" s="569"/>
      <c r="BP1166" s="569"/>
      <c r="BQ1166" s="569"/>
      <c r="BR1166" s="569"/>
      <c r="BS1166" s="569"/>
      <c r="BT1166" s="569"/>
      <c r="BU1166" s="569"/>
      <c r="BV1166" s="569"/>
      <c r="BW1166" s="569"/>
      <c r="BX1166" s="569"/>
      <c r="BY1166" s="569"/>
      <c r="BZ1166" s="569"/>
      <c r="CA1166" s="569"/>
      <c r="CB1166" s="569"/>
      <c r="CC1166" s="569"/>
      <c r="CD1166" s="569"/>
    </row>
    <row r="1167" spans="21:82" ht="39" customHeight="1" x14ac:dyDescent="0.25">
      <c r="U1167" s="569"/>
      <c r="V1167" s="569"/>
      <c r="W1167" s="569"/>
      <c r="X1167" s="569"/>
      <c r="Y1167" s="569"/>
      <c r="Z1167" s="569"/>
      <c r="AA1167" s="569"/>
      <c r="AB1167" s="569"/>
      <c r="AC1167" s="569"/>
      <c r="AD1167" s="569"/>
      <c r="AE1167" s="569"/>
      <c r="AF1167" s="569"/>
      <c r="AG1167" s="569"/>
      <c r="AH1167" s="569"/>
      <c r="AI1167" s="569"/>
      <c r="AJ1167" s="569"/>
      <c r="AK1167" s="569"/>
      <c r="AL1167" s="569"/>
      <c r="AM1167" s="569"/>
      <c r="AN1167" s="569"/>
      <c r="AO1167" s="569"/>
      <c r="AP1167" s="569"/>
      <c r="AQ1167" s="569"/>
      <c r="AR1167" s="569"/>
      <c r="AS1167" s="569"/>
      <c r="AT1167" s="569"/>
      <c r="AU1167" s="569"/>
      <c r="AV1167" s="569"/>
      <c r="AW1167" s="569"/>
      <c r="AX1167" s="569"/>
      <c r="AY1167" s="569"/>
      <c r="AZ1167" s="569"/>
      <c r="BA1167" s="569"/>
      <c r="BB1167" s="569"/>
      <c r="BC1167" s="569"/>
      <c r="BD1167" s="569"/>
      <c r="BE1167" s="569"/>
      <c r="BF1167" s="569"/>
      <c r="BG1167" s="569"/>
      <c r="BH1167" s="569"/>
      <c r="BI1167" s="569"/>
      <c r="BJ1167" s="569"/>
      <c r="BK1167" s="569"/>
      <c r="BL1167" s="569"/>
      <c r="BM1167" s="569"/>
      <c r="BN1167" s="569"/>
      <c r="BO1167" s="569"/>
      <c r="BP1167" s="569"/>
      <c r="BQ1167" s="569"/>
      <c r="BR1167" s="569"/>
      <c r="BS1167" s="569"/>
      <c r="BT1167" s="569"/>
      <c r="BU1167" s="569"/>
      <c r="BV1167" s="569"/>
      <c r="BW1167" s="569"/>
      <c r="BX1167" s="569"/>
      <c r="BY1167" s="569"/>
      <c r="BZ1167" s="569"/>
      <c r="CA1167" s="569"/>
      <c r="CB1167" s="569"/>
      <c r="CC1167" s="569"/>
      <c r="CD1167" s="569"/>
    </row>
    <row r="1168" spans="21:82" ht="39" customHeight="1" x14ac:dyDescent="0.25">
      <c r="U1168" s="569"/>
      <c r="V1168" s="569"/>
      <c r="W1168" s="569"/>
      <c r="X1168" s="569"/>
      <c r="Y1168" s="569"/>
      <c r="Z1168" s="569"/>
      <c r="AA1168" s="569"/>
      <c r="AB1168" s="569"/>
      <c r="AC1168" s="569"/>
      <c r="AD1168" s="569"/>
      <c r="AE1168" s="569"/>
      <c r="AF1168" s="569"/>
      <c r="AG1168" s="569"/>
      <c r="AH1168" s="569"/>
      <c r="AI1168" s="569"/>
      <c r="AJ1168" s="569"/>
      <c r="AK1168" s="569"/>
      <c r="AL1168" s="569"/>
      <c r="AM1168" s="569"/>
      <c r="AN1168" s="569"/>
      <c r="AO1168" s="569"/>
      <c r="AP1168" s="569"/>
      <c r="AQ1168" s="569"/>
      <c r="AR1168" s="569"/>
      <c r="AS1168" s="569"/>
      <c r="AT1168" s="569"/>
      <c r="AU1168" s="569"/>
      <c r="AV1168" s="569"/>
      <c r="AW1168" s="569"/>
      <c r="AX1168" s="569"/>
      <c r="AY1168" s="569"/>
      <c r="AZ1168" s="569"/>
      <c r="BA1168" s="569"/>
      <c r="BB1168" s="569"/>
      <c r="BC1168" s="569"/>
      <c r="BD1168" s="569"/>
      <c r="BE1168" s="569"/>
      <c r="BF1168" s="569"/>
      <c r="BG1168" s="569"/>
      <c r="BH1168" s="569"/>
      <c r="BI1168" s="569"/>
      <c r="BJ1168" s="569"/>
      <c r="BK1168" s="569"/>
      <c r="BL1168" s="569"/>
      <c r="BM1168" s="569"/>
      <c r="BN1168" s="569"/>
      <c r="BO1168" s="569"/>
      <c r="BP1168" s="569"/>
      <c r="BQ1168" s="569"/>
      <c r="BR1168" s="569"/>
      <c r="BS1168" s="569"/>
      <c r="BT1168" s="569"/>
      <c r="BU1168" s="569"/>
      <c r="BV1168" s="569"/>
      <c r="BW1168" s="569"/>
      <c r="BX1168" s="569"/>
      <c r="BY1168" s="569"/>
      <c r="BZ1168" s="569"/>
      <c r="CA1168" s="569"/>
      <c r="CB1168" s="569"/>
      <c r="CC1168" s="569"/>
      <c r="CD1168" s="569"/>
    </row>
    <row r="1169" spans="21:82" ht="39" customHeight="1" x14ac:dyDescent="0.25">
      <c r="U1169" s="569"/>
      <c r="V1169" s="569"/>
      <c r="W1169" s="569"/>
      <c r="X1169" s="569"/>
      <c r="Y1169" s="569"/>
      <c r="Z1169" s="569"/>
      <c r="AA1169" s="569"/>
      <c r="AB1169" s="569"/>
      <c r="AC1169" s="569"/>
      <c r="AD1169" s="569"/>
      <c r="AE1169" s="569"/>
      <c r="AF1169" s="569"/>
      <c r="AG1169" s="569"/>
      <c r="AH1169" s="569"/>
      <c r="AI1169" s="569"/>
      <c r="AJ1169" s="569"/>
      <c r="AK1169" s="569"/>
      <c r="AL1169" s="569"/>
      <c r="AM1169" s="569"/>
      <c r="AN1169" s="569"/>
      <c r="AO1169" s="569"/>
      <c r="AP1169" s="569"/>
      <c r="AQ1169" s="569"/>
      <c r="AR1169" s="569"/>
      <c r="AS1169" s="569"/>
      <c r="AT1169" s="569"/>
      <c r="AU1169" s="569"/>
      <c r="AV1169" s="569"/>
      <c r="AW1169" s="569"/>
      <c r="AX1169" s="569"/>
      <c r="AY1169" s="569"/>
      <c r="AZ1169" s="569"/>
      <c r="BA1169" s="569"/>
      <c r="BB1169" s="569"/>
      <c r="BC1169" s="569"/>
      <c r="BD1169" s="569"/>
      <c r="BE1169" s="569"/>
      <c r="BF1169" s="569"/>
      <c r="BG1169" s="569"/>
      <c r="BH1169" s="569"/>
      <c r="BI1169" s="569"/>
      <c r="BJ1169" s="569"/>
      <c r="BK1169" s="569"/>
      <c r="BL1169" s="569"/>
      <c r="BM1169" s="569"/>
      <c r="BN1169" s="569"/>
      <c r="BO1169" s="569"/>
      <c r="BP1169" s="569"/>
      <c r="BQ1169" s="569"/>
      <c r="BR1169" s="569"/>
      <c r="BS1169" s="569"/>
      <c r="BT1169" s="569"/>
      <c r="BU1169" s="569"/>
      <c r="BV1169" s="569"/>
      <c r="BW1169" s="569"/>
      <c r="BX1169" s="569"/>
      <c r="BY1169" s="569"/>
      <c r="BZ1169" s="569"/>
      <c r="CA1169" s="569"/>
      <c r="CB1169" s="569"/>
      <c r="CC1169" s="569"/>
      <c r="CD1169" s="569"/>
    </row>
    <row r="1170" spans="21:82" ht="39" customHeight="1" x14ac:dyDescent="0.25">
      <c r="U1170" s="569"/>
      <c r="V1170" s="569"/>
      <c r="W1170" s="569"/>
      <c r="X1170" s="569"/>
      <c r="Y1170" s="569"/>
      <c r="Z1170" s="569"/>
      <c r="AA1170" s="569"/>
      <c r="AB1170" s="569"/>
      <c r="AC1170" s="569"/>
      <c r="AD1170" s="569"/>
      <c r="AE1170" s="569"/>
      <c r="AF1170" s="569"/>
      <c r="AG1170" s="569"/>
      <c r="AH1170" s="569"/>
      <c r="AI1170" s="569"/>
      <c r="AJ1170" s="569"/>
      <c r="AK1170" s="569"/>
      <c r="AL1170" s="569"/>
      <c r="AM1170" s="569"/>
      <c r="AN1170" s="569"/>
      <c r="AO1170" s="569"/>
      <c r="AP1170" s="569"/>
      <c r="AQ1170" s="569"/>
      <c r="AR1170" s="569"/>
      <c r="AS1170" s="569"/>
      <c r="AT1170" s="569"/>
      <c r="AU1170" s="569"/>
      <c r="AV1170" s="569"/>
      <c r="AW1170" s="569"/>
      <c r="AX1170" s="569"/>
      <c r="AY1170" s="569"/>
      <c r="AZ1170" s="569"/>
      <c r="BA1170" s="569"/>
      <c r="BB1170" s="569"/>
      <c r="BC1170" s="569"/>
      <c r="BD1170" s="569"/>
      <c r="BE1170" s="569"/>
      <c r="BF1170" s="569"/>
      <c r="BG1170" s="569"/>
      <c r="BH1170" s="569"/>
      <c r="BI1170" s="569"/>
      <c r="BJ1170" s="569"/>
      <c r="BK1170" s="569"/>
      <c r="BL1170" s="569"/>
      <c r="BM1170" s="569"/>
      <c r="BN1170" s="569"/>
      <c r="BO1170" s="569"/>
      <c r="BP1170" s="569"/>
      <c r="BQ1170" s="569"/>
      <c r="BR1170" s="569"/>
      <c r="BS1170" s="569"/>
      <c r="BT1170" s="569"/>
      <c r="BU1170" s="569"/>
      <c r="BV1170" s="569"/>
      <c r="BW1170" s="569"/>
      <c r="BX1170" s="569"/>
      <c r="BY1170" s="569"/>
      <c r="BZ1170" s="569"/>
      <c r="CA1170" s="569"/>
      <c r="CB1170" s="569"/>
      <c r="CC1170" s="569"/>
      <c r="CD1170" s="569"/>
    </row>
    <row r="1171" spans="21:82" ht="39" customHeight="1" x14ac:dyDescent="0.25">
      <c r="U1171" s="569"/>
      <c r="V1171" s="569"/>
      <c r="W1171" s="569"/>
      <c r="X1171" s="569"/>
      <c r="Y1171" s="569"/>
      <c r="Z1171" s="569"/>
      <c r="AA1171" s="569"/>
      <c r="AB1171" s="569"/>
      <c r="AC1171" s="569"/>
      <c r="AD1171" s="569"/>
      <c r="AE1171" s="569"/>
      <c r="AF1171" s="569"/>
      <c r="AG1171" s="569"/>
      <c r="AH1171" s="569"/>
      <c r="AI1171" s="569"/>
      <c r="AJ1171" s="569"/>
      <c r="AK1171" s="569"/>
      <c r="AL1171" s="569"/>
      <c r="AM1171" s="569"/>
      <c r="AN1171" s="569"/>
      <c r="AO1171" s="569"/>
      <c r="AP1171" s="569"/>
      <c r="AQ1171" s="569"/>
      <c r="AR1171" s="569"/>
      <c r="AS1171" s="569"/>
      <c r="AT1171" s="569"/>
      <c r="AU1171" s="569"/>
      <c r="AV1171" s="569"/>
      <c r="AW1171" s="569"/>
      <c r="AX1171" s="569"/>
      <c r="AY1171" s="569"/>
      <c r="AZ1171" s="569"/>
      <c r="BA1171" s="569"/>
      <c r="BB1171" s="569"/>
      <c r="BC1171" s="569"/>
      <c r="BD1171" s="569"/>
      <c r="BE1171" s="569"/>
      <c r="BF1171" s="569"/>
      <c r="BG1171" s="569"/>
      <c r="BH1171" s="569"/>
      <c r="BI1171" s="569"/>
      <c r="BJ1171" s="569"/>
      <c r="BK1171" s="569"/>
      <c r="BL1171" s="569"/>
      <c r="BM1171" s="569"/>
      <c r="BN1171" s="569"/>
      <c r="BO1171" s="569"/>
      <c r="BP1171" s="569"/>
      <c r="BQ1171" s="569"/>
      <c r="BR1171" s="569"/>
      <c r="BS1171" s="569"/>
      <c r="BT1171" s="569"/>
      <c r="BU1171" s="569"/>
      <c r="BV1171" s="569"/>
      <c r="BW1171" s="569"/>
      <c r="BX1171" s="569"/>
      <c r="BY1171" s="569"/>
      <c r="BZ1171" s="569"/>
      <c r="CA1171" s="569"/>
      <c r="CB1171" s="569"/>
      <c r="CC1171" s="569"/>
      <c r="CD1171" s="569"/>
    </row>
    <row r="1172" spans="21:82" ht="39" customHeight="1" x14ac:dyDescent="0.25">
      <c r="U1172" s="569"/>
      <c r="V1172" s="569"/>
      <c r="W1172" s="569"/>
      <c r="X1172" s="569"/>
      <c r="Y1172" s="569"/>
      <c r="Z1172" s="569"/>
      <c r="AA1172" s="569"/>
      <c r="AB1172" s="569"/>
      <c r="AC1172" s="569"/>
      <c r="AD1172" s="569"/>
      <c r="AE1172" s="569"/>
      <c r="AF1172" s="569"/>
      <c r="AG1172" s="569"/>
      <c r="AH1172" s="569"/>
      <c r="AI1172" s="569"/>
      <c r="AJ1172" s="569"/>
      <c r="AK1172" s="569"/>
      <c r="AL1172" s="569"/>
      <c r="AM1172" s="569"/>
      <c r="AN1172" s="569"/>
      <c r="AO1172" s="569"/>
      <c r="AP1172" s="569"/>
      <c r="AQ1172" s="569"/>
      <c r="AR1172" s="569"/>
      <c r="AS1172" s="569"/>
      <c r="AT1172" s="569"/>
      <c r="AU1172" s="569"/>
      <c r="AV1172" s="569"/>
      <c r="AW1172" s="569"/>
      <c r="AX1172" s="569"/>
      <c r="AY1172" s="569"/>
      <c r="AZ1172" s="569"/>
      <c r="BA1172" s="569"/>
      <c r="BB1172" s="569"/>
      <c r="BC1172" s="569"/>
      <c r="BD1172" s="569"/>
      <c r="BE1172" s="569"/>
      <c r="BF1172" s="569"/>
      <c r="BG1172" s="569"/>
      <c r="BH1172" s="569"/>
      <c r="BI1172" s="569"/>
      <c r="BJ1172" s="569"/>
      <c r="BK1172" s="569"/>
      <c r="BL1172" s="569"/>
      <c r="BM1172" s="569"/>
      <c r="BN1172" s="569"/>
      <c r="BO1172" s="569"/>
      <c r="BP1172" s="569"/>
      <c r="BQ1172" s="569"/>
      <c r="BR1172" s="569"/>
      <c r="BS1172" s="569"/>
      <c r="BT1172" s="569"/>
      <c r="BU1172" s="569"/>
      <c r="BV1172" s="569"/>
      <c r="BW1172" s="569"/>
      <c r="BX1172" s="569"/>
      <c r="BY1172" s="569"/>
      <c r="BZ1172" s="569"/>
      <c r="CA1172" s="569"/>
      <c r="CB1172" s="569"/>
      <c r="CC1172" s="569"/>
      <c r="CD1172" s="569"/>
    </row>
    <row r="1173" spans="21:82" ht="39" customHeight="1" x14ac:dyDescent="0.25">
      <c r="U1173" s="569"/>
      <c r="V1173" s="569"/>
      <c r="W1173" s="569"/>
      <c r="X1173" s="569"/>
      <c r="Y1173" s="569"/>
      <c r="Z1173" s="569"/>
      <c r="AA1173" s="569"/>
      <c r="AB1173" s="569"/>
      <c r="AC1173" s="569"/>
      <c r="AD1173" s="569"/>
      <c r="AE1173" s="569"/>
      <c r="AF1173" s="569"/>
      <c r="AG1173" s="569"/>
      <c r="AH1173" s="569"/>
      <c r="AI1173" s="569"/>
      <c r="AJ1173" s="569"/>
      <c r="AK1173" s="569"/>
      <c r="AL1173" s="569"/>
      <c r="AM1173" s="569"/>
      <c r="AN1173" s="569"/>
      <c r="AO1173" s="569"/>
      <c r="AP1173" s="569"/>
      <c r="AQ1173" s="569"/>
      <c r="AR1173" s="569"/>
      <c r="AS1173" s="569"/>
      <c r="AT1173" s="569"/>
      <c r="AU1173" s="569"/>
      <c r="AV1173" s="569"/>
      <c r="AW1173" s="569"/>
      <c r="AX1173" s="569"/>
      <c r="AY1173" s="569"/>
      <c r="AZ1173" s="569"/>
      <c r="BA1173" s="569"/>
      <c r="BB1173" s="569"/>
      <c r="BC1173" s="569"/>
      <c r="BD1173" s="569"/>
      <c r="BE1173" s="569"/>
      <c r="BF1173" s="569"/>
      <c r="BG1173" s="569"/>
      <c r="BH1173" s="569"/>
      <c r="BI1173" s="569"/>
      <c r="BJ1173" s="569"/>
      <c r="BK1173" s="569"/>
      <c r="BL1173" s="569"/>
      <c r="BM1173" s="569"/>
      <c r="BN1173" s="569"/>
      <c r="BO1173" s="569"/>
      <c r="BP1173" s="569"/>
      <c r="BQ1173" s="569"/>
      <c r="BR1173" s="569"/>
      <c r="BS1173" s="569"/>
      <c r="BT1173" s="569"/>
      <c r="BU1173" s="569"/>
      <c r="BV1173" s="569"/>
      <c r="BW1173" s="569"/>
      <c r="BX1173" s="569"/>
      <c r="BY1173" s="569"/>
      <c r="BZ1173" s="569"/>
      <c r="CA1173" s="569"/>
      <c r="CB1173" s="569"/>
      <c r="CC1173" s="569"/>
      <c r="CD1173" s="569"/>
    </row>
    <row r="1174" spans="21:82" ht="39" customHeight="1" x14ac:dyDescent="0.25">
      <c r="U1174" s="569"/>
      <c r="V1174" s="569"/>
      <c r="W1174" s="569"/>
      <c r="X1174" s="569"/>
      <c r="Y1174" s="569"/>
      <c r="Z1174" s="569"/>
      <c r="AA1174" s="569"/>
      <c r="AB1174" s="569"/>
      <c r="AC1174" s="569"/>
      <c r="AD1174" s="569"/>
      <c r="AE1174" s="569"/>
      <c r="AF1174" s="569"/>
      <c r="AG1174" s="569"/>
      <c r="AH1174" s="569"/>
      <c r="AI1174" s="569"/>
      <c r="AJ1174" s="569"/>
      <c r="AK1174" s="569"/>
      <c r="AL1174" s="569"/>
      <c r="AM1174" s="569"/>
      <c r="AN1174" s="569"/>
      <c r="AO1174" s="569"/>
      <c r="AP1174" s="569"/>
      <c r="AQ1174" s="569"/>
      <c r="AR1174" s="569"/>
      <c r="AS1174" s="569"/>
      <c r="AT1174" s="569"/>
      <c r="AU1174" s="569"/>
      <c r="AV1174" s="569"/>
      <c r="AW1174" s="569"/>
      <c r="AX1174" s="569"/>
      <c r="AY1174" s="569"/>
      <c r="AZ1174" s="569"/>
      <c r="BA1174" s="569"/>
      <c r="BB1174" s="569"/>
      <c r="BC1174" s="569"/>
      <c r="BD1174" s="569"/>
      <c r="BE1174" s="569"/>
      <c r="BF1174" s="569"/>
      <c r="BG1174" s="569"/>
      <c r="BH1174" s="569"/>
      <c r="BI1174" s="569"/>
      <c r="BJ1174" s="569"/>
      <c r="BK1174" s="569"/>
      <c r="BL1174" s="569"/>
      <c r="BM1174" s="569"/>
      <c r="BN1174" s="569"/>
      <c r="BO1174" s="569"/>
      <c r="BP1174" s="569"/>
      <c r="BQ1174" s="569"/>
      <c r="BR1174" s="569"/>
      <c r="BS1174" s="569"/>
      <c r="BT1174" s="569"/>
      <c r="BU1174" s="569"/>
      <c r="BV1174" s="569"/>
      <c r="BW1174" s="569"/>
      <c r="BX1174" s="569"/>
      <c r="BY1174" s="569"/>
      <c r="BZ1174" s="569"/>
      <c r="CA1174" s="569"/>
      <c r="CB1174" s="569"/>
      <c r="CC1174" s="569"/>
      <c r="CD1174" s="569"/>
    </row>
    <row r="1175" spans="21:82" ht="39" customHeight="1" x14ac:dyDescent="0.25">
      <c r="U1175" s="569"/>
      <c r="V1175" s="569"/>
      <c r="W1175" s="569"/>
      <c r="X1175" s="569"/>
      <c r="Y1175" s="569"/>
      <c r="Z1175" s="569"/>
      <c r="AA1175" s="569"/>
      <c r="AB1175" s="569"/>
      <c r="AC1175" s="569"/>
      <c r="AD1175" s="569"/>
      <c r="AE1175" s="569"/>
      <c r="AF1175" s="569"/>
      <c r="AG1175" s="569"/>
      <c r="AH1175" s="569"/>
      <c r="AI1175" s="569"/>
      <c r="AJ1175" s="569"/>
      <c r="AK1175" s="569"/>
      <c r="AL1175" s="569"/>
      <c r="AM1175" s="569"/>
      <c r="AN1175" s="569"/>
      <c r="AO1175" s="569"/>
      <c r="AP1175" s="569"/>
      <c r="AQ1175" s="569"/>
      <c r="AR1175" s="569"/>
      <c r="AS1175" s="569"/>
      <c r="AT1175" s="569"/>
      <c r="AU1175" s="569"/>
      <c r="AV1175" s="569"/>
      <c r="AW1175" s="569"/>
      <c r="AX1175" s="569"/>
      <c r="AY1175" s="569"/>
      <c r="AZ1175" s="569"/>
      <c r="BA1175" s="569"/>
      <c r="BB1175" s="569"/>
      <c r="BC1175" s="569"/>
      <c r="BD1175" s="569"/>
      <c r="BE1175" s="569"/>
      <c r="BF1175" s="569"/>
      <c r="BG1175" s="569"/>
      <c r="BH1175" s="569"/>
      <c r="BI1175" s="569"/>
      <c r="BJ1175" s="569"/>
      <c r="BK1175" s="569"/>
      <c r="BL1175" s="569"/>
      <c r="BM1175" s="569"/>
      <c r="BN1175" s="569"/>
      <c r="BO1175" s="569"/>
      <c r="BP1175" s="569"/>
      <c r="BQ1175" s="569"/>
      <c r="BR1175" s="569"/>
      <c r="BS1175" s="569"/>
      <c r="BT1175" s="569"/>
      <c r="BU1175" s="569"/>
      <c r="BV1175" s="569"/>
      <c r="BW1175" s="569"/>
      <c r="BX1175" s="569"/>
      <c r="BY1175" s="569"/>
      <c r="BZ1175" s="569"/>
      <c r="CA1175" s="569"/>
      <c r="CB1175" s="569"/>
      <c r="CC1175" s="569"/>
      <c r="CD1175" s="569"/>
    </row>
    <row r="1176" spans="21:82" ht="39" customHeight="1" x14ac:dyDescent="0.25">
      <c r="U1176" s="569"/>
      <c r="V1176" s="569"/>
      <c r="W1176" s="569"/>
      <c r="X1176" s="569"/>
      <c r="Y1176" s="569"/>
      <c r="Z1176" s="569"/>
      <c r="AA1176" s="569"/>
      <c r="AB1176" s="569"/>
      <c r="AC1176" s="569"/>
      <c r="AD1176" s="569"/>
      <c r="AE1176" s="569"/>
      <c r="AF1176" s="569"/>
      <c r="AG1176" s="569"/>
      <c r="AH1176" s="569"/>
      <c r="AI1176" s="569"/>
      <c r="AJ1176" s="569"/>
      <c r="AK1176" s="569"/>
      <c r="AL1176" s="569"/>
      <c r="AM1176" s="569"/>
      <c r="AN1176" s="569"/>
      <c r="AO1176" s="569"/>
      <c r="AP1176" s="569"/>
      <c r="AQ1176" s="569"/>
      <c r="AR1176" s="569"/>
      <c r="AS1176" s="569"/>
      <c r="AT1176" s="569"/>
      <c r="AU1176" s="569"/>
      <c r="AV1176" s="569"/>
      <c r="AW1176" s="569"/>
      <c r="AX1176" s="569"/>
      <c r="AY1176" s="569"/>
      <c r="AZ1176" s="569"/>
      <c r="BA1176" s="569"/>
      <c r="BB1176" s="569"/>
      <c r="BC1176" s="569"/>
      <c r="BD1176" s="569"/>
      <c r="BE1176" s="569"/>
      <c r="BF1176" s="569"/>
      <c r="BG1176" s="569"/>
      <c r="BH1176" s="569"/>
      <c r="BI1176" s="569"/>
      <c r="BJ1176" s="569"/>
      <c r="BK1176" s="569"/>
      <c r="BL1176" s="569"/>
      <c r="BM1176" s="569"/>
      <c r="BN1176" s="569"/>
      <c r="BO1176" s="569"/>
      <c r="BP1176" s="569"/>
      <c r="BQ1176" s="569"/>
      <c r="BR1176" s="569"/>
      <c r="BS1176" s="569"/>
      <c r="BT1176" s="569"/>
      <c r="BU1176" s="569"/>
      <c r="BV1176" s="569"/>
      <c r="BW1176" s="569"/>
      <c r="BX1176" s="569"/>
      <c r="BY1176" s="569"/>
      <c r="BZ1176" s="569"/>
      <c r="CA1176" s="569"/>
      <c r="CB1176" s="569"/>
      <c r="CC1176" s="569"/>
      <c r="CD1176" s="569"/>
    </row>
    <row r="1177" spans="21:82" ht="39" customHeight="1" x14ac:dyDescent="0.25">
      <c r="U1177" s="569"/>
      <c r="V1177" s="569"/>
      <c r="W1177" s="569"/>
      <c r="X1177" s="569"/>
      <c r="Y1177" s="569"/>
      <c r="Z1177" s="569"/>
      <c r="AA1177" s="569"/>
      <c r="AB1177" s="569"/>
      <c r="AC1177" s="569"/>
      <c r="AD1177" s="569"/>
      <c r="AE1177" s="569"/>
      <c r="AF1177" s="569"/>
      <c r="AG1177" s="569"/>
      <c r="AH1177" s="569"/>
      <c r="AI1177" s="569"/>
      <c r="AJ1177" s="569"/>
      <c r="AK1177" s="569"/>
      <c r="AL1177" s="569"/>
      <c r="AM1177" s="569"/>
      <c r="AN1177" s="569"/>
      <c r="AO1177" s="569"/>
      <c r="AP1177" s="569"/>
      <c r="AQ1177" s="569"/>
      <c r="AR1177" s="569"/>
      <c r="AS1177" s="569"/>
      <c r="AT1177" s="569"/>
      <c r="AU1177" s="569"/>
      <c r="AV1177" s="569"/>
      <c r="AW1177" s="569"/>
      <c r="AX1177" s="569"/>
      <c r="AY1177" s="569"/>
      <c r="AZ1177" s="569"/>
      <c r="BA1177" s="569"/>
      <c r="BB1177" s="569"/>
      <c r="BC1177" s="569"/>
      <c r="BD1177" s="569"/>
      <c r="BE1177" s="569"/>
      <c r="BF1177" s="569"/>
      <c r="BG1177" s="569"/>
      <c r="BH1177" s="569"/>
      <c r="BI1177" s="569"/>
      <c r="BJ1177" s="569"/>
      <c r="BK1177" s="569"/>
      <c r="BL1177" s="569"/>
      <c r="BM1177" s="569"/>
      <c r="BN1177" s="569"/>
      <c r="BO1177" s="569"/>
      <c r="BP1177" s="569"/>
      <c r="BQ1177" s="569"/>
      <c r="BR1177" s="569"/>
      <c r="BS1177" s="569"/>
      <c r="BT1177" s="569"/>
      <c r="BU1177" s="569"/>
      <c r="BV1177" s="569"/>
      <c r="BW1177" s="569"/>
      <c r="BX1177" s="569"/>
      <c r="BY1177" s="569"/>
      <c r="BZ1177" s="569"/>
      <c r="CA1177" s="569"/>
      <c r="CB1177" s="569"/>
      <c r="CC1177" s="569"/>
      <c r="CD1177" s="569"/>
    </row>
    <row r="1178" spans="21:82" ht="39" customHeight="1" x14ac:dyDescent="0.25">
      <c r="U1178" s="569"/>
      <c r="V1178" s="569"/>
      <c r="W1178" s="569"/>
      <c r="X1178" s="569"/>
      <c r="Y1178" s="569"/>
      <c r="Z1178" s="569"/>
      <c r="AA1178" s="569"/>
      <c r="AB1178" s="569"/>
      <c r="AC1178" s="569"/>
      <c r="AD1178" s="569"/>
      <c r="AE1178" s="569"/>
      <c r="AF1178" s="569"/>
      <c r="AG1178" s="569"/>
      <c r="AH1178" s="569"/>
      <c r="AI1178" s="569"/>
      <c r="AJ1178" s="569"/>
      <c r="AK1178" s="569"/>
      <c r="AL1178" s="569"/>
      <c r="AM1178" s="569"/>
      <c r="AN1178" s="569"/>
      <c r="AO1178" s="569"/>
      <c r="AP1178" s="569"/>
      <c r="AQ1178" s="569"/>
      <c r="AR1178" s="569"/>
      <c r="AS1178" s="569"/>
      <c r="AT1178" s="569"/>
      <c r="AU1178" s="569"/>
      <c r="AV1178" s="569"/>
      <c r="AW1178" s="569"/>
      <c r="AX1178" s="569"/>
      <c r="AY1178" s="569"/>
      <c r="AZ1178" s="569"/>
      <c r="BA1178" s="569"/>
      <c r="BB1178" s="569"/>
      <c r="BC1178" s="569"/>
      <c r="BD1178" s="569"/>
      <c r="BE1178" s="569"/>
      <c r="BF1178" s="569"/>
      <c r="BG1178" s="569"/>
      <c r="BH1178" s="569"/>
      <c r="BI1178" s="569"/>
      <c r="BJ1178" s="569"/>
      <c r="BK1178" s="569"/>
      <c r="BL1178" s="569"/>
      <c r="BM1178" s="569"/>
      <c r="BN1178" s="569"/>
      <c r="BO1178" s="569"/>
      <c r="BP1178" s="569"/>
      <c r="BQ1178" s="569"/>
      <c r="BR1178" s="569"/>
      <c r="BS1178" s="569"/>
      <c r="BT1178" s="569"/>
      <c r="BU1178" s="569"/>
      <c r="BV1178" s="569"/>
      <c r="BW1178" s="569"/>
      <c r="BX1178" s="569"/>
      <c r="BY1178" s="569"/>
      <c r="BZ1178" s="569"/>
      <c r="CA1178" s="569"/>
      <c r="CB1178" s="569"/>
      <c r="CC1178" s="569"/>
      <c r="CD1178" s="569"/>
    </row>
    <row r="1179" spans="21:82" ht="39" customHeight="1" x14ac:dyDescent="0.25">
      <c r="U1179" s="569"/>
      <c r="V1179" s="569"/>
      <c r="W1179" s="569"/>
      <c r="X1179" s="569"/>
      <c r="Y1179" s="569"/>
      <c r="Z1179" s="569"/>
      <c r="AA1179" s="569"/>
      <c r="AB1179" s="569"/>
      <c r="AC1179" s="569"/>
      <c r="AD1179" s="569"/>
      <c r="AE1179" s="569"/>
      <c r="AF1179" s="569"/>
      <c r="AG1179" s="569"/>
      <c r="AH1179" s="569"/>
      <c r="AI1179" s="569"/>
      <c r="AJ1179" s="569"/>
      <c r="AK1179" s="569"/>
      <c r="AL1179" s="569"/>
      <c r="AM1179" s="569"/>
      <c r="AN1179" s="569"/>
      <c r="AO1179" s="569"/>
      <c r="AP1179" s="569"/>
      <c r="AQ1179" s="569"/>
      <c r="AR1179" s="569"/>
      <c r="AS1179" s="569"/>
      <c r="AT1179" s="569"/>
      <c r="AU1179" s="569"/>
      <c r="AV1179" s="569"/>
      <c r="AW1179" s="569"/>
      <c r="AX1179" s="569"/>
      <c r="AY1179" s="569"/>
      <c r="AZ1179" s="569"/>
      <c r="BA1179" s="569"/>
      <c r="BB1179" s="569"/>
      <c r="BC1179" s="569"/>
      <c r="BD1179" s="569"/>
      <c r="BE1179" s="569"/>
      <c r="BF1179" s="569"/>
      <c r="BG1179" s="569"/>
      <c r="BH1179" s="569"/>
      <c r="BI1179" s="569"/>
      <c r="BJ1179" s="569"/>
      <c r="BK1179" s="569"/>
      <c r="BL1179" s="569"/>
      <c r="BM1179" s="569"/>
      <c r="BN1179" s="569"/>
      <c r="BO1179" s="569"/>
      <c r="BP1179" s="569"/>
      <c r="BQ1179" s="569"/>
      <c r="BR1179" s="569"/>
      <c r="BS1179" s="569"/>
      <c r="BT1179" s="569"/>
      <c r="BU1179" s="569"/>
      <c r="BV1179" s="569"/>
      <c r="BW1179" s="569"/>
      <c r="BX1179" s="569"/>
      <c r="BY1179" s="569"/>
      <c r="BZ1179" s="569"/>
      <c r="CA1179" s="569"/>
      <c r="CB1179" s="569"/>
      <c r="CC1179" s="569"/>
      <c r="CD1179" s="569"/>
    </row>
    <row r="1180" spans="21:82" ht="39" customHeight="1" x14ac:dyDescent="0.25">
      <c r="U1180" s="569"/>
      <c r="V1180" s="569"/>
      <c r="W1180" s="569"/>
      <c r="X1180" s="569"/>
      <c r="Y1180" s="569"/>
      <c r="Z1180" s="569"/>
      <c r="AA1180" s="569"/>
      <c r="AB1180" s="569"/>
      <c r="AC1180" s="569"/>
      <c r="AD1180" s="569"/>
      <c r="AE1180" s="569"/>
      <c r="AF1180" s="569"/>
      <c r="AG1180" s="569"/>
      <c r="AH1180" s="569"/>
      <c r="AI1180" s="569"/>
      <c r="AJ1180" s="569"/>
      <c r="AK1180" s="569"/>
      <c r="AL1180" s="569"/>
      <c r="AM1180" s="569"/>
      <c r="AN1180" s="569"/>
      <c r="AO1180" s="569"/>
      <c r="AP1180" s="569"/>
      <c r="AQ1180" s="569"/>
      <c r="AR1180" s="569"/>
      <c r="AS1180" s="569"/>
      <c r="AT1180" s="569"/>
      <c r="AU1180" s="569"/>
      <c r="AV1180" s="569"/>
      <c r="AW1180" s="569"/>
      <c r="AX1180" s="569"/>
      <c r="AY1180" s="569"/>
      <c r="AZ1180" s="569"/>
      <c r="BA1180" s="569"/>
      <c r="BB1180" s="569"/>
      <c r="BC1180" s="569"/>
      <c r="BD1180" s="569"/>
      <c r="BE1180" s="569"/>
      <c r="BF1180" s="569"/>
      <c r="BG1180" s="569"/>
      <c r="BH1180" s="569"/>
      <c r="BI1180" s="569"/>
      <c r="BJ1180" s="569"/>
      <c r="BK1180" s="569"/>
      <c r="BL1180" s="569"/>
      <c r="BM1180" s="569"/>
      <c r="BN1180" s="569"/>
      <c r="BO1180" s="569"/>
      <c r="BP1180" s="569"/>
      <c r="BQ1180" s="569"/>
      <c r="BR1180" s="569"/>
      <c r="BS1180" s="569"/>
      <c r="BT1180" s="569"/>
      <c r="BU1180" s="569"/>
      <c r="BV1180" s="569"/>
      <c r="BW1180" s="569"/>
      <c r="BX1180" s="569"/>
      <c r="BY1180" s="569"/>
      <c r="BZ1180" s="569"/>
      <c r="CA1180" s="569"/>
      <c r="CB1180" s="569"/>
      <c r="CC1180" s="569"/>
      <c r="CD1180" s="569"/>
    </row>
    <row r="1181" spans="21:82" ht="39" customHeight="1" x14ac:dyDescent="0.25">
      <c r="U1181" s="569"/>
      <c r="V1181" s="569"/>
      <c r="W1181" s="569"/>
      <c r="X1181" s="569"/>
      <c r="Y1181" s="569"/>
      <c r="Z1181" s="569"/>
      <c r="AA1181" s="569"/>
      <c r="AB1181" s="569"/>
      <c r="AC1181" s="569"/>
      <c r="AD1181" s="569"/>
      <c r="AE1181" s="569"/>
      <c r="AF1181" s="569"/>
      <c r="AG1181" s="569"/>
      <c r="AH1181" s="569"/>
      <c r="AI1181" s="569"/>
      <c r="AJ1181" s="569"/>
      <c r="AK1181" s="569"/>
      <c r="AL1181" s="569"/>
      <c r="AM1181" s="569"/>
      <c r="AN1181" s="569"/>
      <c r="AO1181" s="569"/>
      <c r="AP1181" s="569"/>
      <c r="AQ1181" s="569"/>
      <c r="AR1181" s="569"/>
      <c r="AS1181" s="569"/>
      <c r="AT1181" s="569"/>
      <c r="AU1181" s="569"/>
      <c r="AV1181" s="569"/>
      <c r="AW1181" s="569"/>
      <c r="AX1181" s="569"/>
      <c r="AY1181" s="569"/>
      <c r="AZ1181" s="569"/>
      <c r="BA1181" s="569"/>
      <c r="BB1181" s="569"/>
      <c r="BC1181" s="569"/>
      <c r="BD1181" s="569"/>
      <c r="BE1181" s="569"/>
      <c r="BF1181" s="569"/>
      <c r="BG1181" s="569"/>
      <c r="BH1181" s="569"/>
      <c r="BI1181" s="569"/>
      <c r="BJ1181" s="569"/>
      <c r="BK1181" s="569"/>
      <c r="BL1181" s="569"/>
      <c r="BM1181" s="569"/>
      <c r="BN1181" s="569"/>
      <c r="BO1181" s="569"/>
      <c r="BP1181" s="569"/>
      <c r="BQ1181" s="569"/>
      <c r="BR1181" s="569"/>
      <c r="BS1181" s="569"/>
      <c r="BT1181" s="569"/>
      <c r="BU1181" s="569"/>
      <c r="BV1181" s="569"/>
      <c r="BW1181" s="569"/>
      <c r="BX1181" s="569"/>
      <c r="BY1181" s="569"/>
      <c r="BZ1181" s="569"/>
      <c r="CA1181" s="569"/>
      <c r="CB1181" s="569"/>
      <c r="CC1181" s="569"/>
      <c r="CD1181" s="569"/>
    </row>
    <row r="1182" spans="21:82" ht="39" customHeight="1" x14ac:dyDescent="0.25">
      <c r="U1182" s="569"/>
      <c r="V1182" s="569"/>
      <c r="W1182" s="569"/>
      <c r="X1182" s="569"/>
      <c r="Y1182" s="569"/>
      <c r="Z1182" s="569"/>
      <c r="AA1182" s="569"/>
      <c r="AB1182" s="569"/>
      <c r="AC1182" s="569"/>
      <c r="AD1182" s="569"/>
      <c r="AE1182" s="569"/>
      <c r="AF1182" s="569"/>
      <c r="AG1182" s="569"/>
      <c r="AH1182" s="569"/>
      <c r="AI1182" s="569"/>
      <c r="AJ1182" s="569"/>
      <c r="AK1182" s="569"/>
      <c r="AL1182" s="569"/>
      <c r="AM1182" s="569"/>
      <c r="AN1182" s="569"/>
      <c r="AO1182" s="569"/>
      <c r="AP1182" s="569"/>
      <c r="AQ1182" s="569"/>
      <c r="AR1182" s="569"/>
      <c r="AS1182" s="569"/>
      <c r="AT1182" s="569"/>
      <c r="AU1182" s="569"/>
      <c r="AV1182" s="569"/>
      <c r="AW1182" s="569"/>
      <c r="AX1182" s="569"/>
      <c r="AY1182" s="569"/>
      <c r="AZ1182" s="569"/>
      <c r="BA1182" s="569"/>
      <c r="BB1182" s="569"/>
      <c r="BC1182" s="569"/>
      <c r="BD1182" s="569"/>
      <c r="BE1182" s="569"/>
      <c r="BF1182" s="569"/>
      <c r="BG1182" s="569"/>
      <c r="BH1182" s="569"/>
      <c r="BI1182" s="569"/>
      <c r="BJ1182" s="569"/>
      <c r="BK1182" s="569"/>
      <c r="BL1182" s="569"/>
      <c r="BM1182" s="569"/>
      <c r="BN1182" s="569"/>
      <c r="BO1182" s="569"/>
      <c r="BP1182" s="569"/>
      <c r="BQ1182" s="569"/>
      <c r="BR1182" s="569"/>
      <c r="BS1182" s="569"/>
      <c r="BT1182" s="569"/>
      <c r="BU1182" s="569"/>
      <c r="BV1182" s="569"/>
      <c r="BW1182" s="569"/>
      <c r="BX1182" s="569"/>
      <c r="BY1182" s="569"/>
      <c r="BZ1182" s="569"/>
      <c r="CA1182" s="569"/>
      <c r="CB1182" s="569"/>
      <c r="CC1182" s="569"/>
      <c r="CD1182" s="569"/>
    </row>
    <row r="1183" spans="21:82" ht="39" customHeight="1" x14ac:dyDescent="0.25">
      <c r="U1183" s="569"/>
      <c r="V1183" s="569"/>
      <c r="W1183" s="569"/>
      <c r="X1183" s="569"/>
      <c r="Y1183" s="569"/>
      <c r="Z1183" s="569"/>
      <c r="AA1183" s="569"/>
      <c r="AB1183" s="569"/>
      <c r="AC1183" s="569"/>
      <c r="AD1183" s="569"/>
      <c r="AE1183" s="569"/>
      <c r="AF1183" s="569"/>
      <c r="AG1183" s="569"/>
      <c r="AH1183" s="569"/>
      <c r="AI1183" s="569"/>
      <c r="AJ1183" s="569"/>
      <c r="AK1183" s="569"/>
      <c r="AL1183" s="569"/>
      <c r="AM1183" s="569"/>
      <c r="AN1183" s="569"/>
      <c r="AO1183" s="569"/>
      <c r="AP1183" s="569"/>
      <c r="AQ1183" s="569"/>
      <c r="AR1183" s="569"/>
      <c r="AS1183" s="569"/>
      <c r="AT1183" s="569"/>
      <c r="AU1183" s="569"/>
      <c r="AV1183" s="569"/>
      <c r="AW1183" s="569"/>
      <c r="AX1183" s="569"/>
      <c r="AY1183" s="569"/>
      <c r="AZ1183" s="569"/>
      <c r="BA1183" s="569"/>
      <c r="BB1183" s="569"/>
      <c r="BC1183" s="569"/>
      <c r="BD1183" s="569"/>
      <c r="BE1183" s="569"/>
      <c r="BF1183" s="569"/>
      <c r="BG1183" s="569"/>
      <c r="BH1183" s="569"/>
      <c r="BI1183" s="569"/>
      <c r="BJ1183" s="569"/>
      <c r="BK1183" s="569"/>
      <c r="BL1183" s="569"/>
      <c r="BM1183" s="569"/>
      <c r="BN1183" s="569"/>
      <c r="BO1183" s="569"/>
      <c r="BP1183" s="569"/>
      <c r="BQ1183" s="569"/>
      <c r="BR1183" s="569"/>
      <c r="BS1183" s="569"/>
      <c r="BT1183" s="569"/>
      <c r="BU1183" s="569"/>
      <c r="BV1183" s="569"/>
      <c r="BW1183" s="569"/>
      <c r="BX1183" s="569"/>
      <c r="BY1183" s="569"/>
      <c r="BZ1183" s="569"/>
      <c r="CA1183" s="569"/>
      <c r="CB1183" s="569"/>
      <c r="CC1183" s="569"/>
      <c r="CD1183" s="569"/>
    </row>
    <row r="1184" spans="21:82" ht="39" customHeight="1" x14ac:dyDescent="0.25">
      <c r="U1184" s="569"/>
      <c r="V1184" s="569"/>
      <c r="W1184" s="569"/>
      <c r="X1184" s="569"/>
      <c r="Y1184" s="569"/>
      <c r="Z1184" s="569"/>
      <c r="AA1184" s="569"/>
      <c r="AB1184" s="569"/>
      <c r="AC1184" s="569"/>
      <c r="AD1184" s="569"/>
      <c r="AE1184" s="569"/>
      <c r="AF1184" s="569"/>
      <c r="AG1184" s="569"/>
      <c r="AH1184" s="569"/>
      <c r="AI1184" s="569"/>
      <c r="AJ1184" s="569"/>
      <c r="AK1184" s="569"/>
      <c r="AL1184" s="569"/>
      <c r="AM1184" s="569"/>
      <c r="AN1184" s="569"/>
      <c r="AO1184" s="569"/>
      <c r="AP1184" s="569"/>
      <c r="AQ1184" s="569"/>
      <c r="AR1184" s="569"/>
      <c r="AS1184" s="569"/>
      <c r="AT1184" s="569"/>
      <c r="AU1184" s="569"/>
      <c r="AV1184" s="569"/>
      <c r="AW1184" s="569"/>
      <c r="AX1184" s="569"/>
      <c r="AY1184" s="569"/>
      <c r="AZ1184" s="569"/>
      <c r="BA1184" s="569"/>
      <c r="BB1184" s="569"/>
      <c r="BC1184" s="569"/>
      <c r="BD1184" s="569"/>
      <c r="BE1184" s="569"/>
      <c r="BF1184" s="569"/>
      <c r="BG1184" s="569"/>
      <c r="BH1184" s="569"/>
      <c r="BI1184" s="569"/>
      <c r="BJ1184" s="569"/>
      <c r="BK1184" s="569"/>
      <c r="BL1184" s="569"/>
      <c r="BM1184" s="569"/>
      <c r="BN1184" s="569"/>
      <c r="BO1184" s="569"/>
      <c r="BP1184" s="569"/>
      <c r="BQ1184" s="569"/>
      <c r="BR1184" s="569"/>
      <c r="BS1184" s="569"/>
      <c r="BT1184" s="569"/>
      <c r="BU1184" s="569"/>
      <c r="BV1184" s="569"/>
      <c r="BW1184" s="569"/>
      <c r="BX1184" s="569"/>
      <c r="BY1184" s="569"/>
      <c r="BZ1184" s="569"/>
      <c r="CA1184" s="569"/>
      <c r="CB1184" s="569"/>
      <c r="CC1184" s="569"/>
      <c r="CD1184" s="569"/>
    </row>
    <row r="1185" spans="21:82" ht="39" customHeight="1" x14ac:dyDescent="0.25">
      <c r="U1185" s="569"/>
      <c r="V1185" s="569"/>
      <c r="W1185" s="569"/>
      <c r="X1185" s="569"/>
      <c r="Y1185" s="569"/>
      <c r="Z1185" s="569"/>
      <c r="AA1185" s="569"/>
      <c r="AB1185" s="569"/>
      <c r="AC1185" s="569"/>
      <c r="AD1185" s="569"/>
      <c r="AE1185" s="569"/>
      <c r="AF1185" s="569"/>
      <c r="AG1185" s="569"/>
      <c r="AH1185" s="569"/>
      <c r="AI1185" s="569"/>
      <c r="AJ1185" s="569"/>
      <c r="AK1185" s="569"/>
      <c r="AL1185" s="569"/>
      <c r="AM1185" s="569"/>
      <c r="AN1185" s="569"/>
      <c r="AO1185" s="569"/>
      <c r="AP1185" s="569"/>
      <c r="AQ1185" s="569"/>
      <c r="AR1185" s="569"/>
      <c r="AS1185" s="569"/>
      <c r="AT1185" s="569"/>
      <c r="AU1185" s="569"/>
      <c r="AV1185" s="569"/>
      <c r="AW1185" s="569"/>
      <c r="AX1185" s="569"/>
      <c r="AY1185" s="569"/>
      <c r="AZ1185" s="569"/>
      <c r="BA1185" s="569"/>
      <c r="BB1185" s="569"/>
      <c r="BC1185" s="569"/>
      <c r="BD1185" s="569"/>
      <c r="BE1185" s="569"/>
      <c r="BF1185" s="569"/>
      <c r="BG1185" s="569"/>
      <c r="BH1185" s="569"/>
      <c r="BI1185" s="569"/>
      <c r="BJ1185" s="569"/>
      <c r="BK1185" s="569"/>
      <c r="BL1185" s="569"/>
      <c r="BM1185" s="569"/>
      <c r="BN1185" s="569"/>
      <c r="BO1185" s="569"/>
      <c r="BP1185" s="569"/>
      <c r="BQ1185" s="569"/>
      <c r="BR1185" s="569"/>
      <c r="BS1185" s="569"/>
      <c r="BT1185" s="569"/>
      <c r="BU1185" s="569"/>
      <c r="BV1185" s="569"/>
      <c r="BW1185" s="569"/>
      <c r="BX1185" s="569"/>
      <c r="BY1185" s="569"/>
      <c r="BZ1185" s="569"/>
      <c r="CA1185" s="569"/>
      <c r="CB1185" s="569"/>
      <c r="CC1185" s="569"/>
      <c r="CD1185" s="569"/>
    </row>
    <row r="1186" spans="21:82" ht="39" customHeight="1" x14ac:dyDescent="0.25">
      <c r="U1186" s="569"/>
      <c r="V1186" s="569"/>
      <c r="W1186" s="569"/>
      <c r="X1186" s="569"/>
      <c r="Y1186" s="569"/>
      <c r="Z1186" s="569"/>
      <c r="AA1186" s="569"/>
      <c r="AB1186" s="569"/>
      <c r="AC1186" s="569"/>
      <c r="AD1186" s="569"/>
      <c r="AE1186" s="569"/>
      <c r="AF1186" s="569"/>
      <c r="AG1186" s="569"/>
      <c r="AH1186" s="569"/>
      <c r="AI1186" s="569"/>
      <c r="AJ1186" s="569"/>
      <c r="AK1186" s="569"/>
      <c r="AL1186" s="569"/>
      <c r="AM1186" s="569"/>
      <c r="AN1186" s="569"/>
      <c r="AO1186" s="569"/>
      <c r="AP1186" s="569"/>
      <c r="AQ1186" s="569"/>
      <c r="AR1186" s="569"/>
      <c r="AS1186" s="569"/>
      <c r="AT1186" s="569"/>
      <c r="AU1186" s="569"/>
      <c r="AV1186" s="569"/>
      <c r="AW1186" s="569"/>
      <c r="AX1186" s="569"/>
      <c r="AY1186" s="569"/>
      <c r="AZ1186" s="569"/>
      <c r="BA1186" s="569"/>
      <c r="BB1186" s="569"/>
      <c r="BC1186" s="569"/>
      <c r="BD1186" s="569"/>
      <c r="BE1186" s="569"/>
      <c r="BF1186" s="569"/>
      <c r="BG1186" s="569"/>
      <c r="BH1186" s="569"/>
      <c r="BI1186" s="569"/>
      <c r="BJ1186" s="569"/>
      <c r="BK1186" s="569"/>
      <c r="BL1186" s="569"/>
      <c r="BM1186" s="569"/>
      <c r="BN1186" s="569"/>
      <c r="BO1186" s="569"/>
      <c r="BP1186" s="569"/>
      <c r="BQ1186" s="569"/>
      <c r="BR1186" s="569"/>
      <c r="BS1186" s="569"/>
      <c r="BT1186" s="569"/>
      <c r="BU1186" s="569"/>
      <c r="BV1186" s="569"/>
      <c r="BW1186" s="569"/>
      <c r="BX1186" s="569"/>
      <c r="BY1186" s="569"/>
      <c r="BZ1186" s="569"/>
      <c r="CA1186" s="569"/>
      <c r="CB1186" s="569"/>
      <c r="CC1186" s="569"/>
      <c r="CD1186" s="569"/>
    </row>
    <row r="1187" spans="21:82" ht="39" customHeight="1" x14ac:dyDescent="0.25">
      <c r="U1187" s="569"/>
      <c r="V1187" s="569"/>
      <c r="W1187" s="569"/>
      <c r="X1187" s="569"/>
      <c r="Y1187" s="569"/>
      <c r="Z1187" s="569"/>
      <c r="AA1187" s="569"/>
      <c r="AB1187" s="569"/>
      <c r="AC1187" s="569"/>
      <c r="AD1187" s="569"/>
      <c r="AE1187" s="569"/>
      <c r="AF1187" s="569"/>
      <c r="AG1187" s="569"/>
      <c r="AH1187" s="569"/>
      <c r="AI1187" s="569"/>
      <c r="AJ1187" s="569"/>
      <c r="AK1187" s="569"/>
      <c r="AL1187" s="569"/>
      <c r="AM1187" s="569"/>
      <c r="AN1187" s="569"/>
      <c r="AO1187" s="569"/>
      <c r="AP1187" s="569"/>
      <c r="AQ1187" s="569"/>
      <c r="AR1187" s="569"/>
      <c r="AS1187" s="569"/>
      <c r="AT1187" s="569"/>
      <c r="AU1187" s="569"/>
      <c r="AV1187" s="569"/>
      <c r="AW1187" s="569"/>
      <c r="AX1187" s="569"/>
      <c r="AY1187" s="569"/>
      <c r="AZ1187" s="569"/>
      <c r="BA1187" s="569"/>
      <c r="BB1187" s="569"/>
      <c r="BC1187" s="569"/>
      <c r="BD1187" s="569"/>
      <c r="BE1187" s="569"/>
      <c r="BF1187" s="569"/>
      <c r="BG1187" s="569"/>
      <c r="BH1187" s="569"/>
      <c r="BI1187" s="569"/>
      <c r="BJ1187" s="569"/>
      <c r="BK1187" s="569"/>
      <c r="BL1187" s="569"/>
      <c r="BM1187" s="569"/>
      <c r="BN1187" s="569"/>
      <c r="BO1187" s="569"/>
      <c r="BP1187" s="569"/>
      <c r="BQ1187" s="569"/>
      <c r="BR1187" s="569"/>
      <c r="BS1187" s="569"/>
      <c r="BT1187" s="569"/>
      <c r="BU1187" s="569"/>
      <c r="BV1187" s="569"/>
      <c r="BW1187" s="569"/>
      <c r="BX1187" s="569"/>
      <c r="BY1187" s="569"/>
      <c r="BZ1187" s="569"/>
      <c r="CA1187" s="569"/>
      <c r="CB1187" s="569"/>
      <c r="CC1187" s="569"/>
      <c r="CD1187" s="569"/>
    </row>
    <row r="1188" spans="21:82" ht="39" customHeight="1" x14ac:dyDescent="0.25">
      <c r="U1188" s="569"/>
      <c r="V1188" s="569"/>
      <c r="W1188" s="569"/>
      <c r="X1188" s="569"/>
      <c r="Y1188" s="569"/>
      <c r="Z1188" s="569"/>
      <c r="AA1188" s="569"/>
      <c r="AB1188" s="569"/>
      <c r="AC1188" s="569"/>
      <c r="AD1188" s="569"/>
      <c r="AE1188" s="569"/>
      <c r="AF1188" s="569"/>
      <c r="AG1188" s="569"/>
      <c r="AH1188" s="569"/>
      <c r="AI1188" s="569"/>
      <c r="AJ1188" s="569"/>
      <c r="AK1188" s="569"/>
      <c r="AL1188" s="569"/>
      <c r="AM1188" s="569"/>
      <c r="AN1188" s="569"/>
      <c r="AO1188" s="569"/>
      <c r="AP1188" s="569"/>
      <c r="AQ1188" s="569"/>
      <c r="AR1188" s="569"/>
      <c r="AS1188" s="569"/>
      <c r="AT1188" s="569"/>
      <c r="AU1188" s="569"/>
      <c r="AV1188" s="569"/>
      <c r="AW1188" s="569"/>
      <c r="AX1188" s="569"/>
      <c r="AY1188" s="569"/>
      <c r="AZ1188" s="569"/>
      <c r="BA1188" s="569"/>
      <c r="BB1188" s="569"/>
      <c r="BC1188" s="569"/>
      <c r="BD1188" s="569"/>
      <c r="BE1188" s="569"/>
      <c r="BF1188" s="569"/>
      <c r="BG1188" s="569"/>
      <c r="BH1188" s="569"/>
      <c r="BI1188" s="569"/>
      <c r="BJ1188" s="569"/>
      <c r="BK1188" s="569"/>
      <c r="BL1188" s="569"/>
      <c r="BM1188" s="569"/>
      <c r="BN1188" s="569"/>
      <c r="BO1188" s="569"/>
      <c r="BP1188" s="569"/>
      <c r="BQ1188" s="569"/>
      <c r="BR1188" s="569"/>
      <c r="BS1188" s="569"/>
      <c r="BT1188" s="569"/>
      <c r="BU1188" s="569"/>
      <c r="BV1188" s="569"/>
      <c r="BW1188" s="569"/>
      <c r="BX1188" s="569"/>
      <c r="BY1188" s="569"/>
      <c r="BZ1188" s="569"/>
      <c r="CA1188" s="569"/>
      <c r="CB1188" s="569"/>
      <c r="CC1188" s="569"/>
      <c r="CD1188" s="569"/>
    </row>
    <row r="1189" spans="21:82" ht="39" customHeight="1" x14ac:dyDescent="0.25">
      <c r="U1189" s="569"/>
      <c r="V1189" s="569"/>
      <c r="W1189" s="569"/>
      <c r="X1189" s="569"/>
      <c r="Y1189" s="569"/>
      <c r="Z1189" s="569"/>
      <c r="AA1189" s="569"/>
      <c r="AB1189" s="569"/>
      <c r="AC1189" s="569"/>
      <c r="AD1189" s="569"/>
      <c r="AE1189" s="569"/>
      <c r="AF1189" s="569"/>
      <c r="AG1189" s="569"/>
      <c r="AH1189" s="569"/>
      <c r="AI1189" s="569"/>
      <c r="AJ1189" s="569"/>
      <c r="AK1189" s="569"/>
      <c r="AL1189" s="569"/>
      <c r="AM1189" s="569"/>
      <c r="AN1189" s="569"/>
      <c r="AO1189" s="569"/>
      <c r="AP1189" s="569"/>
      <c r="AQ1189" s="569"/>
      <c r="AR1189" s="569"/>
      <c r="AS1189" s="569"/>
      <c r="AT1189" s="569"/>
      <c r="AU1189" s="569"/>
      <c r="AV1189" s="569"/>
      <c r="AW1189" s="569"/>
      <c r="AX1189" s="569"/>
      <c r="AY1189" s="569"/>
      <c r="AZ1189" s="569"/>
      <c r="BA1189" s="569"/>
      <c r="BB1189" s="569"/>
      <c r="BC1189" s="569"/>
      <c r="BD1189" s="569"/>
      <c r="BE1189" s="569"/>
      <c r="BF1189" s="569"/>
      <c r="BG1189" s="569"/>
      <c r="BH1189" s="569"/>
      <c r="BI1189" s="569"/>
      <c r="BJ1189" s="569"/>
      <c r="BK1189" s="569"/>
      <c r="BL1189" s="569"/>
      <c r="BM1189" s="569"/>
      <c r="BN1189" s="569"/>
      <c r="BO1189" s="569"/>
      <c r="BP1189" s="569"/>
      <c r="BQ1189" s="569"/>
      <c r="BR1189" s="569"/>
      <c r="BS1189" s="569"/>
      <c r="BT1189" s="569"/>
      <c r="BU1189" s="569"/>
      <c r="BV1189" s="569"/>
      <c r="BW1189" s="569"/>
      <c r="BX1189" s="569"/>
      <c r="BY1189" s="569"/>
      <c r="BZ1189" s="569"/>
      <c r="CA1189" s="569"/>
      <c r="CB1189" s="569"/>
      <c r="CC1189" s="569"/>
      <c r="CD1189" s="569"/>
    </row>
    <row r="1190" spans="21:82" ht="39" customHeight="1" x14ac:dyDescent="0.25">
      <c r="U1190" s="569"/>
      <c r="V1190" s="569"/>
      <c r="W1190" s="569"/>
      <c r="X1190" s="569"/>
      <c r="Y1190" s="569"/>
      <c r="Z1190" s="569"/>
      <c r="AA1190" s="569"/>
      <c r="AB1190" s="569"/>
      <c r="AC1190" s="569"/>
      <c r="AD1190" s="569"/>
      <c r="AE1190" s="569"/>
      <c r="AF1190" s="569"/>
      <c r="AG1190" s="569"/>
      <c r="AH1190" s="569"/>
      <c r="AI1190" s="569"/>
      <c r="AJ1190" s="569"/>
      <c r="AK1190" s="569"/>
      <c r="AL1190" s="569"/>
      <c r="AM1190" s="569"/>
      <c r="AN1190" s="569"/>
      <c r="AO1190" s="569"/>
      <c r="AP1190" s="569"/>
      <c r="AQ1190" s="569"/>
      <c r="AR1190" s="569"/>
      <c r="AS1190" s="569"/>
      <c r="AT1190" s="569"/>
      <c r="AU1190" s="569"/>
      <c r="AV1190" s="569"/>
      <c r="AW1190" s="569"/>
      <c r="AX1190" s="569"/>
      <c r="AY1190" s="569"/>
      <c r="AZ1190" s="569"/>
      <c r="BA1190" s="569"/>
      <c r="BB1190" s="569"/>
      <c r="BC1190" s="569"/>
      <c r="BD1190" s="569"/>
      <c r="BE1190" s="569"/>
      <c r="BF1190" s="569"/>
      <c r="BG1190" s="569"/>
      <c r="BH1190" s="569"/>
      <c r="BI1190" s="569"/>
      <c r="BJ1190" s="569"/>
      <c r="BK1190" s="569"/>
      <c r="BL1190" s="569"/>
      <c r="BM1190" s="569"/>
      <c r="BN1190" s="569"/>
      <c r="BO1190" s="569"/>
      <c r="BP1190" s="569"/>
      <c r="BQ1190" s="569"/>
      <c r="BR1190" s="569"/>
      <c r="BS1190" s="569"/>
      <c r="BT1190" s="569"/>
      <c r="BU1190" s="569"/>
      <c r="BV1190" s="569"/>
      <c r="BW1190" s="569"/>
      <c r="BX1190" s="569"/>
      <c r="BY1190" s="569"/>
      <c r="BZ1190" s="569"/>
      <c r="CA1190" s="569"/>
      <c r="CB1190" s="569"/>
      <c r="CC1190" s="569"/>
      <c r="CD1190" s="569"/>
    </row>
    <row r="1191" spans="21:82" ht="39" customHeight="1" x14ac:dyDescent="0.25">
      <c r="U1191" s="569"/>
      <c r="V1191" s="569"/>
      <c r="W1191" s="569"/>
      <c r="X1191" s="569"/>
      <c r="Y1191" s="569"/>
      <c r="Z1191" s="569"/>
      <c r="AA1191" s="569"/>
      <c r="AB1191" s="569"/>
      <c r="AC1191" s="569"/>
      <c r="AD1191" s="569"/>
      <c r="AE1191" s="569"/>
      <c r="AF1191" s="569"/>
      <c r="AG1191" s="569"/>
      <c r="AH1191" s="569"/>
      <c r="AI1191" s="569"/>
      <c r="AJ1191" s="569"/>
      <c r="AK1191" s="569"/>
      <c r="AL1191" s="569"/>
      <c r="AM1191" s="569"/>
      <c r="AN1191" s="569"/>
      <c r="AO1191" s="569"/>
      <c r="AP1191" s="569"/>
      <c r="AQ1191" s="569"/>
      <c r="AR1191" s="569"/>
      <c r="AS1191" s="569"/>
      <c r="AT1191" s="569"/>
      <c r="AU1191" s="569"/>
      <c r="AV1191" s="569"/>
      <c r="AW1191" s="569"/>
      <c r="AX1191" s="569"/>
      <c r="AY1191" s="569"/>
      <c r="AZ1191" s="569"/>
      <c r="BA1191" s="569"/>
      <c r="BB1191" s="569"/>
      <c r="BC1191" s="569"/>
      <c r="BD1191" s="569"/>
      <c r="BE1191" s="569"/>
      <c r="BF1191" s="569"/>
      <c r="BG1191" s="569"/>
      <c r="BH1191" s="569"/>
      <c r="BI1191" s="569"/>
      <c r="BJ1191" s="569"/>
      <c r="BK1191" s="569"/>
      <c r="BL1191" s="569"/>
      <c r="BM1191" s="569"/>
      <c r="BN1191" s="569"/>
      <c r="BO1191" s="569"/>
      <c r="BP1191" s="569"/>
      <c r="BQ1191" s="569"/>
      <c r="BR1191" s="569"/>
      <c r="BS1191" s="569"/>
      <c r="BT1191" s="569"/>
      <c r="BU1191" s="569"/>
      <c r="BV1191" s="569"/>
      <c r="BW1191" s="569"/>
      <c r="BX1191" s="569"/>
      <c r="BY1191" s="569"/>
      <c r="BZ1191" s="569"/>
      <c r="CA1191" s="569"/>
      <c r="CB1191" s="569"/>
      <c r="CC1191" s="569"/>
      <c r="CD1191" s="569"/>
    </row>
    <row r="1192" spans="21:82" ht="39" customHeight="1" x14ac:dyDescent="0.25">
      <c r="U1192" s="569"/>
      <c r="V1192" s="569"/>
      <c r="W1192" s="569"/>
      <c r="X1192" s="569"/>
      <c r="Y1192" s="569"/>
      <c r="Z1192" s="569"/>
      <c r="AA1192" s="569"/>
      <c r="AB1192" s="569"/>
      <c r="AC1192" s="569"/>
      <c r="AD1192" s="569"/>
      <c r="AE1192" s="569"/>
      <c r="AF1192" s="569"/>
      <c r="AG1192" s="569"/>
      <c r="AH1192" s="569"/>
      <c r="AI1192" s="569"/>
      <c r="AJ1192" s="569"/>
      <c r="AK1192" s="569"/>
      <c r="AL1192" s="569"/>
      <c r="AM1192" s="569"/>
      <c r="AN1192" s="569"/>
      <c r="AO1192" s="569"/>
      <c r="AP1192" s="569"/>
      <c r="AQ1192" s="569"/>
      <c r="AR1192" s="569"/>
      <c r="AS1192" s="569"/>
      <c r="AT1192" s="569"/>
      <c r="AU1192" s="569"/>
      <c r="AV1192" s="569"/>
      <c r="AW1192" s="569"/>
      <c r="AX1192" s="569"/>
      <c r="AY1192" s="569"/>
      <c r="AZ1192" s="569"/>
      <c r="BA1192" s="569"/>
      <c r="BB1192" s="569"/>
      <c r="BC1192" s="569"/>
      <c r="BD1192" s="569"/>
      <c r="BE1192" s="569"/>
      <c r="BF1192" s="569"/>
      <c r="BG1192" s="569"/>
      <c r="BH1192" s="569"/>
      <c r="BI1192" s="569"/>
      <c r="BJ1192" s="569"/>
      <c r="BK1192" s="569"/>
      <c r="BL1192" s="569"/>
      <c r="BM1192" s="569"/>
      <c r="BN1192" s="569"/>
      <c r="BO1192" s="569"/>
      <c r="BP1192" s="569"/>
      <c r="BQ1192" s="569"/>
      <c r="BR1192" s="569"/>
      <c r="BS1192" s="569"/>
      <c r="BT1192" s="569"/>
      <c r="BU1192" s="569"/>
      <c r="BV1192" s="569"/>
      <c r="BW1192" s="569"/>
      <c r="BX1192" s="569"/>
      <c r="BY1192" s="569"/>
      <c r="BZ1192" s="569"/>
      <c r="CA1192" s="569"/>
      <c r="CB1192" s="569"/>
      <c r="CC1192" s="569"/>
      <c r="CD1192" s="569"/>
    </row>
    <row r="1193" spans="21:82" ht="39" customHeight="1" x14ac:dyDescent="0.25">
      <c r="U1193" s="569"/>
      <c r="V1193" s="569"/>
      <c r="W1193" s="569"/>
      <c r="X1193" s="569"/>
      <c r="Y1193" s="569"/>
      <c r="Z1193" s="569"/>
      <c r="AA1193" s="569"/>
      <c r="AB1193" s="569"/>
      <c r="AC1193" s="569"/>
      <c r="AD1193" s="569"/>
      <c r="AE1193" s="569"/>
      <c r="AF1193" s="569"/>
      <c r="AG1193" s="569"/>
      <c r="AH1193" s="569"/>
      <c r="AI1193" s="569"/>
      <c r="AJ1193" s="569"/>
      <c r="AK1193" s="569"/>
      <c r="AL1193" s="569"/>
      <c r="AM1193" s="569"/>
      <c r="AN1193" s="569"/>
      <c r="AO1193" s="569"/>
      <c r="AP1193" s="569"/>
      <c r="AQ1193" s="569"/>
      <c r="AR1193" s="569"/>
      <c r="AS1193" s="569"/>
      <c r="AT1193" s="569"/>
      <c r="AU1193" s="569"/>
      <c r="AV1193" s="569"/>
      <c r="AW1193" s="569"/>
      <c r="AX1193" s="569"/>
      <c r="AY1193" s="569"/>
      <c r="AZ1193" s="569"/>
      <c r="BA1193" s="569"/>
      <c r="BB1193" s="569"/>
      <c r="BC1193" s="569"/>
      <c r="BD1193" s="569"/>
      <c r="BE1193" s="569"/>
      <c r="BF1193" s="569"/>
      <c r="BG1193" s="569"/>
      <c r="BH1193" s="569"/>
      <c r="BI1193" s="569"/>
      <c r="BJ1193" s="569"/>
      <c r="BK1193" s="569"/>
      <c r="BL1193" s="569"/>
      <c r="BM1193" s="569"/>
      <c r="BN1193" s="569"/>
      <c r="BO1193" s="569"/>
      <c r="BP1193" s="569"/>
      <c r="BQ1193" s="569"/>
      <c r="BR1193" s="569"/>
      <c r="BS1193" s="569"/>
      <c r="BT1193" s="569"/>
      <c r="BU1193" s="569"/>
      <c r="BV1193" s="569"/>
      <c r="BW1193" s="569"/>
      <c r="BX1193" s="569"/>
      <c r="BY1193" s="569"/>
      <c r="BZ1193" s="569"/>
      <c r="CA1193" s="569"/>
      <c r="CB1193" s="569"/>
      <c r="CC1193" s="569"/>
      <c r="CD1193" s="569"/>
    </row>
    <row r="1194" spans="21:82" ht="39" customHeight="1" x14ac:dyDescent="0.25">
      <c r="U1194" s="569"/>
      <c r="V1194" s="569"/>
      <c r="W1194" s="569"/>
      <c r="X1194" s="569"/>
      <c r="Y1194" s="569"/>
      <c r="Z1194" s="569"/>
      <c r="AA1194" s="569"/>
      <c r="AB1194" s="569"/>
      <c r="AC1194" s="569"/>
      <c r="AD1194" s="569"/>
      <c r="AE1194" s="569"/>
      <c r="AF1194" s="569"/>
      <c r="AG1194" s="569"/>
      <c r="AH1194" s="569"/>
      <c r="AI1194" s="569"/>
      <c r="AJ1194" s="569"/>
      <c r="AK1194" s="569"/>
      <c r="AL1194" s="569"/>
      <c r="AM1194" s="569"/>
      <c r="AN1194" s="569"/>
      <c r="AO1194" s="569"/>
      <c r="AP1194" s="569"/>
      <c r="AQ1194" s="569"/>
      <c r="AR1194" s="569"/>
      <c r="AS1194" s="569"/>
      <c r="AT1194" s="569"/>
      <c r="AU1194" s="569"/>
      <c r="AV1194" s="569"/>
      <c r="AW1194" s="569"/>
      <c r="AX1194" s="569"/>
      <c r="AY1194" s="569"/>
      <c r="AZ1194" s="569"/>
      <c r="BA1194" s="569"/>
      <c r="BB1194" s="569"/>
      <c r="BC1194" s="569"/>
      <c r="BD1194" s="569"/>
      <c r="BE1194" s="569"/>
      <c r="BF1194" s="569"/>
      <c r="BG1194" s="569"/>
      <c r="BH1194" s="569"/>
      <c r="BI1194" s="569"/>
      <c r="BJ1194" s="569"/>
      <c r="BK1194" s="569"/>
      <c r="BL1194" s="569"/>
      <c r="BM1194" s="569"/>
      <c r="BN1194" s="569"/>
      <c r="BO1194" s="569"/>
      <c r="BP1194" s="569"/>
      <c r="BQ1194" s="569"/>
      <c r="BR1194" s="569"/>
      <c r="BS1194" s="569"/>
      <c r="BT1194" s="569"/>
      <c r="BU1194" s="569"/>
      <c r="BV1194" s="569"/>
      <c r="BW1194" s="569"/>
      <c r="BX1194" s="569"/>
      <c r="BY1194" s="569"/>
      <c r="BZ1194" s="569"/>
      <c r="CA1194" s="569"/>
      <c r="CB1194" s="569"/>
      <c r="CC1194" s="569"/>
      <c r="CD1194" s="569"/>
    </row>
    <row r="1195" spans="21:82" ht="39" customHeight="1" x14ac:dyDescent="0.25">
      <c r="U1195" s="569"/>
      <c r="V1195" s="569"/>
      <c r="W1195" s="569"/>
      <c r="X1195" s="569"/>
      <c r="Y1195" s="569"/>
      <c r="Z1195" s="569"/>
      <c r="AA1195" s="569"/>
      <c r="AB1195" s="569"/>
      <c r="AC1195" s="569"/>
      <c r="AD1195" s="569"/>
      <c r="AE1195" s="569"/>
      <c r="AF1195" s="569"/>
      <c r="AG1195" s="569"/>
      <c r="AH1195" s="569"/>
      <c r="AI1195" s="569"/>
      <c r="AJ1195" s="569"/>
      <c r="AK1195" s="569"/>
      <c r="AL1195" s="569"/>
      <c r="AM1195" s="569"/>
      <c r="AN1195" s="569"/>
      <c r="AO1195" s="569"/>
      <c r="AP1195" s="569"/>
      <c r="AQ1195" s="569"/>
      <c r="AR1195" s="569"/>
      <c r="AS1195" s="569"/>
      <c r="AT1195" s="569"/>
      <c r="AU1195" s="569"/>
      <c r="AV1195" s="569"/>
      <c r="AW1195" s="569"/>
      <c r="AX1195" s="569"/>
      <c r="AY1195" s="569"/>
      <c r="AZ1195" s="569"/>
      <c r="BA1195" s="569"/>
      <c r="BB1195" s="569"/>
      <c r="BC1195" s="569"/>
      <c r="BD1195" s="569"/>
      <c r="BE1195" s="569"/>
      <c r="BF1195" s="569"/>
      <c r="BG1195" s="569"/>
      <c r="BH1195" s="569"/>
      <c r="BI1195" s="569"/>
      <c r="BJ1195" s="569"/>
      <c r="BK1195" s="569"/>
      <c r="BL1195" s="569"/>
      <c r="BM1195" s="569"/>
      <c r="BN1195" s="569"/>
      <c r="BO1195" s="569"/>
      <c r="BP1195" s="569"/>
      <c r="BQ1195" s="569"/>
      <c r="BR1195" s="569"/>
      <c r="BS1195" s="569"/>
      <c r="BT1195" s="569"/>
      <c r="BU1195" s="569"/>
      <c r="BV1195" s="569"/>
      <c r="BW1195" s="569"/>
      <c r="BX1195" s="569"/>
      <c r="BY1195" s="569"/>
      <c r="BZ1195" s="569"/>
      <c r="CA1195" s="569"/>
      <c r="CB1195" s="569"/>
      <c r="CC1195" s="569"/>
      <c r="CD1195" s="569"/>
    </row>
    <row r="1196" spans="21:82" ht="39" customHeight="1" x14ac:dyDescent="0.25">
      <c r="U1196" s="569"/>
      <c r="V1196" s="569"/>
      <c r="W1196" s="569"/>
      <c r="X1196" s="569"/>
      <c r="Y1196" s="569"/>
      <c r="Z1196" s="569"/>
      <c r="AA1196" s="569"/>
      <c r="AB1196" s="569"/>
      <c r="AC1196" s="569"/>
      <c r="AD1196" s="569"/>
      <c r="AE1196" s="569"/>
      <c r="AF1196" s="569"/>
      <c r="AG1196" s="569"/>
      <c r="AH1196" s="569"/>
      <c r="AI1196" s="569"/>
      <c r="AJ1196" s="569"/>
      <c r="AK1196" s="569"/>
      <c r="AL1196" s="569"/>
      <c r="AM1196" s="569"/>
      <c r="AN1196" s="569"/>
      <c r="AO1196" s="569"/>
      <c r="AP1196" s="569"/>
      <c r="AQ1196" s="569"/>
      <c r="AR1196" s="569"/>
      <c r="AS1196" s="569"/>
      <c r="AT1196" s="569"/>
      <c r="AU1196" s="569"/>
      <c r="AV1196" s="569"/>
      <c r="AW1196" s="569"/>
      <c r="AX1196" s="569"/>
      <c r="AY1196" s="569"/>
      <c r="AZ1196" s="569"/>
      <c r="BA1196" s="569"/>
      <c r="BB1196" s="569"/>
      <c r="BC1196" s="569"/>
      <c r="BD1196" s="569"/>
      <c r="BE1196" s="569"/>
      <c r="BF1196" s="569"/>
      <c r="BG1196" s="569"/>
      <c r="BH1196" s="569"/>
      <c r="BI1196" s="569"/>
      <c r="BJ1196" s="569"/>
      <c r="BK1196" s="569"/>
      <c r="BL1196" s="569"/>
      <c r="BM1196" s="569"/>
      <c r="BN1196" s="569"/>
      <c r="BO1196" s="569"/>
      <c r="BP1196" s="569"/>
      <c r="BQ1196" s="569"/>
      <c r="BR1196" s="569"/>
      <c r="BS1196" s="569"/>
      <c r="BT1196" s="569"/>
      <c r="BU1196" s="569"/>
      <c r="BV1196" s="569"/>
      <c r="BW1196" s="569"/>
      <c r="BX1196" s="569"/>
      <c r="BY1196" s="569"/>
      <c r="BZ1196" s="569"/>
      <c r="CA1196" s="569"/>
      <c r="CB1196" s="569"/>
      <c r="CC1196" s="569"/>
      <c r="CD1196" s="569"/>
    </row>
    <row r="1197" spans="21:82" ht="39" customHeight="1" x14ac:dyDescent="0.25">
      <c r="U1197" s="569"/>
      <c r="V1197" s="569"/>
      <c r="W1197" s="569"/>
      <c r="X1197" s="569"/>
      <c r="Y1197" s="569"/>
      <c r="Z1197" s="569"/>
      <c r="AA1197" s="569"/>
      <c r="AB1197" s="569"/>
      <c r="AC1197" s="569"/>
      <c r="AD1197" s="569"/>
      <c r="AE1197" s="569"/>
      <c r="AF1197" s="569"/>
      <c r="AG1197" s="569"/>
      <c r="AH1197" s="569"/>
      <c r="AI1197" s="569"/>
      <c r="AJ1197" s="569"/>
      <c r="AK1197" s="569"/>
      <c r="AL1197" s="569"/>
      <c r="AM1197" s="569"/>
      <c r="AN1197" s="569"/>
      <c r="AO1197" s="569"/>
      <c r="AP1197" s="569"/>
      <c r="AQ1197" s="569"/>
      <c r="AR1197" s="569"/>
      <c r="AS1197" s="569"/>
      <c r="AT1197" s="569"/>
      <c r="AU1197" s="569"/>
      <c r="AV1197" s="569"/>
      <c r="AW1197" s="569"/>
      <c r="AX1197" s="569"/>
      <c r="AY1197" s="569"/>
      <c r="AZ1197" s="569"/>
      <c r="BA1197" s="569"/>
      <c r="BB1197" s="569"/>
      <c r="BC1197" s="569"/>
      <c r="BD1197" s="569"/>
      <c r="BE1197" s="569"/>
      <c r="BF1197" s="569"/>
      <c r="BG1197" s="569"/>
      <c r="BH1197" s="569"/>
      <c r="BI1197" s="569"/>
      <c r="BJ1197" s="569"/>
      <c r="BK1197" s="569"/>
      <c r="BL1197" s="569"/>
      <c r="BM1197" s="569"/>
      <c r="BN1197" s="569"/>
      <c r="BO1197" s="569"/>
      <c r="BP1197" s="569"/>
      <c r="BQ1197" s="569"/>
      <c r="BR1197" s="569"/>
      <c r="BS1197" s="569"/>
      <c r="BT1197" s="569"/>
      <c r="BU1197" s="569"/>
      <c r="BV1197" s="569"/>
      <c r="BW1197" s="569"/>
      <c r="BX1197" s="569"/>
      <c r="BY1197" s="569"/>
      <c r="BZ1197" s="569"/>
      <c r="CA1197" s="569"/>
      <c r="CB1197" s="569"/>
      <c r="CC1197" s="569"/>
      <c r="CD1197" s="569"/>
    </row>
    <row r="1198" spans="21:82" ht="39" customHeight="1" x14ac:dyDescent="0.25">
      <c r="U1198" s="569"/>
      <c r="V1198" s="569"/>
      <c r="W1198" s="569"/>
      <c r="X1198" s="569"/>
      <c r="Y1198" s="569"/>
      <c r="Z1198" s="569"/>
      <c r="AA1198" s="569"/>
      <c r="AB1198" s="569"/>
      <c r="AC1198" s="569"/>
      <c r="AD1198" s="569"/>
      <c r="AE1198" s="569"/>
      <c r="AF1198" s="569"/>
      <c r="AG1198" s="569"/>
      <c r="AH1198" s="569"/>
      <c r="AI1198" s="569"/>
      <c r="AJ1198" s="569"/>
      <c r="AK1198" s="569"/>
      <c r="AL1198" s="569"/>
      <c r="AM1198" s="569"/>
      <c r="AN1198" s="569"/>
      <c r="AO1198" s="569"/>
      <c r="AP1198" s="569"/>
      <c r="AQ1198" s="569"/>
      <c r="AR1198" s="569"/>
      <c r="AS1198" s="569"/>
      <c r="AT1198" s="569"/>
      <c r="AU1198" s="569"/>
      <c r="AV1198" s="569"/>
      <c r="AW1198" s="569"/>
      <c r="AX1198" s="569"/>
      <c r="AY1198" s="569"/>
      <c r="AZ1198" s="569"/>
      <c r="BA1198" s="569"/>
      <c r="BB1198" s="569"/>
      <c r="BC1198" s="569"/>
      <c r="BD1198" s="569"/>
      <c r="BE1198" s="569"/>
      <c r="BF1198" s="569"/>
      <c r="BG1198" s="569"/>
      <c r="BH1198" s="569"/>
      <c r="BI1198" s="569"/>
      <c r="BJ1198" s="569"/>
      <c r="BK1198" s="569"/>
      <c r="BL1198" s="569"/>
      <c r="BM1198" s="569"/>
      <c r="BN1198" s="569"/>
      <c r="BO1198" s="569"/>
      <c r="BP1198" s="569"/>
      <c r="BQ1198" s="569"/>
      <c r="BR1198" s="569"/>
      <c r="BS1198" s="569"/>
      <c r="BT1198" s="569"/>
      <c r="BU1198" s="569"/>
      <c r="BV1198" s="569"/>
      <c r="BW1198" s="569"/>
      <c r="BX1198" s="569"/>
      <c r="BY1198" s="569"/>
      <c r="BZ1198" s="569"/>
      <c r="CA1198" s="569"/>
      <c r="CB1198" s="569"/>
      <c r="CC1198" s="569"/>
      <c r="CD1198" s="569"/>
    </row>
    <row r="1199" spans="21:82" ht="39" customHeight="1" x14ac:dyDescent="0.25">
      <c r="U1199" s="569"/>
      <c r="V1199" s="569"/>
      <c r="W1199" s="569"/>
      <c r="X1199" s="569"/>
      <c r="Y1199" s="569"/>
      <c r="Z1199" s="569"/>
      <c r="AA1199" s="569"/>
      <c r="AB1199" s="569"/>
      <c r="AC1199" s="569"/>
      <c r="AD1199" s="569"/>
      <c r="AE1199" s="569"/>
      <c r="AF1199" s="569"/>
      <c r="AG1199" s="569"/>
      <c r="AH1199" s="569"/>
      <c r="AI1199" s="569"/>
      <c r="AJ1199" s="569"/>
      <c r="AK1199" s="569"/>
      <c r="AL1199" s="569"/>
      <c r="AM1199" s="569"/>
      <c r="AN1199" s="569"/>
      <c r="AO1199" s="569"/>
      <c r="AP1199" s="569"/>
      <c r="AQ1199" s="569"/>
      <c r="AR1199" s="569"/>
      <c r="AS1199" s="569"/>
      <c r="AT1199" s="569"/>
      <c r="AU1199" s="569"/>
      <c r="AV1199" s="569"/>
      <c r="AW1199" s="569"/>
      <c r="AX1199" s="569"/>
      <c r="AY1199" s="569"/>
      <c r="AZ1199" s="569"/>
      <c r="BA1199" s="569"/>
      <c r="BB1199" s="569"/>
      <c r="BC1199" s="569"/>
      <c r="BD1199" s="569"/>
      <c r="BE1199" s="569"/>
      <c r="BF1199" s="569"/>
      <c r="BG1199" s="569"/>
      <c r="BH1199" s="569"/>
      <c r="BI1199" s="569"/>
      <c r="BJ1199" s="569"/>
      <c r="BK1199" s="569"/>
      <c r="BL1199" s="569"/>
      <c r="BM1199" s="569"/>
      <c r="BN1199" s="569"/>
      <c r="BO1199" s="569"/>
      <c r="BP1199" s="569"/>
      <c r="BQ1199" s="569"/>
      <c r="BR1199" s="569"/>
      <c r="BS1199" s="569"/>
      <c r="BT1199" s="569"/>
      <c r="BU1199" s="569"/>
      <c r="BV1199" s="569"/>
      <c r="BW1199" s="569"/>
      <c r="BX1199" s="569"/>
      <c r="BY1199" s="569"/>
      <c r="BZ1199" s="569"/>
      <c r="CA1199" s="569"/>
      <c r="CB1199" s="569"/>
      <c r="CC1199" s="569"/>
      <c r="CD1199" s="569"/>
    </row>
    <row r="1200" spans="21:82" ht="39" customHeight="1" x14ac:dyDescent="0.25">
      <c r="U1200" s="569"/>
      <c r="V1200" s="569"/>
      <c r="W1200" s="569"/>
      <c r="X1200" s="569"/>
      <c r="Y1200" s="569"/>
      <c r="Z1200" s="569"/>
      <c r="AA1200" s="569"/>
      <c r="AB1200" s="569"/>
      <c r="AC1200" s="569"/>
      <c r="AD1200" s="569"/>
      <c r="AE1200" s="569"/>
      <c r="AF1200" s="569"/>
      <c r="AG1200" s="569"/>
      <c r="AH1200" s="569"/>
      <c r="AI1200" s="569"/>
      <c r="AJ1200" s="569"/>
      <c r="AK1200" s="569"/>
      <c r="AL1200" s="569"/>
      <c r="AM1200" s="569"/>
      <c r="AN1200" s="569"/>
      <c r="AO1200" s="569"/>
      <c r="AP1200" s="569"/>
      <c r="AQ1200" s="569"/>
      <c r="AR1200" s="569"/>
      <c r="AS1200" s="569"/>
      <c r="AT1200" s="569"/>
      <c r="AU1200" s="569"/>
      <c r="AV1200" s="569"/>
      <c r="AW1200" s="569"/>
      <c r="AX1200" s="569"/>
      <c r="AY1200" s="569"/>
      <c r="AZ1200" s="569"/>
      <c r="BA1200" s="569"/>
      <c r="BB1200" s="569"/>
      <c r="BC1200" s="569"/>
      <c r="BD1200" s="569"/>
      <c r="BE1200" s="569"/>
      <c r="BF1200" s="569"/>
      <c r="BG1200" s="569"/>
      <c r="BH1200" s="569"/>
      <c r="BI1200" s="569"/>
      <c r="BJ1200" s="569"/>
      <c r="BK1200" s="569"/>
      <c r="BL1200" s="569"/>
      <c r="BM1200" s="569"/>
      <c r="BN1200" s="569"/>
      <c r="BO1200" s="569"/>
      <c r="BP1200" s="569"/>
      <c r="BQ1200" s="569"/>
      <c r="BR1200" s="569"/>
      <c r="BS1200" s="569"/>
      <c r="BT1200" s="569"/>
      <c r="BU1200" s="569"/>
      <c r="BV1200" s="569"/>
      <c r="BW1200" s="569"/>
      <c r="BX1200" s="569"/>
      <c r="BY1200" s="569"/>
      <c r="BZ1200" s="569"/>
      <c r="CA1200" s="569"/>
      <c r="CB1200" s="569"/>
      <c r="CC1200" s="569"/>
      <c r="CD1200" s="569"/>
    </row>
    <row r="1201" spans="21:82" ht="39" customHeight="1" x14ac:dyDescent="0.25">
      <c r="U1201" s="569"/>
      <c r="V1201" s="569"/>
      <c r="W1201" s="569"/>
      <c r="X1201" s="569"/>
      <c r="Y1201" s="569"/>
      <c r="Z1201" s="569"/>
      <c r="AA1201" s="569"/>
      <c r="AB1201" s="569"/>
      <c r="AC1201" s="569"/>
      <c r="AD1201" s="569"/>
      <c r="AE1201" s="569"/>
      <c r="AF1201" s="569"/>
      <c r="AG1201" s="569"/>
      <c r="AH1201" s="569"/>
      <c r="AI1201" s="569"/>
      <c r="AJ1201" s="569"/>
      <c r="AK1201" s="569"/>
      <c r="AL1201" s="569"/>
      <c r="AM1201" s="569"/>
      <c r="AN1201" s="569"/>
      <c r="AO1201" s="569"/>
      <c r="AP1201" s="569"/>
      <c r="AQ1201" s="569"/>
      <c r="AR1201" s="569"/>
      <c r="AS1201" s="569"/>
      <c r="AT1201" s="569"/>
      <c r="AU1201" s="569"/>
      <c r="AV1201" s="569"/>
      <c r="AW1201" s="569"/>
      <c r="AX1201" s="569"/>
      <c r="AY1201" s="569"/>
      <c r="AZ1201" s="569"/>
      <c r="BA1201" s="569"/>
      <c r="BB1201" s="569"/>
      <c r="BC1201" s="569"/>
      <c r="BD1201" s="569"/>
      <c r="BE1201" s="569"/>
      <c r="BF1201" s="569"/>
      <c r="BG1201" s="569"/>
      <c r="BH1201" s="569"/>
      <c r="BI1201" s="569"/>
      <c r="BJ1201" s="569"/>
      <c r="BK1201" s="569"/>
      <c r="BL1201" s="569"/>
      <c r="BM1201" s="569"/>
      <c r="BN1201" s="569"/>
      <c r="BO1201" s="569"/>
      <c r="BP1201" s="569"/>
      <c r="BQ1201" s="569"/>
      <c r="BR1201" s="569"/>
      <c r="BS1201" s="569"/>
      <c r="BT1201" s="569"/>
      <c r="BU1201" s="569"/>
      <c r="BV1201" s="569"/>
      <c r="BW1201" s="569"/>
      <c r="BX1201" s="569"/>
      <c r="BY1201" s="569"/>
      <c r="BZ1201" s="569"/>
      <c r="CA1201" s="569"/>
      <c r="CB1201" s="569"/>
      <c r="CC1201" s="569"/>
      <c r="CD1201" s="569"/>
    </row>
    <row r="1202" spans="21:82" ht="39" customHeight="1" x14ac:dyDescent="0.25">
      <c r="U1202" s="569"/>
      <c r="V1202" s="569"/>
      <c r="W1202" s="569"/>
      <c r="X1202" s="569"/>
      <c r="Y1202" s="569"/>
      <c r="Z1202" s="569"/>
      <c r="AA1202" s="569"/>
      <c r="AB1202" s="569"/>
      <c r="AC1202" s="569"/>
      <c r="AD1202" s="569"/>
      <c r="AE1202" s="569"/>
      <c r="AF1202" s="569"/>
      <c r="AG1202" s="569"/>
      <c r="AH1202" s="569"/>
      <c r="AI1202" s="569"/>
      <c r="AJ1202" s="569"/>
      <c r="AK1202" s="569"/>
      <c r="AL1202" s="569"/>
      <c r="AM1202" s="569"/>
      <c r="AN1202" s="569"/>
      <c r="AO1202" s="569"/>
      <c r="AP1202" s="569"/>
      <c r="AQ1202" s="569"/>
      <c r="AR1202" s="569"/>
      <c r="AS1202" s="569"/>
      <c r="AT1202" s="569"/>
      <c r="AU1202" s="569"/>
      <c r="AV1202" s="569"/>
      <c r="AW1202" s="569"/>
      <c r="AX1202" s="569"/>
      <c r="AY1202" s="569"/>
      <c r="AZ1202" s="569"/>
      <c r="BA1202" s="569"/>
      <c r="BB1202" s="569"/>
      <c r="BC1202" s="569"/>
      <c r="BD1202" s="569"/>
      <c r="BE1202" s="569"/>
      <c r="BF1202" s="569"/>
      <c r="BG1202" s="569"/>
      <c r="BH1202" s="569"/>
      <c r="BI1202" s="569"/>
      <c r="BJ1202" s="569"/>
      <c r="BK1202" s="569"/>
      <c r="BL1202" s="569"/>
      <c r="BM1202" s="569"/>
      <c r="BN1202" s="569"/>
      <c r="BO1202" s="569"/>
      <c r="BP1202" s="569"/>
      <c r="BQ1202" s="569"/>
      <c r="BR1202" s="569"/>
      <c r="BS1202" s="569"/>
      <c r="BT1202" s="569"/>
      <c r="BU1202" s="569"/>
      <c r="BV1202" s="569"/>
      <c r="BW1202" s="569"/>
      <c r="BX1202" s="569"/>
      <c r="BY1202" s="569"/>
      <c r="BZ1202" s="569"/>
      <c r="CA1202" s="569"/>
      <c r="CB1202" s="569"/>
      <c r="CC1202" s="569"/>
      <c r="CD1202" s="569"/>
    </row>
    <row r="1203" spans="21:82" ht="39" customHeight="1" x14ac:dyDescent="0.25">
      <c r="U1203" s="569"/>
      <c r="V1203" s="569"/>
      <c r="W1203" s="569"/>
      <c r="X1203" s="569"/>
      <c r="Y1203" s="569"/>
      <c r="Z1203" s="569"/>
      <c r="AA1203" s="569"/>
      <c r="AB1203" s="569"/>
      <c r="AC1203" s="569"/>
      <c r="AD1203" s="569"/>
      <c r="AE1203" s="569"/>
      <c r="AF1203" s="569"/>
      <c r="AG1203" s="569"/>
      <c r="AH1203" s="569"/>
      <c r="AI1203" s="569"/>
      <c r="AJ1203" s="569"/>
      <c r="AK1203" s="569"/>
      <c r="AL1203" s="569"/>
      <c r="AM1203" s="569"/>
      <c r="AN1203" s="569"/>
      <c r="AO1203" s="569"/>
      <c r="AP1203" s="569"/>
      <c r="AQ1203" s="569"/>
      <c r="AR1203" s="569"/>
      <c r="AS1203" s="569"/>
      <c r="AT1203" s="569"/>
      <c r="AU1203" s="569"/>
      <c r="AV1203" s="569"/>
      <c r="AW1203" s="569"/>
      <c r="AX1203" s="569"/>
      <c r="AY1203" s="569"/>
      <c r="AZ1203" s="569"/>
      <c r="BA1203" s="569"/>
      <c r="BB1203" s="569"/>
      <c r="BC1203" s="569"/>
      <c r="BD1203" s="569"/>
      <c r="BE1203" s="569"/>
      <c r="BF1203" s="569"/>
      <c r="BG1203" s="569"/>
      <c r="BH1203" s="569"/>
      <c r="BI1203" s="569"/>
      <c r="BJ1203" s="569"/>
      <c r="BK1203" s="569"/>
      <c r="BL1203" s="569"/>
      <c r="BM1203" s="569"/>
      <c r="BN1203" s="569"/>
      <c r="BO1203" s="569"/>
      <c r="BP1203" s="569"/>
      <c r="BQ1203" s="569"/>
      <c r="BR1203" s="569"/>
      <c r="BS1203" s="569"/>
      <c r="BT1203" s="569"/>
      <c r="BU1203" s="569"/>
      <c r="BV1203" s="569"/>
      <c r="BW1203" s="569"/>
      <c r="BX1203" s="569"/>
      <c r="BY1203" s="569"/>
      <c r="BZ1203" s="569"/>
      <c r="CA1203" s="569"/>
      <c r="CB1203" s="569"/>
      <c r="CC1203" s="569"/>
      <c r="CD1203" s="569"/>
    </row>
    <row r="1204" spans="21:82" ht="39" customHeight="1" x14ac:dyDescent="0.25">
      <c r="U1204" s="569"/>
      <c r="V1204" s="569"/>
      <c r="W1204" s="569"/>
      <c r="X1204" s="569"/>
      <c r="Y1204" s="569"/>
      <c r="Z1204" s="569"/>
      <c r="AA1204" s="569"/>
      <c r="AB1204" s="569"/>
      <c r="AC1204" s="569"/>
      <c r="AD1204" s="569"/>
      <c r="AE1204" s="569"/>
      <c r="AF1204" s="569"/>
      <c r="AG1204" s="569"/>
      <c r="AH1204" s="569"/>
      <c r="AI1204" s="569"/>
      <c r="AJ1204" s="569"/>
      <c r="AK1204" s="569"/>
      <c r="AL1204" s="569"/>
      <c r="AM1204" s="569"/>
      <c r="AN1204" s="569"/>
      <c r="AO1204" s="569"/>
      <c r="AP1204" s="569"/>
      <c r="AQ1204" s="569"/>
      <c r="AR1204" s="569"/>
      <c r="AS1204" s="569"/>
      <c r="AT1204" s="569"/>
      <c r="AU1204" s="569"/>
      <c r="AV1204" s="569"/>
      <c r="AW1204" s="569"/>
      <c r="AX1204" s="569"/>
      <c r="AY1204" s="569"/>
      <c r="AZ1204" s="569"/>
      <c r="BA1204" s="569"/>
      <c r="BB1204" s="569"/>
      <c r="BC1204" s="569"/>
      <c r="BD1204" s="569"/>
      <c r="BE1204" s="569"/>
      <c r="BF1204" s="569"/>
      <c r="BG1204" s="569"/>
      <c r="BH1204" s="569"/>
      <c r="BI1204" s="569"/>
      <c r="BJ1204" s="569"/>
      <c r="BK1204" s="569"/>
      <c r="BL1204" s="569"/>
      <c r="BM1204" s="569"/>
      <c r="BN1204" s="569"/>
      <c r="BO1204" s="569"/>
      <c r="BP1204" s="569"/>
      <c r="BQ1204" s="569"/>
      <c r="BR1204" s="569"/>
      <c r="BS1204" s="569"/>
      <c r="BT1204" s="569"/>
      <c r="BU1204" s="569"/>
      <c r="BV1204" s="569"/>
      <c r="BW1204" s="569"/>
      <c r="BX1204" s="569"/>
      <c r="BY1204" s="569"/>
      <c r="BZ1204" s="569"/>
      <c r="CA1204" s="569"/>
      <c r="CB1204" s="569"/>
      <c r="CC1204" s="569"/>
      <c r="CD1204" s="569"/>
    </row>
    <row r="1205" spans="21:82" ht="39" customHeight="1" x14ac:dyDescent="0.25">
      <c r="U1205" s="569"/>
      <c r="V1205" s="569"/>
      <c r="W1205" s="569"/>
      <c r="X1205" s="569"/>
      <c r="Y1205" s="569"/>
      <c r="Z1205" s="569"/>
      <c r="AA1205" s="569"/>
      <c r="AB1205" s="569"/>
      <c r="AC1205" s="569"/>
      <c r="AD1205" s="569"/>
      <c r="AE1205" s="569"/>
      <c r="AF1205" s="569"/>
      <c r="AG1205" s="569"/>
      <c r="AH1205" s="569"/>
      <c r="AI1205" s="569"/>
      <c r="AJ1205" s="569"/>
      <c r="AK1205" s="569"/>
      <c r="AL1205" s="569"/>
      <c r="AM1205" s="569"/>
      <c r="AN1205" s="569"/>
      <c r="AO1205" s="569"/>
      <c r="AP1205" s="569"/>
      <c r="AQ1205" s="569"/>
      <c r="AR1205" s="569"/>
      <c r="AS1205" s="569"/>
      <c r="AT1205" s="569"/>
      <c r="AU1205" s="569"/>
      <c r="AV1205" s="569"/>
      <c r="AW1205" s="569"/>
      <c r="AX1205" s="569"/>
      <c r="AY1205" s="569"/>
      <c r="AZ1205" s="569"/>
      <c r="BA1205" s="569"/>
      <c r="BB1205" s="569"/>
      <c r="BC1205" s="569"/>
      <c r="BD1205" s="569"/>
      <c r="BE1205" s="569"/>
      <c r="BF1205" s="569"/>
      <c r="BG1205" s="569"/>
      <c r="BH1205" s="569"/>
      <c r="BI1205" s="569"/>
      <c r="BJ1205" s="569"/>
      <c r="BK1205" s="569"/>
      <c r="BL1205" s="569"/>
      <c r="BM1205" s="569"/>
      <c r="BN1205" s="569"/>
      <c r="BO1205" s="569"/>
      <c r="BP1205" s="569"/>
      <c r="BQ1205" s="569"/>
      <c r="BR1205" s="569"/>
      <c r="BS1205" s="569"/>
      <c r="BT1205" s="569"/>
      <c r="BU1205" s="569"/>
      <c r="BV1205" s="569"/>
      <c r="BW1205" s="569"/>
      <c r="BX1205" s="569"/>
      <c r="BY1205" s="569"/>
      <c r="BZ1205" s="569"/>
      <c r="CA1205" s="569"/>
      <c r="CB1205" s="569"/>
      <c r="CC1205" s="569"/>
      <c r="CD1205" s="569"/>
    </row>
    <row r="1206" spans="21:82" ht="39" customHeight="1" x14ac:dyDescent="0.25">
      <c r="U1206" s="569"/>
      <c r="V1206" s="569"/>
      <c r="W1206" s="569"/>
      <c r="X1206" s="569"/>
      <c r="Y1206" s="569"/>
      <c r="Z1206" s="569"/>
      <c r="AA1206" s="569"/>
      <c r="AB1206" s="569"/>
      <c r="AC1206" s="569"/>
      <c r="AD1206" s="569"/>
      <c r="AE1206" s="569"/>
      <c r="AF1206" s="569"/>
      <c r="AG1206" s="569"/>
      <c r="AH1206" s="569"/>
      <c r="AI1206" s="569"/>
      <c r="AJ1206" s="569"/>
      <c r="AK1206" s="569"/>
      <c r="AL1206" s="569"/>
      <c r="AM1206" s="569"/>
      <c r="AN1206" s="569"/>
      <c r="AO1206" s="569"/>
      <c r="AP1206" s="569"/>
      <c r="AQ1206" s="569"/>
      <c r="AR1206" s="569"/>
      <c r="AS1206" s="569"/>
      <c r="AT1206" s="569"/>
      <c r="AU1206" s="569"/>
      <c r="AV1206" s="569"/>
      <c r="AW1206" s="569"/>
      <c r="AX1206" s="569"/>
      <c r="AY1206" s="569"/>
      <c r="AZ1206" s="569"/>
      <c r="BA1206" s="569"/>
      <c r="BB1206" s="569"/>
      <c r="BC1206" s="569"/>
      <c r="BD1206" s="569"/>
      <c r="BE1206" s="569"/>
      <c r="BF1206" s="569"/>
      <c r="BG1206" s="569"/>
      <c r="BH1206" s="569"/>
      <c r="BI1206" s="569"/>
      <c r="BJ1206" s="569"/>
      <c r="BK1206" s="569"/>
      <c r="BL1206" s="569"/>
      <c r="BM1206" s="569"/>
      <c r="BN1206" s="569"/>
      <c r="BO1206" s="569"/>
      <c r="BP1206" s="569"/>
      <c r="BQ1206" s="569"/>
      <c r="BR1206" s="569"/>
      <c r="BS1206" s="569"/>
      <c r="BT1206" s="569"/>
      <c r="BU1206" s="569"/>
      <c r="BV1206" s="569"/>
      <c r="BW1206" s="569"/>
      <c r="BX1206" s="569"/>
      <c r="BY1206" s="569"/>
      <c r="BZ1206" s="569"/>
      <c r="CA1206" s="569"/>
      <c r="CB1206" s="569"/>
      <c r="CC1206" s="569"/>
      <c r="CD1206" s="569"/>
    </row>
    <row r="1207" spans="21:82" ht="39" customHeight="1" x14ac:dyDescent="0.25">
      <c r="U1207" s="569"/>
      <c r="V1207" s="569"/>
      <c r="W1207" s="569"/>
      <c r="X1207" s="569"/>
      <c r="Y1207" s="569"/>
      <c r="Z1207" s="569"/>
      <c r="AA1207" s="569"/>
      <c r="AB1207" s="569"/>
      <c r="AC1207" s="569"/>
      <c r="AD1207" s="569"/>
      <c r="AE1207" s="569"/>
      <c r="AF1207" s="569"/>
      <c r="AG1207" s="569"/>
      <c r="AH1207" s="569"/>
      <c r="AI1207" s="569"/>
      <c r="AJ1207" s="569"/>
      <c r="AK1207" s="569"/>
      <c r="AL1207" s="569"/>
      <c r="AM1207" s="569"/>
      <c r="AN1207" s="569"/>
      <c r="AO1207" s="569"/>
      <c r="AP1207" s="569"/>
      <c r="AQ1207" s="569"/>
      <c r="AR1207" s="569"/>
      <c r="AS1207" s="569"/>
      <c r="AT1207" s="569"/>
      <c r="AU1207" s="569"/>
      <c r="AV1207" s="569"/>
      <c r="AW1207" s="569"/>
      <c r="AX1207" s="569"/>
      <c r="AY1207" s="569"/>
      <c r="AZ1207" s="569"/>
      <c r="BA1207" s="569"/>
      <c r="BB1207" s="569"/>
      <c r="BC1207" s="569"/>
      <c r="BD1207" s="569"/>
      <c r="BE1207" s="569"/>
      <c r="BF1207" s="569"/>
      <c r="BG1207" s="569"/>
      <c r="BH1207" s="569"/>
      <c r="BI1207" s="569"/>
      <c r="BJ1207" s="569"/>
      <c r="BK1207" s="569"/>
      <c r="BL1207" s="569"/>
      <c r="BM1207" s="569"/>
      <c r="BN1207" s="569"/>
      <c r="BO1207" s="569"/>
      <c r="BP1207" s="569"/>
      <c r="BQ1207" s="569"/>
      <c r="BR1207" s="569"/>
      <c r="BS1207" s="569"/>
      <c r="BT1207" s="569"/>
      <c r="BU1207" s="569"/>
      <c r="BV1207" s="569"/>
      <c r="BW1207" s="569"/>
      <c r="BX1207" s="569"/>
      <c r="BY1207" s="569"/>
      <c r="BZ1207" s="569"/>
      <c r="CA1207" s="569"/>
      <c r="CB1207" s="569"/>
      <c r="CC1207" s="569"/>
      <c r="CD1207" s="569"/>
    </row>
    <row r="1208" spans="21:82" ht="39" customHeight="1" x14ac:dyDescent="0.25">
      <c r="U1208" s="569"/>
      <c r="V1208" s="569"/>
      <c r="W1208" s="569"/>
      <c r="X1208" s="569"/>
      <c r="Y1208" s="569"/>
      <c r="Z1208" s="569"/>
      <c r="AA1208" s="569"/>
      <c r="AB1208" s="569"/>
      <c r="AC1208" s="569"/>
      <c r="AD1208" s="569"/>
      <c r="AE1208" s="569"/>
      <c r="AF1208" s="569"/>
      <c r="AG1208" s="569"/>
      <c r="AH1208" s="569"/>
      <c r="AI1208" s="569"/>
      <c r="AJ1208" s="569"/>
      <c r="AK1208" s="569"/>
      <c r="AL1208" s="569"/>
      <c r="AM1208" s="569"/>
      <c r="AN1208" s="569"/>
      <c r="AO1208" s="569"/>
      <c r="AP1208" s="569"/>
      <c r="AQ1208" s="569"/>
      <c r="AR1208" s="569"/>
      <c r="AS1208" s="569"/>
      <c r="AT1208" s="569"/>
      <c r="AU1208" s="569"/>
      <c r="AV1208" s="569"/>
      <c r="AW1208" s="569"/>
      <c r="AX1208" s="569"/>
      <c r="AY1208" s="569"/>
      <c r="AZ1208" s="569"/>
      <c r="BA1208" s="569"/>
      <c r="BB1208" s="569"/>
      <c r="BC1208" s="569"/>
      <c r="BD1208" s="569"/>
      <c r="BE1208" s="569"/>
      <c r="BF1208" s="569"/>
      <c r="BG1208" s="569"/>
      <c r="BH1208" s="569"/>
      <c r="BI1208" s="569"/>
      <c r="BJ1208" s="569"/>
      <c r="BK1208" s="569"/>
      <c r="BL1208" s="569"/>
      <c r="BM1208" s="569"/>
      <c r="BN1208" s="569"/>
      <c r="BO1208" s="569"/>
      <c r="BP1208" s="569"/>
      <c r="BQ1208" s="569"/>
      <c r="BR1208" s="569"/>
      <c r="BS1208" s="569"/>
      <c r="BT1208" s="569"/>
      <c r="BU1208" s="569"/>
      <c r="BV1208" s="569"/>
      <c r="BW1208" s="569"/>
      <c r="BX1208" s="569"/>
      <c r="BY1208" s="569"/>
      <c r="BZ1208" s="569"/>
      <c r="CA1208" s="569"/>
      <c r="CB1208" s="569"/>
      <c r="CC1208" s="569"/>
      <c r="CD1208" s="569"/>
    </row>
    <row r="1209" spans="21:82" ht="39" customHeight="1" x14ac:dyDescent="0.25">
      <c r="U1209" s="569"/>
      <c r="V1209" s="569"/>
      <c r="W1209" s="569"/>
      <c r="X1209" s="569"/>
      <c r="Y1209" s="569"/>
      <c r="Z1209" s="569"/>
      <c r="AA1209" s="569"/>
      <c r="AB1209" s="569"/>
      <c r="AC1209" s="569"/>
      <c r="AD1209" s="569"/>
      <c r="AE1209" s="569"/>
      <c r="AF1209" s="569"/>
      <c r="AG1209" s="569"/>
      <c r="AH1209" s="569"/>
      <c r="AI1209" s="569"/>
      <c r="AJ1209" s="569"/>
      <c r="AK1209" s="569"/>
      <c r="AL1209" s="569"/>
      <c r="AM1209" s="569"/>
      <c r="AN1209" s="569"/>
      <c r="AO1209" s="569"/>
      <c r="AP1209" s="569"/>
      <c r="AQ1209" s="569"/>
      <c r="AR1209" s="569"/>
      <c r="AS1209" s="569"/>
      <c r="AT1209" s="569"/>
      <c r="AU1209" s="569"/>
      <c r="AV1209" s="569"/>
      <c r="AW1209" s="569"/>
      <c r="AX1209" s="569"/>
      <c r="AY1209" s="569"/>
      <c r="AZ1209" s="569"/>
      <c r="BA1209" s="569"/>
      <c r="BB1209" s="569"/>
      <c r="BC1209" s="569"/>
      <c r="BD1209" s="569"/>
      <c r="BE1209" s="569"/>
      <c r="BF1209" s="569"/>
      <c r="BG1209" s="569"/>
      <c r="BH1209" s="569"/>
      <c r="BI1209" s="569"/>
      <c r="BJ1209" s="569"/>
      <c r="BK1209" s="569"/>
      <c r="BL1209" s="569"/>
      <c r="BM1209" s="569"/>
      <c r="BN1209" s="569"/>
      <c r="BO1209" s="569"/>
      <c r="BP1209" s="569"/>
      <c r="BQ1209" s="569"/>
      <c r="BR1209" s="569"/>
      <c r="BS1209" s="569"/>
      <c r="BT1209" s="569"/>
      <c r="BU1209" s="569"/>
      <c r="BV1209" s="569"/>
      <c r="BW1209" s="569"/>
      <c r="BX1209" s="569"/>
      <c r="BY1209" s="569"/>
      <c r="BZ1209" s="569"/>
      <c r="CA1209" s="569"/>
      <c r="CB1209" s="569"/>
      <c r="CC1209" s="569"/>
      <c r="CD1209" s="569"/>
    </row>
    <row r="1210" spans="21:82" ht="39" customHeight="1" x14ac:dyDescent="0.25">
      <c r="U1210" s="569"/>
      <c r="V1210" s="569"/>
      <c r="W1210" s="569"/>
      <c r="X1210" s="569"/>
      <c r="Y1210" s="569"/>
      <c r="Z1210" s="569"/>
      <c r="AA1210" s="569"/>
      <c r="AB1210" s="569"/>
      <c r="AC1210" s="569"/>
      <c r="AD1210" s="569"/>
      <c r="AE1210" s="569"/>
      <c r="AF1210" s="569"/>
      <c r="AG1210" s="569"/>
      <c r="AH1210" s="569"/>
      <c r="AI1210" s="569"/>
      <c r="AJ1210" s="569"/>
      <c r="AK1210" s="569"/>
      <c r="AL1210" s="569"/>
      <c r="AM1210" s="569"/>
      <c r="AN1210" s="569"/>
      <c r="AO1210" s="569"/>
      <c r="AP1210" s="569"/>
      <c r="AQ1210" s="569"/>
      <c r="AR1210" s="569"/>
      <c r="AS1210" s="569"/>
      <c r="AT1210" s="569"/>
      <c r="AU1210" s="569"/>
      <c r="AV1210" s="569"/>
      <c r="AW1210" s="569"/>
      <c r="AX1210" s="569"/>
      <c r="AY1210" s="569"/>
      <c r="AZ1210" s="569"/>
      <c r="BA1210" s="569"/>
      <c r="BB1210" s="569"/>
      <c r="BC1210" s="569"/>
      <c r="BD1210" s="569"/>
      <c r="BE1210" s="569"/>
      <c r="BF1210" s="569"/>
      <c r="BG1210" s="569"/>
      <c r="BH1210" s="569"/>
      <c r="BI1210" s="569"/>
      <c r="BJ1210" s="569"/>
      <c r="BK1210" s="569"/>
      <c r="BL1210" s="569"/>
      <c r="BM1210" s="569"/>
      <c r="BN1210" s="569"/>
      <c r="BO1210" s="569"/>
      <c r="BP1210" s="569"/>
      <c r="BQ1210" s="569"/>
      <c r="BR1210" s="569"/>
      <c r="BS1210" s="569"/>
      <c r="BT1210" s="569"/>
      <c r="BU1210" s="569"/>
      <c r="BV1210" s="569"/>
      <c r="BW1210" s="569"/>
      <c r="BX1210" s="569"/>
      <c r="BY1210" s="569"/>
      <c r="BZ1210" s="569"/>
      <c r="CA1210" s="569"/>
      <c r="CB1210" s="569"/>
      <c r="CC1210" s="569"/>
      <c r="CD1210" s="569"/>
    </row>
    <row r="1211" spans="21:82" ht="39" customHeight="1" x14ac:dyDescent="0.25">
      <c r="U1211" s="569"/>
      <c r="V1211" s="569"/>
      <c r="W1211" s="569"/>
      <c r="X1211" s="569"/>
      <c r="Y1211" s="569"/>
      <c r="Z1211" s="569"/>
      <c r="AA1211" s="569"/>
      <c r="AB1211" s="569"/>
      <c r="AC1211" s="569"/>
      <c r="AD1211" s="569"/>
      <c r="AE1211" s="569"/>
      <c r="AF1211" s="569"/>
      <c r="AG1211" s="569"/>
      <c r="AH1211" s="569"/>
      <c r="AI1211" s="569"/>
      <c r="AJ1211" s="569"/>
      <c r="AK1211" s="569"/>
      <c r="AL1211" s="569"/>
      <c r="AM1211" s="569"/>
      <c r="AN1211" s="569"/>
      <c r="AO1211" s="569"/>
      <c r="AP1211" s="569"/>
      <c r="AQ1211" s="569"/>
      <c r="AR1211" s="569"/>
      <c r="AS1211" s="569"/>
      <c r="AT1211" s="569"/>
      <c r="AU1211" s="569"/>
      <c r="AV1211" s="569"/>
      <c r="AW1211" s="569"/>
      <c r="AX1211" s="569"/>
      <c r="AY1211" s="569"/>
      <c r="AZ1211" s="569"/>
      <c r="BA1211" s="569"/>
      <c r="BB1211" s="569"/>
      <c r="BC1211" s="569"/>
      <c r="BD1211" s="569"/>
      <c r="BE1211" s="569"/>
      <c r="BF1211" s="569"/>
      <c r="BG1211" s="569"/>
      <c r="BH1211" s="569"/>
      <c r="BI1211" s="569"/>
      <c r="BJ1211" s="569"/>
      <c r="BK1211" s="569"/>
      <c r="BL1211" s="569"/>
      <c r="BM1211" s="569"/>
      <c r="BN1211" s="569"/>
      <c r="BO1211" s="569"/>
      <c r="BP1211" s="569"/>
      <c r="BQ1211" s="569"/>
      <c r="BR1211" s="569"/>
      <c r="BS1211" s="569"/>
      <c r="BT1211" s="569"/>
      <c r="BU1211" s="569"/>
      <c r="BV1211" s="569"/>
      <c r="BW1211" s="569"/>
      <c r="BX1211" s="569"/>
      <c r="BY1211" s="569"/>
      <c r="BZ1211" s="569"/>
      <c r="CA1211" s="569"/>
      <c r="CB1211" s="569"/>
      <c r="CC1211" s="569"/>
      <c r="CD1211" s="569"/>
    </row>
    <row r="1212" spans="21:82" ht="39" customHeight="1" x14ac:dyDescent="0.25">
      <c r="U1212" s="569"/>
      <c r="V1212" s="569"/>
      <c r="W1212" s="569"/>
      <c r="X1212" s="569"/>
      <c r="Y1212" s="569"/>
      <c r="Z1212" s="569"/>
      <c r="AA1212" s="569"/>
      <c r="AB1212" s="569"/>
      <c r="AC1212" s="569"/>
      <c r="AD1212" s="569"/>
      <c r="AE1212" s="569"/>
      <c r="AF1212" s="569"/>
      <c r="AG1212" s="569"/>
      <c r="AH1212" s="569"/>
      <c r="AI1212" s="569"/>
      <c r="AJ1212" s="569"/>
      <c r="AK1212" s="569"/>
      <c r="AL1212" s="569"/>
      <c r="AM1212" s="569"/>
      <c r="AN1212" s="569"/>
      <c r="AO1212" s="569"/>
      <c r="AP1212" s="569"/>
      <c r="AQ1212" s="569"/>
      <c r="AR1212" s="569"/>
      <c r="AS1212" s="569"/>
      <c r="AT1212" s="569"/>
      <c r="AU1212" s="569"/>
      <c r="AV1212" s="569"/>
      <c r="AW1212" s="569"/>
      <c r="AX1212" s="569"/>
      <c r="AY1212" s="569"/>
      <c r="AZ1212" s="569"/>
      <c r="BA1212" s="569"/>
      <c r="BB1212" s="569"/>
      <c r="BC1212" s="569"/>
      <c r="BD1212" s="569"/>
      <c r="BE1212" s="569"/>
      <c r="BF1212" s="569"/>
      <c r="BG1212" s="569"/>
      <c r="BH1212" s="569"/>
      <c r="BI1212" s="569"/>
      <c r="BJ1212" s="569"/>
      <c r="BK1212" s="569"/>
      <c r="BL1212" s="569"/>
      <c r="BM1212" s="569"/>
      <c r="BN1212" s="569"/>
      <c r="BO1212" s="569"/>
      <c r="BP1212" s="569"/>
      <c r="BQ1212" s="569"/>
      <c r="BR1212" s="569"/>
      <c r="BS1212" s="569"/>
      <c r="BT1212" s="569"/>
      <c r="BU1212" s="569"/>
      <c r="BV1212" s="569"/>
      <c r="BW1212" s="569"/>
      <c r="BX1212" s="569"/>
      <c r="BY1212" s="569"/>
      <c r="BZ1212" s="569"/>
      <c r="CA1212" s="569"/>
      <c r="CB1212" s="569"/>
      <c r="CC1212" s="569"/>
      <c r="CD1212" s="569"/>
    </row>
    <row r="1213" spans="21:82" ht="39" customHeight="1" x14ac:dyDescent="0.25">
      <c r="U1213" s="569"/>
      <c r="V1213" s="569"/>
      <c r="W1213" s="569"/>
      <c r="X1213" s="569"/>
      <c r="Y1213" s="569"/>
      <c r="Z1213" s="569"/>
      <c r="AA1213" s="569"/>
      <c r="AB1213" s="569"/>
      <c r="AC1213" s="569"/>
      <c r="AD1213" s="569"/>
      <c r="AE1213" s="569"/>
      <c r="AF1213" s="569"/>
      <c r="AG1213" s="569"/>
      <c r="AH1213" s="569"/>
      <c r="AI1213" s="569"/>
      <c r="AJ1213" s="569"/>
      <c r="AK1213" s="569"/>
      <c r="AL1213" s="569"/>
      <c r="AM1213" s="569"/>
      <c r="AN1213" s="569"/>
      <c r="AO1213" s="569"/>
      <c r="AP1213" s="569"/>
      <c r="AQ1213" s="569"/>
      <c r="AR1213" s="569"/>
      <c r="AS1213" s="569"/>
      <c r="AT1213" s="569"/>
      <c r="AU1213" s="569"/>
      <c r="AV1213" s="569"/>
      <c r="AW1213" s="569"/>
      <c r="AX1213" s="569"/>
      <c r="AY1213" s="569"/>
      <c r="AZ1213" s="569"/>
      <c r="BA1213" s="569"/>
      <c r="BB1213" s="569"/>
      <c r="BC1213" s="569"/>
      <c r="BD1213" s="569"/>
      <c r="BE1213" s="569"/>
      <c r="BF1213" s="569"/>
      <c r="BG1213" s="569"/>
      <c r="BH1213" s="569"/>
      <c r="BI1213" s="569"/>
      <c r="BJ1213" s="569"/>
      <c r="BK1213" s="569"/>
      <c r="BL1213" s="569"/>
      <c r="BM1213" s="569"/>
      <c r="BN1213" s="569"/>
      <c r="BO1213" s="569"/>
      <c r="BP1213" s="569"/>
      <c r="BQ1213" s="569"/>
      <c r="BR1213" s="569"/>
      <c r="BS1213" s="569"/>
      <c r="BT1213" s="569"/>
      <c r="BU1213" s="569"/>
      <c r="BV1213" s="569"/>
      <c r="BW1213" s="569"/>
      <c r="BX1213" s="569"/>
      <c r="BY1213" s="569"/>
      <c r="BZ1213" s="569"/>
      <c r="CA1213" s="569"/>
      <c r="CB1213" s="569"/>
      <c r="CC1213" s="569"/>
      <c r="CD1213" s="569"/>
    </row>
    <row r="1214" spans="21:82" ht="39" customHeight="1" x14ac:dyDescent="0.25">
      <c r="U1214" s="569"/>
      <c r="V1214" s="569"/>
      <c r="W1214" s="569"/>
      <c r="X1214" s="569"/>
      <c r="Y1214" s="569"/>
      <c r="Z1214" s="569"/>
      <c r="AA1214" s="569"/>
      <c r="AB1214" s="569"/>
      <c r="AC1214" s="569"/>
      <c r="AD1214" s="569"/>
      <c r="AE1214" s="569"/>
      <c r="AF1214" s="569"/>
      <c r="AG1214" s="569"/>
      <c r="AH1214" s="569"/>
      <c r="AI1214" s="569"/>
      <c r="AJ1214" s="569"/>
      <c r="AK1214" s="569"/>
      <c r="AL1214" s="569"/>
      <c r="AM1214" s="569"/>
      <c r="AN1214" s="569"/>
      <c r="AO1214" s="569"/>
      <c r="AP1214" s="569"/>
      <c r="AQ1214" s="569"/>
      <c r="AR1214" s="569"/>
      <c r="AS1214" s="569"/>
      <c r="AT1214" s="569"/>
      <c r="AU1214" s="569"/>
      <c r="AV1214" s="569"/>
      <c r="AW1214" s="569"/>
      <c r="AX1214" s="569"/>
      <c r="AY1214" s="569"/>
      <c r="AZ1214" s="569"/>
      <c r="BA1214" s="569"/>
      <c r="BB1214" s="569"/>
      <c r="BC1214" s="569"/>
      <c r="BD1214" s="569"/>
      <c r="BE1214" s="569"/>
      <c r="BF1214" s="569"/>
      <c r="BG1214" s="569"/>
      <c r="BH1214" s="569"/>
      <c r="BI1214" s="569"/>
      <c r="BJ1214" s="569"/>
      <c r="BK1214" s="569"/>
      <c r="BL1214" s="569"/>
      <c r="BM1214" s="569"/>
      <c r="BN1214" s="569"/>
      <c r="BO1214" s="569"/>
      <c r="BP1214" s="569"/>
      <c r="BQ1214" s="569"/>
      <c r="BR1214" s="569"/>
      <c r="BS1214" s="569"/>
      <c r="BT1214" s="569"/>
      <c r="BU1214" s="569"/>
      <c r="BV1214" s="569"/>
      <c r="BW1214" s="569"/>
      <c r="BX1214" s="569"/>
      <c r="BY1214" s="569"/>
      <c r="BZ1214" s="569"/>
      <c r="CA1214" s="569"/>
      <c r="CB1214" s="569"/>
      <c r="CC1214" s="569"/>
      <c r="CD1214" s="569"/>
    </row>
    <row r="1215" spans="21:82" ht="39" customHeight="1" x14ac:dyDescent="0.25">
      <c r="U1215" s="569"/>
      <c r="V1215" s="569"/>
      <c r="W1215" s="569"/>
      <c r="X1215" s="569"/>
      <c r="Y1215" s="569"/>
      <c r="Z1215" s="569"/>
      <c r="AA1215" s="569"/>
      <c r="AB1215" s="569"/>
      <c r="AC1215" s="569"/>
      <c r="AD1215" s="569"/>
      <c r="AE1215" s="569"/>
      <c r="AF1215" s="569"/>
      <c r="AG1215" s="569"/>
      <c r="AH1215" s="569"/>
      <c r="AI1215" s="569"/>
      <c r="AJ1215" s="569"/>
      <c r="AK1215" s="569"/>
      <c r="AL1215" s="569"/>
      <c r="AM1215" s="569"/>
      <c r="AN1215" s="569"/>
      <c r="AO1215" s="569"/>
      <c r="AP1215" s="569"/>
      <c r="AQ1215" s="569"/>
      <c r="AR1215" s="569"/>
      <c r="AS1215" s="569"/>
      <c r="AT1215" s="569"/>
      <c r="AU1215" s="569"/>
      <c r="AV1215" s="569"/>
      <c r="AW1215" s="569"/>
      <c r="AX1215" s="569"/>
      <c r="AY1215" s="569"/>
      <c r="AZ1215" s="569"/>
      <c r="BA1215" s="569"/>
      <c r="BB1215" s="569"/>
      <c r="BC1215" s="569"/>
      <c r="BD1215" s="569"/>
      <c r="BE1215" s="569"/>
      <c r="BF1215" s="569"/>
      <c r="BG1215" s="569"/>
      <c r="BH1215" s="569"/>
      <c r="BI1215" s="569"/>
      <c r="BJ1215" s="569"/>
      <c r="BK1215" s="569"/>
      <c r="BL1215" s="569"/>
      <c r="BM1215" s="569"/>
      <c r="BN1215" s="569"/>
      <c r="BO1215" s="569"/>
      <c r="BP1215" s="569"/>
      <c r="BQ1215" s="569"/>
      <c r="BR1215" s="569"/>
      <c r="BS1215" s="569"/>
      <c r="BT1215" s="569"/>
      <c r="BU1215" s="569"/>
      <c r="BV1215" s="569"/>
      <c r="BW1215" s="569"/>
      <c r="BX1215" s="569"/>
      <c r="BY1215" s="569"/>
      <c r="BZ1215" s="569"/>
      <c r="CA1215" s="569"/>
      <c r="CB1215" s="569"/>
      <c r="CC1215" s="569"/>
      <c r="CD1215" s="569"/>
    </row>
    <row r="1216" spans="21:82" ht="39" customHeight="1" x14ac:dyDescent="0.25">
      <c r="U1216" s="569"/>
      <c r="V1216" s="569"/>
      <c r="W1216" s="569"/>
      <c r="X1216" s="569"/>
      <c r="Y1216" s="569"/>
      <c r="Z1216" s="569"/>
      <c r="AA1216" s="569"/>
      <c r="AB1216" s="569"/>
      <c r="AC1216" s="569"/>
      <c r="AD1216" s="569"/>
      <c r="AE1216" s="569"/>
      <c r="AF1216" s="569"/>
      <c r="AG1216" s="569"/>
      <c r="AH1216" s="569"/>
      <c r="AI1216" s="569"/>
      <c r="AJ1216" s="569"/>
      <c r="AK1216" s="569"/>
      <c r="AL1216" s="569"/>
      <c r="AM1216" s="569"/>
      <c r="AN1216" s="569"/>
      <c r="AO1216" s="569"/>
      <c r="AP1216" s="569"/>
      <c r="AQ1216" s="569"/>
      <c r="AR1216" s="569"/>
      <c r="AS1216" s="569"/>
      <c r="AT1216" s="569"/>
      <c r="AU1216" s="569"/>
      <c r="AV1216" s="569"/>
      <c r="AW1216" s="569"/>
      <c r="AX1216" s="569"/>
      <c r="AY1216" s="569"/>
      <c r="AZ1216" s="569"/>
      <c r="BA1216" s="569"/>
      <c r="BB1216" s="569"/>
      <c r="BC1216" s="569"/>
      <c r="BD1216" s="569"/>
      <c r="BE1216" s="569"/>
      <c r="BF1216" s="569"/>
      <c r="BG1216" s="569"/>
      <c r="BH1216" s="569"/>
      <c r="BI1216" s="569"/>
      <c r="BJ1216" s="569"/>
      <c r="BK1216" s="569"/>
      <c r="BL1216" s="569"/>
      <c r="BM1216" s="569"/>
      <c r="BN1216" s="569"/>
      <c r="BO1216" s="569"/>
      <c r="BP1216" s="569"/>
      <c r="BQ1216" s="569"/>
      <c r="BR1216" s="569"/>
      <c r="BS1216" s="569"/>
      <c r="BT1216" s="569"/>
      <c r="BU1216" s="569"/>
      <c r="BV1216" s="569"/>
      <c r="BW1216" s="569"/>
      <c r="BX1216" s="569"/>
      <c r="BY1216" s="569"/>
      <c r="BZ1216" s="569"/>
      <c r="CA1216" s="569"/>
      <c r="CB1216" s="569"/>
      <c r="CC1216" s="569"/>
      <c r="CD1216" s="569"/>
    </row>
    <row r="1217" spans="21:82" ht="39" customHeight="1" x14ac:dyDescent="0.25">
      <c r="U1217" s="569"/>
      <c r="V1217" s="569"/>
      <c r="W1217" s="569"/>
      <c r="X1217" s="569"/>
      <c r="Y1217" s="569"/>
      <c r="Z1217" s="569"/>
      <c r="AA1217" s="569"/>
      <c r="AB1217" s="569"/>
      <c r="AC1217" s="569"/>
      <c r="AD1217" s="569"/>
      <c r="AE1217" s="569"/>
      <c r="AF1217" s="569"/>
      <c r="AG1217" s="569"/>
      <c r="AH1217" s="569"/>
      <c r="AI1217" s="569"/>
      <c r="AJ1217" s="569"/>
      <c r="AK1217" s="569"/>
      <c r="AL1217" s="569"/>
      <c r="AM1217" s="569"/>
      <c r="AN1217" s="569"/>
      <c r="AO1217" s="569"/>
      <c r="AP1217" s="569"/>
      <c r="AQ1217" s="569"/>
      <c r="AR1217" s="569"/>
      <c r="AS1217" s="569"/>
      <c r="AT1217" s="569"/>
      <c r="AU1217" s="569"/>
      <c r="AV1217" s="569"/>
      <c r="AW1217" s="569"/>
      <c r="AX1217" s="569"/>
      <c r="AY1217" s="569"/>
      <c r="AZ1217" s="569"/>
      <c r="BA1217" s="569"/>
      <c r="BB1217" s="569"/>
      <c r="BC1217" s="569"/>
      <c r="BD1217" s="569"/>
      <c r="BE1217" s="569"/>
      <c r="BF1217" s="569"/>
      <c r="BG1217" s="569"/>
      <c r="BH1217" s="569"/>
      <c r="BI1217" s="569"/>
      <c r="BJ1217" s="569"/>
      <c r="BK1217" s="569"/>
      <c r="BL1217" s="569"/>
      <c r="BM1217" s="569"/>
      <c r="BN1217" s="569"/>
      <c r="BO1217" s="569"/>
      <c r="BP1217" s="569"/>
      <c r="BQ1217" s="569"/>
      <c r="BR1217" s="569"/>
      <c r="BS1217" s="569"/>
      <c r="BT1217" s="569"/>
      <c r="BU1217" s="569"/>
      <c r="BV1217" s="569"/>
      <c r="BW1217" s="569"/>
      <c r="BX1217" s="569"/>
      <c r="BY1217" s="569"/>
      <c r="BZ1217" s="569"/>
      <c r="CA1217" s="569"/>
      <c r="CB1217" s="569"/>
      <c r="CC1217" s="569"/>
      <c r="CD1217" s="569"/>
    </row>
    <row r="1218" spans="21:82" ht="39" customHeight="1" x14ac:dyDescent="0.25">
      <c r="U1218" s="569"/>
      <c r="V1218" s="569"/>
      <c r="W1218" s="569"/>
      <c r="X1218" s="569"/>
      <c r="Y1218" s="569"/>
      <c r="Z1218" s="569"/>
      <c r="AA1218" s="569"/>
      <c r="AB1218" s="569"/>
      <c r="AC1218" s="569"/>
      <c r="AD1218" s="569"/>
      <c r="AE1218" s="569"/>
      <c r="AF1218" s="569"/>
      <c r="AG1218" s="569"/>
      <c r="AH1218" s="569"/>
      <c r="AI1218" s="569"/>
      <c r="AJ1218" s="569"/>
      <c r="AK1218" s="569"/>
      <c r="AL1218" s="569"/>
      <c r="AM1218" s="569"/>
      <c r="AN1218" s="569"/>
      <c r="AO1218" s="569"/>
      <c r="AP1218" s="569"/>
      <c r="AQ1218" s="569"/>
      <c r="AR1218" s="569"/>
      <c r="AS1218" s="569"/>
      <c r="AT1218" s="569"/>
      <c r="AU1218" s="569"/>
      <c r="AV1218" s="569"/>
      <c r="AW1218" s="569"/>
      <c r="AX1218" s="569"/>
      <c r="AY1218" s="569"/>
      <c r="AZ1218" s="569"/>
      <c r="BA1218" s="569"/>
      <c r="BB1218" s="569"/>
      <c r="BC1218" s="569"/>
      <c r="BD1218" s="569"/>
      <c r="BE1218" s="569"/>
      <c r="BF1218" s="569"/>
      <c r="BG1218" s="569"/>
      <c r="BH1218" s="569"/>
      <c r="BI1218" s="569"/>
      <c r="BJ1218" s="569"/>
      <c r="BK1218" s="569"/>
      <c r="BL1218" s="569"/>
      <c r="BM1218" s="569"/>
      <c r="BN1218" s="569"/>
      <c r="BO1218" s="569"/>
      <c r="BP1218" s="569"/>
      <c r="BQ1218" s="569"/>
      <c r="BR1218" s="569"/>
      <c r="BS1218" s="569"/>
      <c r="BT1218" s="569"/>
      <c r="BU1218" s="569"/>
      <c r="BV1218" s="569"/>
      <c r="BW1218" s="569"/>
      <c r="BX1218" s="569"/>
      <c r="BY1218" s="569"/>
      <c r="BZ1218" s="569"/>
      <c r="CA1218" s="569"/>
      <c r="CB1218" s="569"/>
      <c r="CC1218" s="569"/>
      <c r="CD1218" s="569"/>
    </row>
    <row r="1219" spans="21:82" ht="39" customHeight="1" x14ac:dyDescent="0.25">
      <c r="U1219" s="569"/>
      <c r="V1219" s="569"/>
      <c r="W1219" s="569"/>
      <c r="X1219" s="569"/>
      <c r="Y1219" s="569"/>
      <c r="Z1219" s="569"/>
      <c r="AA1219" s="569"/>
      <c r="AB1219" s="569"/>
      <c r="AC1219" s="569"/>
      <c r="AD1219" s="569"/>
      <c r="AE1219" s="569"/>
      <c r="AF1219" s="569"/>
      <c r="AG1219" s="569"/>
      <c r="AH1219" s="569"/>
      <c r="AI1219" s="569"/>
      <c r="AJ1219" s="569"/>
      <c r="AK1219" s="569"/>
      <c r="AL1219" s="569"/>
      <c r="AM1219" s="569"/>
      <c r="AN1219" s="569"/>
      <c r="AO1219" s="569"/>
      <c r="AP1219" s="569"/>
      <c r="AQ1219" s="569"/>
      <c r="AR1219" s="569"/>
      <c r="AS1219" s="569"/>
      <c r="AT1219" s="569"/>
      <c r="AU1219" s="569"/>
      <c r="AV1219" s="569"/>
      <c r="AW1219" s="569"/>
      <c r="AX1219" s="569"/>
      <c r="AY1219" s="569"/>
      <c r="AZ1219" s="569"/>
      <c r="BA1219" s="569"/>
      <c r="BB1219" s="569"/>
      <c r="BC1219" s="569"/>
      <c r="BD1219" s="569"/>
      <c r="BE1219" s="569"/>
      <c r="BF1219" s="569"/>
      <c r="BG1219" s="569"/>
      <c r="BH1219" s="569"/>
      <c r="BI1219" s="569"/>
      <c r="BJ1219" s="569"/>
      <c r="BK1219" s="569"/>
      <c r="BL1219" s="569"/>
      <c r="BM1219" s="569"/>
      <c r="BN1219" s="569"/>
      <c r="BO1219" s="569"/>
      <c r="BP1219" s="569"/>
      <c r="BQ1219" s="569"/>
      <c r="BR1219" s="569"/>
      <c r="BS1219" s="569"/>
      <c r="BT1219" s="569"/>
      <c r="BU1219" s="569"/>
      <c r="BV1219" s="569"/>
      <c r="BW1219" s="569"/>
      <c r="BX1219" s="569"/>
      <c r="BY1219" s="569"/>
      <c r="BZ1219" s="569"/>
      <c r="CA1219" s="569"/>
      <c r="CB1219" s="569"/>
      <c r="CC1219" s="569"/>
      <c r="CD1219" s="569"/>
    </row>
    <row r="1220" spans="21:82" ht="39" customHeight="1" x14ac:dyDescent="0.25">
      <c r="U1220" s="569"/>
      <c r="V1220" s="569"/>
      <c r="W1220" s="569"/>
      <c r="X1220" s="569"/>
      <c r="Y1220" s="569"/>
      <c r="Z1220" s="569"/>
      <c r="AA1220" s="569"/>
      <c r="AB1220" s="569"/>
      <c r="AC1220" s="569"/>
      <c r="AD1220" s="569"/>
      <c r="AE1220" s="569"/>
      <c r="AF1220" s="569"/>
      <c r="AG1220" s="569"/>
      <c r="AH1220" s="569"/>
      <c r="AI1220" s="569"/>
      <c r="AJ1220" s="569"/>
      <c r="AK1220" s="569"/>
      <c r="AL1220" s="569"/>
      <c r="AM1220" s="569"/>
      <c r="AN1220" s="569"/>
      <c r="AO1220" s="569"/>
      <c r="AP1220" s="569"/>
      <c r="AQ1220" s="569"/>
      <c r="AR1220" s="569"/>
      <c r="AS1220" s="569"/>
      <c r="AT1220" s="569"/>
      <c r="AU1220" s="569"/>
      <c r="AV1220" s="569"/>
      <c r="AW1220" s="569"/>
      <c r="AX1220" s="569"/>
      <c r="AY1220" s="569"/>
      <c r="AZ1220" s="569"/>
      <c r="BA1220" s="569"/>
      <c r="BB1220" s="569"/>
      <c r="BC1220" s="569"/>
      <c r="BD1220" s="569"/>
      <c r="BE1220" s="569"/>
      <c r="BF1220" s="569"/>
      <c r="BG1220" s="569"/>
      <c r="BH1220" s="569"/>
      <c r="BI1220" s="569"/>
      <c r="BJ1220" s="569"/>
      <c r="BK1220" s="569"/>
      <c r="BL1220" s="569"/>
      <c r="BM1220" s="569"/>
      <c r="BN1220" s="569"/>
      <c r="BO1220" s="569"/>
      <c r="BP1220" s="569"/>
      <c r="BQ1220" s="569"/>
      <c r="BR1220" s="569"/>
      <c r="BS1220" s="569"/>
      <c r="BT1220" s="569"/>
      <c r="BU1220" s="569"/>
      <c r="BV1220" s="569"/>
      <c r="BW1220" s="569"/>
      <c r="BX1220" s="569"/>
      <c r="BY1220" s="569"/>
      <c r="BZ1220" s="569"/>
      <c r="CA1220" s="569"/>
      <c r="CB1220" s="569"/>
      <c r="CC1220" s="569"/>
      <c r="CD1220" s="569"/>
    </row>
    <row r="1221" spans="21:82" ht="39" customHeight="1" x14ac:dyDescent="0.25">
      <c r="U1221" s="569"/>
      <c r="V1221" s="569"/>
      <c r="W1221" s="569"/>
      <c r="X1221" s="569"/>
      <c r="Y1221" s="569"/>
      <c r="Z1221" s="569"/>
      <c r="AA1221" s="569"/>
      <c r="AB1221" s="569"/>
      <c r="AC1221" s="569"/>
      <c r="AD1221" s="569"/>
      <c r="AE1221" s="569"/>
      <c r="AF1221" s="569"/>
      <c r="AG1221" s="569"/>
      <c r="AH1221" s="569"/>
      <c r="AI1221" s="569"/>
      <c r="AJ1221" s="569"/>
      <c r="AK1221" s="569"/>
      <c r="AL1221" s="569"/>
      <c r="AM1221" s="569"/>
      <c r="AN1221" s="569"/>
      <c r="AO1221" s="569"/>
      <c r="AP1221" s="569"/>
      <c r="AQ1221" s="569"/>
      <c r="AR1221" s="569"/>
      <c r="AS1221" s="569"/>
      <c r="AT1221" s="569"/>
      <c r="AU1221" s="569"/>
      <c r="AV1221" s="569"/>
      <c r="AW1221" s="569"/>
      <c r="AX1221" s="569"/>
      <c r="AY1221" s="569"/>
      <c r="AZ1221" s="569"/>
      <c r="BA1221" s="569"/>
      <c r="BB1221" s="569"/>
      <c r="BC1221" s="569"/>
      <c r="BD1221" s="569"/>
      <c r="BE1221" s="569"/>
      <c r="BF1221" s="569"/>
      <c r="BG1221" s="569"/>
      <c r="BH1221" s="569"/>
      <c r="BI1221" s="569"/>
      <c r="BJ1221" s="569"/>
      <c r="BK1221" s="569"/>
      <c r="BL1221" s="569"/>
      <c r="BM1221" s="569"/>
      <c r="BN1221" s="569"/>
      <c r="BO1221" s="569"/>
      <c r="BP1221" s="569"/>
      <c r="BQ1221" s="569"/>
      <c r="BR1221" s="569"/>
      <c r="BS1221" s="569"/>
      <c r="BT1221" s="569"/>
      <c r="BU1221" s="569"/>
      <c r="BV1221" s="569"/>
      <c r="BW1221" s="569"/>
      <c r="BX1221" s="569"/>
      <c r="BY1221" s="569"/>
      <c r="BZ1221" s="569"/>
      <c r="CA1221" s="569"/>
      <c r="CB1221" s="569"/>
      <c r="CC1221" s="569"/>
      <c r="CD1221" s="569"/>
    </row>
    <row r="1222" spans="21:82" ht="39" customHeight="1" x14ac:dyDescent="0.25">
      <c r="U1222" s="569"/>
      <c r="V1222" s="569"/>
      <c r="W1222" s="569"/>
      <c r="X1222" s="569"/>
      <c r="Y1222" s="569"/>
      <c r="Z1222" s="569"/>
      <c r="AA1222" s="569"/>
      <c r="AB1222" s="569"/>
      <c r="AC1222" s="569"/>
      <c r="AD1222" s="569"/>
      <c r="AE1222" s="569"/>
      <c r="AF1222" s="569"/>
      <c r="AG1222" s="569"/>
      <c r="AH1222" s="569"/>
      <c r="AI1222" s="569"/>
      <c r="AJ1222" s="569"/>
      <c r="AK1222" s="569"/>
      <c r="AL1222" s="569"/>
      <c r="AM1222" s="569"/>
      <c r="AN1222" s="569"/>
      <c r="AO1222" s="569"/>
      <c r="AP1222" s="569"/>
      <c r="AQ1222" s="569"/>
      <c r="AR1222" s="569"/>
      <c r="AS1222" s="569"/>
      <c r="AT1222" s="569"/>
      <c r="AU1222" s="569"/>
      <c r="AV1222" s="569"/>
      <c r="AW1222" s="569"/>
      <c r="AX1222" s="569"/>
      <c r="AY1222" s="569"/>
      <c r="AZ1222" s="569"/>
      <c r="BA1222" s="569"/>
      <c r="BB1222" s="569"/>
      <c r="BC1222" s="569"/>
      <c r="BD1222" s="569"/>
      <c r="BE1222" s="569"/>
      <c r="BF1222" s="569"/>
      <c r="BG1222" s="569"/>
      <c r="BH1222" s="569"/>
      <c r="BI1222" s="569"/>
      <c r="BJ1222" s="569"/>
      <c r="BK1222" s="569"/>
      <c r="BL1222" s="569"/>
      <c r="BM1222" s="569"/>
      <c r="BN1222" s="569"/>
      <c r="BO1222" s="569"/>
      <c r="BP1222" s="569"/>
      <c r="BQ1222" s="569"/>
      <c r="BR1222" s="569"/>
      <c r="BS1222" s="569"/>
      <c r="BT1222" s="569"/>
      <c r="BU1222" s="569"/>
      <c r="BV1222" s="569"/>
      <c r="BW1222" s="569"/>
      <c r="BX1222" s="569"/>
      <c r="BY1222" s="569"/>
      <c r="BZ1222" s="569"/>
      <c r="CA1222" s="569"/>
      <c r="CB1222" s="569"/>
      <c r="CC1222" s="569"/>
      <c r="CD1222" s="569"/>
    </row>
    <row r="1223" spans="21:82" ht="39" customHeight="1" x14ac:dyDescent="0.25">
      <c r="U1223" s="569"/>
      <c r="V1223" s="569"/>
      <c r="W1223" s="569"/>
      <c r="X1223" s="569"/>
      <c r="Y1223" s="569"/>
      <c r="Z1223" s="569"/>
      <c r="AA1223" s="569"/>
      <c r="AB1223" s="569"/>
      <c r="AC1223" s="569"/>
      <c r="AD1223" s="569"/>
      <c r="AE1223" s="569"/>
      <c r="AF1223" s="569"/>
      <c r="AG1223" s="569"/>
      <c r="AH1223" s="569"/>
      <c r="AI1223" s="569"/>
      <c r="AJ1223" s="569"/>
      <c r="AK1223" s="569"/>
      <c r="AL1223" s="569"/>
      <c r="AM1223" s="569"/>
      <c r="AN1223" s="569"/>
      <c r="AO1223" s="569"/>
      <c r="AP1223" s="569"/>
      <c r="AQ1223" s="569"/>
      <c r="AR1223" s="569"/>
      <c r="AS1223" s="569"/>
      <c r="AT1223" s="569"/>
      <c r="AU1223" s="569"/>
      <c r="AV1223" s="569"/>
      <c r="AW1223" s="569"/>
      <c r="AX1223" s="569"/>
      <c r="AY1223" s="569"/>
      <c r="AZ1223" s="569"/>
      <c r="BA1223" s="569"/>
      <c r="BB1223" s="569"/>
      <c r="BC1223" s="569"/>
      <c r="BD1223" s="569"/>
      <c r="BE1223" s="569"/>
      <c r="BF1223" s="569"/>
      <c r="BG1223" s="569"/>
      <c r="BH1223" s="569"/>
      <c r="BI1223" s="569"/>
      <c r="BJ1223" s="569"/>
      <c r="BK1223" s="569"/>
      <c r="BL1223" s="569"/>
      <c r="BM1223" s="569"/>
      <c r="BN1223" s="569"/>
      <c r="BO1223" s="569"/>
      <c r="BP1223" s="569"/>
      <c r="BQ1223" s="569"/>
      <c r="BR1223" s="569"/>
      <c r="BS1223" s="569"/>
      <c r="BT1223" s="569"/>
      <c r="BU1223" s="569"/>
      <c r="BV1223" s="569"/>
      <c r="BW1223" s="569"/>
      <c r="BX1223" s="569"/>
      <c r="BY1223" s="569"/>
      <c r="BZ1223" s="569"/>
      <c r="CA1223" s="569"/>
      <c r="CB1223" s="569"/>
      <c r="CC1223" s="569"/>
      <c r="CD1223" s="569"/>
    </row>
    <row r="1224" spans="21:82" ht="39" customHeight="1" x14ac:dyDescent="0.25">
      <c r="U1224" s="569"/>
      <c r="V1224" s="569"/>
      <c r="W1224" s="569"/>
      <c r="X1224" s="569"/>
      <c r="Y1224" s="569"/>
      <c r="Z1224" s="569"/>
      <c r="AA1224" s="569"/>
      <c r="AB1224" s="569"/>
      <c r="AC1224" s="569"/>
      <c r="AD1224" s="569"/>
      <c r="AE1224" s="569"/>
      <c r="AF1224" s="569"/>
      <c r="AG1224" s="569"/>
      <c r="AH1224" s="569"/>
      <c r="AI1224" s="569"/>
      <c r="AJ1224" s="569"/>
      <c r="AK1224" s="569"/>
      <c r="AL1224" s="569"/>
      <c r="AM1224" s="569"/>
      <c r="AN1224" s="569"/>
      <c r="AO1224" s="569"/>
      <c r="AP1224" s="569"/>
      <c r="AQ1224" s="569"/>
      <c r="AR1224" s="569"/>
      <c r="AS1224" s="569"/>
      <c r="AT1224" s="569"/>
      <c r="AU1224" s="569"/>
      <c r="AV1224" s="569"/>
      <c r="AW1224" s="569"/>
      <c r="AX1224" s="569"/>
      <c r="AY1224" s="569"/>
      <c r="AZ1224" s="569"/>
      <c r="BA1224" s="569"/>
      <c r="BB1224" s="569"/>
      <c r="BC1224" s="569"/>
      <c r="BD1224" s="569"/>
      <c r="BE1224" s="569"/>
      <c r="BF1224" s="569"/>
      <c r="BG1224" s="569"/>
      <c r="BH1224" s="569"/>
      <c r="BI1224" s="569"/>
      <c r="BJ1224" s="569"/>
      <c r="BK1224" s="569"/>
      <c r="BL1224" s="569"/>
      <c r="BM1224" s="569"/>
      <c r="BN1224" s="569"/>
      <c r="BO1224" s="569"/>
      <c r="BP1224" s="569"/>
      <c r="BQ1224" s="569"/>
      <c r="BR1224" s="569"/>
      <c r="BS1224" s="569"/>
      <c r="BT1224" s="569"/>
      <c r="BU1224" s="569"/>
      <c r="BV1224" s="569"/>
      <c r="BW1224" s="569"/>
      <c r="BX1224" s="569"/>
      <c r="BY1224" s="569"/>
      <c r="BZ1224" s="569"/>
      <c r="CA1224" s="569"/>
      <c r="CB1224" s="569"/>
      <c r="CC1224" s="569"/>
      <c r="CD1224" s="569"/>
    </row>
    <row r="1225" spans="21:82" ht="39" customHeight="1" x14ac:dyDescent="0.25">
      <c r="U1225" s="569"/>
      <c r="V1225" s="569"/>
      <c r="W1225" s="569"/>
      <c r="X1225" s="569"/>
      <c r="Y1225" s="569"/>
      <c r="Z1225" s="569"/>
      <c r="AA1225" s="569"/>
      <c r="AB1225" s="569"/>
      <c r="AC1225" s="569"/>
      <c r="AD1225" s="569"/>
      <c r="AE1225" s="569"/>
      <c r="AF1225" s="569"/>
      <c r="AG1225" s="569"/>
      <c r="AH1225" s="569"/>
      <c r="AI1225" s="569"/>
      <c r="AJ1225" s="569"/>
      <c r="AK1225" s="569"/>
      <c r="AL1225" s="569"/>
      <c r="AM1225" s="569"/>
      <c r="AN1225" s="569"/>
      <c r="AO1225" s="569"/>
      <c r="AP1225" s="569"/>
      <c r="AQ1225" s="569"/>
      <c r="AR1225" s="569"/>
      <c r="AS1225" s="569"/>
      <c r="AT1225" s="569"/>
      <c r="AU1225" s="569"/>
      <c r="AV1225" s="569"/>
      <c r="AW1225" s="569"/>
      <c r="AX1225" s="569"/>
      <c r="AY1225" s="569"/>
      <c r="AZ1225" s="569"/>
      <c r="BA1225" s="569"/>
      <c r="BB1225" s="569"/>
      <c r="BC1225" s="569"/>
      <c r="BD1225" s="569"/>
      <c r="BE1225" s="569"/>
      <c r="BF1225" s="569"/>
      <c r="BG1225" s="569"/>
      <c r="BH1225" s="569"/>
      <c r="BI1225" s="569"/>
      <c r="BJ1225" s="569"/>
      <c r="BK1225" s="569"/>
      <c r="BL1225" s="569"/>
      <c r="BM1225" s="569"/>
      <c r="BN1225" s="569"/>
      <c r="BO1225" s="569"/>
      <c r="BP1225" s="569"/>
      <c r="BQ1225" s="569"/>
      <c r="BR1225" s="569"/>
      <c r="BS1225" s="569"/>
      <c r="BT1225" s="569"/>
      <c r="BU1225" s="569"/>
      <c r="BV1225" s="569"/>
      <c r="BW1225" s="569"/>
      <c r="BX1225" s="569"/>
      <c r="BY1225" s="569"/>
      <c r="BZ1225" s="569"/>
      <c r="CA1225" s="569"/>
      <c r="CB1225" s="569"/>
      <c r="CC1225" s="569"/>
      <c r="CD1225" s="569"/>
    </row>
    <row r="1226" spans="21:82" ht="39" customHeight="1" x14ac:dyDescent="0.25">
      <c r="U1226" s="569"/>
      <c r="V1226" s="569"/>
      <c r="W1226" s="569"/>
      <c r="X1226" s="569"/>
      <c r="Y1226" s="569"/>
      <c r="Z1226" s="569"/>
      <c r="AA1226" s="569"/>
      <c r="AB1226" s="569"/>
      <c r="AC1226" s="569"/>
      <c r="AD1226" s="569"/>
      <c r="AE1226" s="569"/>
      <c r="AF1226" s="569"/>
      <c r="AG1226" s="569"/>
      <c r="AH1226" s="569"/>
      <c r="AI1226" s="569"/>
      <c r="AJ1226" s="569"/>
      <c r="AK1226" s="569"/>
      <c r="AL1226" s="569"/>
      <c r="AM1226" s="569"/>
      <c r="AN1226" s="569"/>
      <c r="AO1226" s="569"/>
      <c r="AP1226" s="569"/>
      <c r="AQ1226" s="569"/>
      <c r="AR1226" s="569"/>
      <c r="AS1226" s="569"/>
      <c r="AT1226" s="569"/>
      <c r="AU1226" s="569"/>
      <c r="AV1226" s="569"/>
      <c r="AW1226" s="569"/>
      <c r="AX1226" s="569"/>
      <c r="AY1226" s="569"/>
      <c r="AZ1226" s="569"/>
      <c r="BA1226" s="569"/>
      <c r="BB1226" s="569"/>
      <c r="BC1226" s="569"/>
      <c r="BD1226" s="569"/>
      <c r="BE1226" s="569"/>
      <c r="BF1226" s="569"/>
      <c r="BG1226" s="569"/>
      <c r="BH1226" s="569"/>
      <c r="BI1226" s="569"/>
      <c r="BJ1226" s="569"/>
      <c r="BK1226" s="569"/>
      <c r="BL1226" s="569"/>
      <c r="BM1226" s="569"/>
      <c r="BN1226" s="569"/>
      <c r="BO1226" s="569"/>
      <c r="BP1226" s="569"/>
      <c r="BQ1226" s="569"/>
      <c r="BR1226" s="569"/>
      <c r="BS1226" s="569"/>
      <c r="BT1226" s="569"/>
      <c r="BU1226" s="569"/>
      <c r="BV1226" s="569"/>
      <c r="BW1226" s="569"/>
      <c r="BX1226" s="569"/>
      <c r="BY1226" s="569"/>
      <c r="BZ1226" s="569"/>
      <c r="CA1226" s="569"/>
      <c r="CB1226" s="569"/>
      <c r="CC1226" s="569"/>
      <c r="CD1226" s="569"/>
    </row>
    <row r="1227" spans="21:82" ht="39" customHeight="1" x14ac:dyDescent="0.25">
      <c r="U1227" s="569"/>
      <c r="V1227" s="569"/>
      <c r="W1227" s="569"/>
      <c r="X1227" s="569"/>
      <c r="Y1227" s="569"/>
      <c r="Z1227" s="569"/>
      <c r="AA1227" s="569"/>
      <c r="AB1227" s="569"/>
      <c r="AC1227" s="569"/>
      <c r="AD1227" s="569"/>
      <c r="AE1227" s="569"/>
      <c r="AF1227" s="569"/>
      <c r="AG1227" s="569"/>
      <c r="AH1227" s="569"/>
      <c r="AI1227" s="569"/>
      <c r="AJ1227" s="569"/>
      <c r="AK1227" s="569"/>
      <c r="AL1227" s="569"/>
      <c r="AM1227" s="569"/>
      <c r="AN1227" s="569"/>
      <c r="AO1227" s="569"/>
      <c r="AP1227" s="569"/>
      <c r="AQ1227" s="569"/>
      <c r="AR1227" s="569"/>
      <c r="AS1227" s="569"/>
      <c r="AT1227" s="569"/>
      <c r="AU1227" s="569"/>
      <c r="AV1227" s="569"/>
      <c r="AW1227" s="569"/>
      <c r="AX1227" s="569"/>
      <c r="AY1227" s="569"/>
      <c r="AZ1227" s="569"/>
      <c r="BA1227" s="569"/>
      <c r="BB1227" s="569"/>
      <c r="BC1227" s="569"/>
      <c r="BD1227" s="569"/>
      <c r="BE1227" s="569"/>
      <c r="BF1227" s="569"/>
      <c r="BG1227" s="569"/>
      <c r="BH1227" s="569"/>
      <c r="BI1227" s="569"/>
      <c r="BJ1227" s="569"/>
      <c r="BK1227" s="569"/>
      <c r="BL1227" s="569"/>
      <c r="BM1227" s="569"/>
      <c r="BN1227" s="569"/>
      <c r="BO1227" s="569"/>
      <c r="BP1227" s="569"/>
      <c r="BQ1227" s="569"/>
      <c r="BR1227" s="569"/>
      <c r="BS1227" s="569"/>
      <c r="BT1227" s="569"/>
      <c r="BU1227" s="569"/>
      <c r="BV1227" s="569"/>
      <c r="BW1227" s="569"/>
      <c r="BX1227" s="569"/>
      <c r="BY1227" s="569"/>
      <c r="BZ1227" s="569"/>
      <c r="CA1227" s="569"/>
      <c r="CB1227" s="569"/>
      <c r="CC1227" s="569"/>
      <c r="CD1227" s="569"/>
    </row>
    <row r="1228" spans="21:82" ht="39" customHeight="1" x14ac:dyDescent="0.25">
      <c r="U1228" s="569"/>
      <c r="V1228" s="569"/>
      <c r="W1228" s="569"/>
      <c r="X1228" s="569"/>
      <c r="Y1228" s="569"/>
      <c r="Z1228" s="569"/>
      <c r="AA1228" s="569"/>
      <c r="AB1228" s="569"/>
      <c r="AC1228" s="569"/>
      <c r="AD1228" s="569"/>
      <c r="AE1228" s="569"/>
      <c r="AF1228" s="569"/>
      <c r="AG1228" s="569"/>
      <c r="AH1228" s="569"/>
      <c r="AI1228" s="569"/>
      <c r="AJ1228" s="569"/>
      <c r="AK1228" s="569"/>
      <c r="AL1228" s="569"/>
      <c r="AM1228" s="569"/>
      <c r="AN1228" s="569"/>
      <c r="AO1228" s="569"/>
      <c r="AP1228" s="569"/>
      <c r="AQ1228" s="569"/>
      <c r="AR1228" s="569"/>
      <c r="AS1228" s="569"/>
      <c r="AT1228" s="569"/>
      <c r="AU1228" s="569"/>
      <c r="AV1228" s="569"/>
      <c r="AW1228" s="569"/>
      <c r="AX1228" s="569"/>
      <c r="AY1228" s="569"/>
      <c r="AZ1228" s="569"/>
      <c r="BA1228" s="569"/>
      <c r="BB1228" s="569"/>
      <c r="BC1228" s="569"/>
      <c r="BD1228" s="569"/>
      <c r="BE1228" s="569"/>
      <c r="BF1228" s="569"/>
      <c r="BG1228" s="569"/>
      <c r="BH1228" s="569"/>
      <c r="BI1228" s="569"/>
      <c r="BJ1228" s="569"/>
      <c r="BK1228" s="569"/>
      <c r="BL1228" s="569"/>
      <c r="BM1228" s="569"/>
      <c r="BN1228" s="569"/>
      <c r="BO1228" s="569"/>
      <c r="BP1228" s="569"/>
      <c r="BQ1228" s="569"/>
      <c r="BR1228" s="569"/>
      <c r="BS1228" s="569"/>
      <c r="BT1228" s="569"/>
      <c r="BU1228" s="569"/>
      <c r="BV1228" s="569"/>
      <c r="BW1228" s="569"/>
      <c r="BX1228" s="569"/>
      <c r="BY1228" s="569"/>
      <c r="BZ1228" s="569"/>
      <c r="CA1228" s="569"/>
      <c r="CB1228" s="569"/>
      <c r="CC1228" s="569"/>
      <c r="CD1228" s="569"/>
    </row>
    <row r="1229" spans="21:82" ht="39" customHeight="1" x14ac:dyDescent="0.25">
      <c r="U1229" s="569"/>
      <c r="V1229" s="569"/>
      <c r="W1229" s="569"/>
      <c r="X1229" s="569"/>
      <c r="Y1229" s="569"/>
      <c r="Z1229" s="569"/>
      <c r="AA1229" s="569"/>
      <c r="AB1229" s="569"/>
      <c r="AC1229" s="569"/>
      <c r="AD1229" s="569"/>
      <c r="AE1229" s="569"/>
      <c r="AF1229" s="569"/>
      <c r="AG1229" s="569"/>
      <c r="AH1229" s="569"/>
      <c r="AI1229" s="569"/>
      <c r="AJ1229" s="569"/>
      <c r="AK1229" s="569"/>
      <c r="AL1229" s="569"/>
      <c r="AM1229" s="569"/>
      <c r="AN1229" s="569"/>
      <c r="AO1229" s="569"/>
      <c r="AP1229" s="569"/>
      <c r="AQ1229" s="569"/>
      <c r="AR1229" s="569"/>
      <c r="AS1229" s="569"/>
      <c r="AT1229" s="569"/>
      <c r="AU1229" s="569"/>
      <c r="AV1229" s="569"/>
      <c r="AW1229" s="569"/>
      <c r="AX1229" s="569"/>
      <c r="AY1229" s="569"/>
      <c r="AZ1229" s="569"/>
      <c r="BA1229" s="569"/>
      <c r="BB1229" s="569"/>
      <c r="BC1229" s="569"/>
      <c r="BD1229" s="569"/>
      <c r="BE1229" s="569"/>
      <c r="BF1229" s="569"/>
      <c r="BG1229" s="569"/>
      <c r="BH1229" s="569"/>
      <c r="BI1229" s="569"/>
      <c r="BJ1229" s="569"/>
      <c r="BK1229" s="569"/>
      <c r="BL1229" s="569"/>
      <c r="BM1229" s="569"/>
      <c r="BN1229" s="569"/>
      <c r="BO1229" s="569"/>
      <c r="BP1229" s="569"/>
      <c r="BQ1229" s="569"/>
      <c r="BR1229" s="569"/>
      <c r="BS1229" s="569"/>
      <c r="BT1229" s="569"/>
      <c r="BU1229" s="569"/>
      <c r="BV1229" s="569"/>
      <c r="BW1229" s="569"/>
      <c r="BX1229" s="569"/>
      <c r="BY1229" s="569"/>
      <c r="BZ1229" s="569"/>
      <c r="CA1229" s="569"/>
      <c r="CB1229" s="569"/>
      <c r="CC1229" s="569"/>
      <c r="CD1229" s="569"/>
    </row>
    <row r="1230" spans="21:82" ht="39" customHeight="1" x14ac:dyDescent="0.25">
      <c r="U1230" s="569"/>
      <c r="V1230" s="569"/>
      <c r="W1230" s="569"/>
      <c r="X1230" s="569"/>
      <c r="Y1230" s="569"/>
      <c r="Z1230" s="569"/>
      <c r="AA1230" s="569"/>
      <c r="AB1230" s="569"/>
      <c r="AC1230" s="569"/>
      <c r="AD1230" s="569"/>
      <c r="AE1230" s="569"/>
      <c r="AF1230" s="569"/>
      <c r="AG1230" s="569"/>
      <c r="AH1230" s="569"/>
      <c r="AI1230" s="569"/>
      <c r="AJ1230" s="569"/>
      <c r="AK1230" s="569"/>
      <c r="AL1230" s="569"/>
      <c r="AM1230" s="569"/>
      <c r="AN1230" s="569"/>
      <c r="AO1230" s="569"/>
      <c r="AP1230" s="569"/>
      <c r="AQ1230" s="569"/>
      <c r="AR1230" s="569"/>
      <c r="AS1230" s="569"/>
      <c r="AT1230" s="569"/>
      <c r="AU1230" s="569"/>
      <c r="AV1230" s="569"/>
      <c r="AW1230" s="569"/>
      <c r="AX1230" s="569"/>
      <c r="AY1230" s="569"/>
      <c r="AZ1230" s="569"/>
      <c r="BA1230" s="569"/>
      <c r="BB1230" s="569"/>
      <c r="BC1230" s="569"/>
      <c r="BD1230" s="569"/>
      <c r="BE1230" s="569"/>
      <c r="BF1230" s="569"/>
      <c r="BG1230" s="569"/>
      <c r="BH1230" s="569"/>
      <c r="BI1230" s="569"/>
      <c r="BJ1230" s="569"/>
      <c r="BK1230" s="569"/>
      <c r="BL1230" s="569"/>
      <c r="BM1230" s="569"/>
      <c r="BN1230" s="569"/>
      <c r="BO1230" s="569"/>
      <c r="BP1230" s="569"/>
      <c r="BQ1230" s="569"/>
      <c r="BR1230" s="569"/>
      <c r="BS1230" s="569"/>
      <c r="BT1230" s="569"/>
      <c r="BU1230" s="569"/>
      <c r="BV1230" s="569"/>
      <c r="BW1230" s="569"/>
      <c r="BX1230" s="569"/>
      <c r="BY1230" s="569"/>
      <c r="BZ1230" s="569"/>
      <c r="CA1230" s="569"/>
      <c r="CB1230" s="569"/>
      <c r="CC1230" s="569"/>
      <c r="CD1230" s="569"/>
    </row>
    <row r="1231" spans="21:82" ht="39" customHeight="1" x14ac:dyDescent="0.25">
      <c r="U1231" s="569"/>
      <c r="V1231" s="569"/>
      <c r="W1231" s="569"/>
      <c r="X1231" s="569"/>
      <c r="Y1231" s="569"/>
      <c r="Z1231" s="569"/>
      <c r="AA1231" s="569"/>
      <c r="AB1231" s="569"/>
      <c r="AC1231" s="569"/>
      <c r="AD1231" s="569"/>
      <c r="AE1231" s="569"/>
      <c r="AF1231" s="569"/>
      <c r="AG1231" s="569"/>
      <c r="AH1231" s="569"/>
      <c r="AI1231" s="569"/>
      <c r="AJ1231" s="569"/>
      <c r="AK1231" s="569"/>
      <c r="AL1231" s="569"/>
      <c r="AM1231" s="569"/>
      <c r="AN1231" s="569"/>
      <c r="AO1231" s="569"/>
      <c r="AP1231" s="569"/>
      <c r="AQ1231" s="569"/>
      <c r="AR1231" s="569"/>
      <c r="AS1231" s="569"/>
      <c r="AT1231" s="569"/>
      <c r="AU1231" s="569"/>
      <c r="AV1231" s="569"/>
      <c r="AW1231" s="569"/>
      <c r="AX1231" s="569"/>
      <c r="AY1231" s="569"/>
      <c r="AZ1231" s="569"/>
      <c r="BA1231" s="569"/>
      <c r="BB1231" s="569"/>
      <c r="BC1231" s="569"/>
      <c r="BD1231" s="569"/>
      <c r="BE1231" s="569"/>
      <c r="BF1231" s="569"/>
      <c r="BG1231" s="569"/>
      <c r="BH1231" s="569"/>
      <c r="BI1231" s="569"/>
      <c r="BJ1231" s="569"/>
      <c r="BK1231" s="569"/>
      <c r="BL1231" s="569"/>
      <c r="BM1231" s="569"/>
      <c r="BN1231" s="569"/>
      <c r="BO1231" s="569"/>
      <c r="BP1231" s="569"/>
      <c r="BQ1231" s="569"/>
      <c r="BR1231" s="569"/>
      <c r="BS1231" s="569"/>
      <c r="BT1231" s="569"/>
      <c r="BU1231" s="569"/>
      <c r="BV1231" s="569"/>
      <c r="BW1231" s="569"/>
      <c r="BX1231" s="569"/>
      <c r="BY1231" s="569"/>
      <c r="BZ1231" s="569"/>
      <c r="CA1231" s="569"/>
      <c r="CB1231" s="569"/>
      <c r="CC1231" s="569"/>
      <c r="CD1231" s="569"/>
    </row>
    <row r="1232" spans="21:82" ht="39" customHeight="1" x14ac:dyDescent="0.25">
      <c r="U1232" s="569"/>
      <c r="V1232" s="569"/>
      <c r="W1232" s="569"/>
      <c r="X1232" s="569"/>
      <c r="Y1232" s="569"/>
      <c r="Z1232" s="569"/>
      <c r="AA1232" s="569"/>
      <c r="AB1232" s="569"/>
      <c r="AC1232" s="569"/>
      <c r="AD1232" s="569"/>
      <c r="AE1232" s="569"/>
      <c r="AF1232" s="569"/>
      <c r="AG1232" s="569"/>
      <c r="AH1232" s="569"/>
      <c r="AI1232" s="569"/>
      <c r="AJ1232" s="569"/>
      <c r="AK1232" s="569"/>
      <c r="AL1232" s="569"/>
      <c r="AM1232" s="569"/>
      <c r="AN1232" s="569"/>
      <c r="AO1232" s="569"/>
      <c r="AP1232" s="569"/>
      <c r="AQ1232" s="569"/>
      <c r="AR1232" s="569"/>
      <c r="AS1232" s="569"/>
      <c r="AT1232" s="569"/>
      <c r="AU1232" s="569"/>
      <c r="AV1232" s="569"/>
      <c r="AW1232" s="569"/>
      <c r="AX1232" s="569"/>
      <c r="AY1232" s="569"/>
      <c r="AZ1232" s="569"/>
      <c r="BA1232" s="569"/>
      <c r="BB1232" s="569"/>
      <c r="BC1232" s="569"/>
      <c r="BD1232" s="569"/>
      <c r="BE1232" s="569"/>
      <c r="BF1232" s="569"/>
      <c r="BG1232" s="569"/>
      <c r="BH1232" s="569"/>
      <c r="BI1232" s="569"/>
      <c r="BJ1232" s="569"/>
      <c r="BK1232" s="569"/>
      <c r="BL1232" s="569"/>
      <c r="BM1232" s="569"/>
      <c r="BN1232" s="569"/>
      <c r="BO1232" s="569"/>
      <c r="BP1232" s="569"/>
      <c r="BQ1232" s="569"/>
      <c r="BR1232" s="569"/>
      <c r="BS1232" s="569"/>
      <c r="BT1232" s="569"/>
      <c r="BU1232" s="569"/>
      <c r="BV1232" s="569"/>
      <c r="BW1232" s="569"/>
      <c r="BX1232" s="569"/>
      <c r="BY1232" s="569"/>
      <c r="BZ1232" s="569"/>
      <c r="CA1232" s="569"/>
      <c r="CB1232" s="569"/>
      <c r="CC1232" s="569"/>
      <c r="CD1232" s="569"/>
    </row>
    <row r="1233" spans="21:82" ht="39" customHeight="1" x14ac:dyDescent="0.25">
      <c r="U1233" s="569"/>
      <c r="V1233" s="569"/>
      <c r="W1233" s="569"/>
      <c r="X1233" s="569"/>
      <c r="Y1233" s="569"/>
      <c r="Z1233" s="569"/>
      <c r="AA1233" s="569"/>
      <c r="AB1233" s="569"/>
      <c r="AC1233" s="569"/>
      <c r="AD1233" s="569"/>
      <c r="AE1233" s="569"/>
      <c r="AF1233" s="569"/>
      <c r="AG1233" s="569"/>
      <c r="AH1233" s="569"/>
      <c r="AI1233" s="569"/>
      <c r="AJ1233" s="569"/>
      <c r="AK1233" s="569"/>
      <c r="AL1233" s="569"/>
      <c r="AM1233" s="569"/>
      <c r="AN1233" s="569"/>
      <c r="AO1233" s="569"/>
      <c r="AP1233" s="569"/>
      <c r="AQ1233" s="569"/>
      <c r="AR1233" s="569"/>
      <c r="AS1233" s="569"/>
      <c r="AT1233" s="569"/>
      <c r="AU1233" s="569"/>
      <c r="AV1233" s="569"/>
      <c r="AW1233" s="569"/>
      <c r="AX1233" s="569"/>
      <c r="AY1233" s="569"/>
      <c r="AZ1233" s="569"/>
      <c r="BA1233" s="569"/>
      <c r="BB1233" s="569"/>
      <c r="BC1233" s="569"/>
      <c r="BD1233" s="569"/>
      <c r="BE1233" s="569"/>
      <c r="BF1233" s="569"/>
      <c r="BG1233" s="569"/>
      <c r="BH1233" s="569"/>
      <c r="BI1233" s="569"/>
      <c r="BJ1233" s="569"/>
      <c r="BK1233" s="569"/>
      <c r="BL1233" s="569"/>
      <c r="BM1233" s="569"/>
      <c r="BN1233" s="569"/>
      <c r="BO1233" s="569"/>
      <c r="BP1233" s="569"/>
      <c r="BQ1233" s="569"/>
      <c r="BR1233" s="569"/>
      <c r="BS1233" s="569"/>
      <c r="BT1233" s="569"/>
      <c r="BU1233" s="569"/>
      <c r="BV1233" s="569"/>
      <c r="BW1233" s="569"/>
      <c r="BX1233" s="569"/>
      <c r="BY1233" s="569"/>
      <c r="BZ1233" s="569"/>
      <c r="CA1233" s="569"/>
      <c r="CB1233" s="569"/>
      <c r="CC1233" s="569"/>
      <c r="CD1233" s="569"/>
    </row>
    <row r="1234" spans="21:82" ht="39" customHeight="1" x14ac:dyDescent="0.25">
      <c r="U1234" s="569"/>
      <c r="V1234" s="569"/>
      <c r="W1234" s="569"/>
      <c r="X1234" s="569"/>
      <c r="Y1234" s="569"/>
      <c r="Z1234" s="569"/>
      <c r="AA1234" s="569"/>
      <c r="AB1234" s="569"/>
      <c r="AC1234" s="569"/>
      <c r="AD1234" s="569"/>
      <c r="AE1234" s="569"/>
      <c r="AF1234" s="569"/>
      <c r="AG1234" s="569"/>
      <c r="AH1234" s="569"/>
      <c r="AI1234" s="569"/>
      <c r="AJ1234" s="569"/>
      <c r="AK1234" s="569"/>
      <c r="AL1234" s="569"/>
      <c r="AM1234" s="569"/>
      <c r="AN1234" s="569"/>
      <c r="AO1234" s="569"/>
      <c r="AP1234" s="569"/>
      <c r="AQ1234" s="569"/>
      <c r="AR1234" s="569"/>
      <c r="AS1234" s="569"/>
      <c r="AT1234" s="569"/>
      <c r="AU1234" s="569"/>
      <c r="AV1234" s="569"/>
      <c r="AW1234" s="569"/>
      <c r="AX1234" s="569"/>
      <c r="AY1234" s="569"/>
      <c r="AZ1234" s="569"/>
      <c r="BA1234" s="569"/>
      <c r="BB1234" s="569"/>
      <c r="BC1234" s="569"/>
      <c r="BD1234" s="569"/>
      <c r="BE1234" s="569"/>
      <c r="BF1234" s="569"/>
      <c r="BG1234" s="569"/>
      <c r="BH1234" s="569"/>
      <c r="BI1234" s="569"/>
      <c r="BJ1234" s="569"/>
      <c r="BK1234" s="569"/>
      <c r="BL1234" s="569"/>
      <c r="BM1234" s="569"/>
      <c r="BN1234" s="569"/>
      <c r="BO1234" s="569"/>
      <c r="BP1234" s="569"/>
      <c r="BQ1234" s="569"/>
      <c r="BR1234" s="569"/>
      <c r="BS1234" s="569"/>
      <c r="BT1234" s="569"/>
      <c r="BU1234" s="569"/>
      <c r="BV1234" s="569"/>
      <c r="BW1234" s="569"/>
      <c r="BX1234" s="569"/>
      <c r="BY1234" s="569"/>
      <c r="BZ1234" s="569"/>
      <c r="CA1234" s="569"/>
      <c r="CB1234" s="569"/>
      <c r="CC1234" s="569"/>
      <c r="CD1234" s="569"/>
    </row>
    <row r="1235" spans="21:82" ht="39" customHeight="1" x14ac:dyDescent="0.25">
      <c r="U1235" s="569"/>
      <c r="V1235" s="569"/>
      <c r="W1235" s="569"/>
      <c r="X1235" s="569"/>
      <c r="Y1235" s="569"/>
      <c r="Z1235" s="569"/>
      <c r="AA1235" s="569"/>
      <c r="AB1235" s="569"/>
      <c r="AC1235" s="569"/>
      <c r="AD1235" s="569"/>
      <c r="AE1235" s="569"/>
      <c r="AF1235" s="569"/>
      <c r="AG1235" s="569"/>
      <c r="AH1235" s="569"/>
      <c r="AI1235" s="569"/>
      <c r="AJ1235" s="569"/>
      <c r="AK1235" s="569"/>
      <c r="AL1235" s="569"/>
      <c r="AM1235" s="569"/>
      <c r="AN1235" s="569"/>
      <c r="AO1235" s="569"/>
      <c r="AP1235" s="569"/>
      <c r="AQ1235" s="569"/>
      <c r="AR1235" s="569"/>
      <c r="AS1235" s="569"/>
      <c r="AT1235" s="569"/>
      <c r="AU1235" s="569"/>
      <c r="AV1235" s="569"/>
      <c r="AW1235" s="569"/>
      <c r="AX1235" s="569"/>
      <c r="AY1235" s="569"/>
      <c r="AZ1235" s="569"/>
      <c r="BA1235" s="569"/>
      <c r="BB1235" s="569"/>
      <c r="BC1235" s="569"/>
      <c r="BD1235" s="569"/>
      <c r="BE1235" s="569"/>
      <c r="BF1235" s="569"/>
      <c r="BG1235" s="569"/>
      <c r="BH1235" s="569"/>
      <c r="BI1235" s="569"/>
      <c r="BJ1235" s="569"/>
      <c r="BK1235" s="569"/>
      <c r="BL1235" s="569"/>
      <c r="BM1235" s="569"/>
      <c r="BN1235" s="569"/>
      <c r="BO1235" s="569"/>
      <c r="BP1235" s="569"/>
      <c r="BQ1235" s="569"/>
      <c r="BR1235" s="569"/>
      <c r="BS1235" s="569"/>
      <c r="BT1235" s="569"/>
      <c r="BU1235" s="569"/>
      <c r="BV1235" s="569"/>
      <c r="BW1235" s="569"/>
      <c r="BX1235" s="569"/>
      <c r="BY1235" s="569"/>
      <c r="BZ1235" s="569"/>
      <c r="CA1235" s="569"/>
      <c r="CB1235" s="569"/>
      <c r="CC1235" s="569"/>
      <c r="CD1235" s="569"/>
    </row>
    <row r="1236" spans="21:82" ht="39" customHeight="1" x14ac:dyDescent="0.25">
      <c r="U1236" s="569"/>
      <c r="V1236" s="569"/>
      <c r="W1236" s="569"/>
      <c r="X1236" s="569"/>
      <c r="Y1236" s="569"/>
      <c r="Z1236" s="569"/>
      <c r="AA1236" s="569"/>
      <c r="AB1236" s="569"/>
      <c r="AC1236" s="569"/>
      <c r="AD1236" s="569"/>
      <c r="AE1236" s="569"/>
      <c r="AF1236" s="569"/>
      <c r="AG1236" s="569"/>
      <c r="AH1236" s="569"/>
      <c r="AI1236" s="569"/>
      <c r="AJ1236" s="569"/>
      <c r="AK1236" s="569"/>
      <c r="AL1236" s="569"/>
      <c r="AM1236" s="569"/>
      <c r="AN1236" s="569"/>
      <c r="AO1236" s="569"/>
      <c r="AP1236" s="569"/>
      <c r="AQ1236" s="569"/>
      <c r="AR1236" s="569"/>
      <c r="AS1236" s="569"/>
      <c r="AT1236" s="569"/>
      <c r="AU1236" s="569"/>
      <c r="AV1236" s="569"/>
      <c r="AW1236" s="569"/>
      <c r="AX1236" s="569"/>
      <c r="AY1236" s="569"/>
      <c r="AZ1236" s="569"/>
      <c r="BA1236" s="569"/>
      <c r="BB1236" s="569"/>
      <c r="BC1236" s="569"/>
      <c r="BD1236" s="569"/>
      <c r="BE1236" s="569"/>
      <c r="BF1236" s="569"/>
      <c r="BG1236" s="569"/>
      <c r="BH1236" s="569"/>
      <c r="BI1236" s="569"/>
      <c r="BJ1236" s="569"/>
      <c r="BK1236" s="569"/>
      <c r="BL1236" s="569"/>
      <c r="BM1236" s="569"/>
      <c r="BN1236" s="569"/>
      <c r="BO1236" s="569"/>
      <c r="BP1236" s="569"/>
      <c r="BQ1236" s="569"/>
      <c r="BR1236" s="569"/>
      <c r="BS1236" s="569"/>
      <c r="BT1236" s="569"/>
      <c r="BU1236" s="569"/>
      <c r="BV1236" s="569"/>
      <c r="BW1236" s="569"/>
      <c r="BX1236" s="569"/>
      <c r="BY1236" s="569"/>
      <c r="BZ1236" s="569"/>
      <c r="CA1236" s="569"/>
      <c r="CB1236" s="569"/>
      <c r="CC1236" s="569"/>
      <c r="CD1236" s="569"/>
    </row>
    <row r="1237" spans="21:82" ht="39" customHeight="1" x14ac:dyDescent="0.25">
      <c r="U1237" s="569"/>
      <c r="V1237" s="569"/>
      <c r="W1237" s="569"/>
      <c r="X1237" s="569"/>
      <c r="Y1237" s="569"/>
      <c r="Z1237" s="569"/>
      <c r="AA1237" s="569"/>
      <c r="AB1237" s="569"/>
      <c r="AC1237" s="569"/>
      <c r="AD1237" s="569"/>
      <c r="AE1237" s="569"/>
      <c r="AF1237" s="569"/>
      <c r="AG1237" s="569"/>
      <c r="AH1237" s="569"/>
      <c r="AI1237" s="569"/>
      <c r="AJ1237" s="569"/>
      <c r="AK1237" s="569"/>
      <c r="AL1237" s="569"/>
      <c r="AM1237" s="569"/>
      <c r="AN1237" s="569"/>
      <c r="AO1237" s="569"/>
      <c r="AP1237" s="569"/>
      <c r="AQ1237" s="569"/>
      <c r="AR1237" s="569"/>
      <c r="AS1237" s="569"/>
      <c r="AT1237" s="569"/>
      <c r="AU1237" s="569"/>
      <c r="AV1237" s="569"/>
      <c r="AW1237" s="569"/>
      <c r="AX1237" s="569"/>
      <c r="AY1237" s="569"/>
      <c r="AZ1237" s="569"/>
      <c r="BA1237" s="569"/>
      <c r="BB1237" s="569"/>
      <c r="BC1237" s="569"/>
      <c r="BD1237" s="569"/>
      <c r="BE1237" s="569"/>
      <c r="BF1237" s="569"/>
      <c r="BG1237" s="569"/>
      <c r="BH1237" s="569"/>
      <c r="BI1237" s="569"/>
      <c r="BJ1237" s="569"/>
      <c r="BK1237" s="569"/>
      <c r="BL1237" s="569"/>
      <c r="BM1237" s="569"/>
      <c r="BN1237" s="569"/>
      <c r="BO1237" s="569"/>
      <c r="BP1237" s="569"/>
      <c r="BQ1237" s="569"/>
      <c r="BR1237" s="569"/>
      <c r="BS1237" s="569"/>
      <c r="BT1237" s="569"/>
      <c r="BU1237" s="569"/>
      <c r="BV1237" s="569"/>
      <c r="BW1237" s="569"/>
      <c r="BX1237" s="569"/>
      <c r="BY1237" s="569"/>
      <c r="BZ1237" s="569"/>
      <c r="CA1237" s="569"/>
      <c r="CB1237" s="569"/>
      <c r="CC1237" s="569"/>
      <c r="CD1237" s="569"/>
    </row>
    <row r="1238" spans="21:82" ht="39" customHeight="1" x14ac:dyDescent="0.25">
      <c r="U1238" s="569"/>
      <c r="V1238" s="569"/>
      <c r="W1238" s="569"/>
      <c r="X1238" s="569"/>
      <c r="Y1238" s="569"/>
      <c r="Z1238" s="569"/>
      <c r="AA1238" s="569"/>
      <c r="AB1238" s="569"/>
      <c r="AC1238" s="569"/>
      <c r="AD1238" s="569"/>
      <c r="AE1238" s="569"/>
      <c r="AF1238" s="569"/>
      <c r="AG1238" s="569"/>
      <c r="AH1238" s="569"/>
      <c r="AI1238" s="569"/>
      <c r="AJ1238" s="569"/>
      <c r="AK1238" s="569"/>
      <c r="AL1238" s="569"/>
      <c r="AM1238" s="569"/>
      <c r="AN1238" s="569"/>
      <c r="AO1238" s="569"/>
      <c r="AP1238" s="569"/>
      <c r="AQ1238" s="569"/>
      <c r="AR1238" s="569"/>
      <c r="AS1238" s="569"/>
      <c r="AT1238" s="569"/>
      <c r="AU1238" s="569"/>
      <c r="AV1238" s="569"/>
      <c r="AW1238" s="569"/>
      <c r="AX1238" s="569"/>
      <c r="AY1238" s="569"/>
      <c r="AZ1238" s="569"/>
      <c r="BA1238" s="569"/>
      <c r="BB1238" s="569"/>
      <c r="BC1238" s="569"/>
      <c r="BD1238" s="569"/>
      <c r="BE1238" s="569"/>
      <c r="BF1238" s="569"/>
      <c r="BG1238" s="569"/>
      <c r="BH1238" s="569"/>
      <c r="BI1238" s="569"/>
      <c r="BJ1238" s="569"/>
      <c r="BK1238" s="569"/>
      <c r="BL1238" s="569"/>
      <c r="BM1238" s="569"/>
      <c r="BN1238" s="569"/>
      <c r="BO1238" s="569"/>
      <c r="BP1238" s="569"/>
      <c r="BQ1238" s="569"/>
      <c r="BR1238" s="569"/>
      <c r="BS1238" s="569"/>
      <c r="BT1238" s="569"/>
      <c r="BU1238" s="569"/>
      <c r="BV1238" s="569"/>
      <c r="BW1238" s="569"/>
      <c r="BX1238" s="569"/>
      <c r="BY1238" s="569"/>
      <c r="BZ1238" s="569"/>
      <c r="CA1238" s="569"/>
      <c r="CB1238" s="569"/>
      <c r="CC1238" s="569"/>
      <c r="CD1238" s="569"/>
    </row>
    <row r="1239" spans="21:82" ht="39" customHeight="1" x14ac:dyDescent="0.25">
      <c r="U1239" s="569"/>
      <c r="V1239" s="569"/>
      <c r="W1239" s="569"/>
      <c r="X1239" s="569"/>
      <c r="Y1239" s="569"/>
      <c r="Z1239" s="569"/>
      <c r="AA1239" s="569"/>
      <c r="AB1239" s="569"/>
      <c r="AC1239" s="569"/>
      <c r="AD1239" s="569"/>
      <c r="AE1239" s="569"/>
      <c r="AF1239" s="569"/>
      <c r="AG1239" s="569"/>
      <c r="AH1239" s="569"/>
      <c r="AI1239" s="569"/>
      <c r="AJ1239" s="569"/>
      <c r="AK1239" s="569"/>
      <c r="AL1239" s="569"/>
      <c r="AM1239" s="569"/>
      <c r="AN1239" s="569"/>
      <c r="AO1239" s="569"/>
      <c r="AP1239" s="569"/>
      <c r="AQ1239" s="569"/>
      <c r="AR1239" s="569"/>
      <c r="AS1239" s="569"/>
      <c r="AT1239" s="569"/>
      <c r="AU1239" s="569"/>
      <c r="AV1239" s="569"/>
      <c r="AW1239" s="569"/>
      <c r="AX1239" s="569"/>
      <c r="AY1239" s="569"/>
      <c r="AZ1239" s="569"/>
      <c r="BA1239" s="569"/>
      <c r="BB1239" s="569"/>
      <c r="BC1239" s="569"/>
      <c r="BD1239" s="569"/>
      <c r="BE1239" s="569"/>
      <c r="BF1239" s="569"/>
      <c r="BG1239" s="569"/>
      <c r="BH1239" s="569"/>
      <c r="BI1239" s="569"/>
      <c r="BJ1239" s="569"/>
      <c r="BK1239" s="569"/>
      <c r="BL1239" s="569"/>
      <c r="BM1239" s="569"/>
      <c r="BN1239" s="569"/>
      <c r="BO1239" s="569"/>
      <c r="BP1239" s="569"/>
      <c r="BQ1239" s="569"/>
      <c r="BR1239" s="569"/>
      <c r="BS1239" s="569"/>
      <c r="BT1239" s="569"/>
      <c r="BU1239" s="569"/>
      <c r="BV1239" s="569"/>
      <c r="BW1239" s="569"/>
      <c r="BX1239" s="569"/>
      <c r="BY1239" s="569"/>
      <c r="BZ1239" s="569"/>
      <c r="CA1239" s="569"/>
      <c r="CB1239" s="569"/>
      <c r="CC1239" s="569"/>
      <c r="CD1239" s="569"/>
    </row>
    <row r="1240" spans="21:82" ht="39" customHeight="1" x14ac:dyDescent="0.25">
      <c r="U1240" s="569"/>
      <c r="V1240" s="569"/>
      <c r="W1240" s="569"/>
      <c r="X1240" s="569"/>
      <c r="Y1240" s="569"/>
      <c r="Z1240" s="569"/>
      <c r="AA1240" s="569"/>
      <c r="AB1240" s="569"/>
      <c r="AC1240" s="569"/>
      <c r="AD1240" s="569"/>
      <c r="AE1240" s="569"/>
      <c r="AF1240" s="569"/>
      <c r="AG1240" s="569"/>
      <c r="AH1240" s="569"/>
      <c r="AI1240" s="569"/>
      <c r="AJ1240" s="569"/>
      <c r="AK1240" s="569"/>
      <c r="AL1240" s="569"/>
      <c r="AM1240" s="569"/>
      <c r="AN1240" s="569"/>
      <c r="AO1240" s="569"/>
      <c r="AP1240" s="569"/>
      <c r="AQ1240" s="569"/>
      <c r="AR1240" s="569"/>
      <c r="AS1240" s="569"/>
      <c r="AT1240" s="569"/>
      <c r="AU1240" s="569"/>
      <c r="AV1240" s="569"/>
      <c r="AW1240" s="569"/>
      <c r="AX1240" s="569"/>
      <c r="AY1240" s="569"/>
      <c r="AZ1240" s="569"/>
      <c r="BA1240" s="569"/>
      <c r="BB1240" s="569"/>
      <c r="BC1240" s="569"/>
      <c r="BD1240" s="569"/>
      <c r="BE1240" s="569"/>
      <c r="BF1240" s="569"/>
      <c r="BG1240" s="569"/>
      <c r="BH1240" s="569"/>
      <c r="BI1240" s="569"/>
      <c r="BJ1240" s="569"/>
      <c r="BK1240" s="569"/>
      <c r="BL1240" s="569"/>
      <c r="BM1240" s="569"/>
      <c r="BN1240" s="569"/>
      <c r="BO1240" s="569"/>
      <c r="BP1240" s="569"/>
      <c r="BQ1240" s="569"/>
      <c r="BR1240" s="569"/>
      <c r="BS1240" s="569"/>
      <c r="BT1240" s="569"/>
      <c r="BU1240" s="569"/>
      <c r="BV1240" s="569"/>
      <c r="BW1240" s="569"/>
      <c r="BX1240" s="569"/>
      <c r="BY1240" s="569"/>
      <c r="BZ1240" s="569"/>
      <c r="CA1240" s="569"/>
      <c r="CB1240" s="569"/>
      <c r="CC1240" s="569"/>
      <c r="CD1240" s="569"/>
    </row>
    <row r="1241" spans="21:82" ht="39" customHeight="1" x14ac:dyDescent="0.25">
      <c r="U1241" s="569"/>
      <c r="V1241" s="569"/>
      <c r="W1241" s="569"/>
      <c r="X1241" s="569"/>
      <c r="Y1241" s="569"/>
      <c r="Z1241" s="569"/>
      <c r="AA1241" s="569"/>
      <c r="AB1241" s="569"/>
      <c r="AC1241" s="569"/>
      <c r="AD1241" s="569"/>
      <c r="AE1241" s="569"/>
      <c r="AF1241" s="569"/>
      <c r="AG1241" s="569"/>
      <c r="AH1241" s="569"/>
      <c r="AI1241" s="569"/>
      <c r="AJ1241" s="569"/>
      <c r="AK1241" s="569"/>
      <c r="AL1241" s="569"/>
      <c r="AM1241" s="569"/>
      <c r="AN1241" s="569"/>
      <c r="AO1241" s="569"/>
      <c r="AP1241" s="569"/>
      <c r="AQ1241" s="569"/>
      <c r="AR1241" s="569"/>
      <c r="AS1241" s="569"/>
      <c r="AT1241" s="569"/>
      <c r="AU1241" s="569"/>
      <c r="AV1241" s="569"/>
      <c r="AW1241" s="569"/>
      <c r="AX1241" s="569"/>
      <c r="AY1241" s="569"/>
      <c r="AZ1241" s="569"/>
      <c r="BA1241" s="569"/>
      <c r="BB1241" s="569"/>
      <c r="BC1241" s="569"/>
      <c r="BD1241" s="569"/>
      <c r="BE1241" s="569"/>
      <c r="BF1241" s="569"/>
      <c r="BG1241" s="569"/>
      <c r="BH1241" s="569"/>
      <c r="BI1241" s="569"/>
      <c r="BJ1241" s="569"/>
      <c r="BK1241" s="569"/>
      <c r="BL1241" s="569"/>
      <c r="BM1241" s="569"/>
      <c r="BN1241" s="569"/>
      <c r="BO1241" s="569"/>
      <c r="BP1241" s="569"/>
      <c r="BQ1241" s="569"/>
      <c r="BR1241" s="569"/>
      <c r="BS1241" s="569"/>
      <c r="BT1241" s="569"/>
      <c r="BU1241" s="569"/>
      <c r="BV1241" s="569"/>
      <c r="BW1241" s="569"/>
      <c r="BX1241" s="569"/>
      <c r="BY1241" s="569"/>
      <c r="BZ1241" s="569"/>
      <c r="CA1241" s="569"/>
      <c r="CB1241" s="569"/>
      <c r="CC1241" s="569"/>
      <c r="CD1241" s="569"/>
    </row>
    <row r="1242" spans="21:82" ht="39" customHeight="1" x14ac:dyDescent="0.25">
      <c r="U1242" s="569"/>
      <c r="V1242" s="569"/>
      <c r="W1242" s="569"/>
      <c r="X1242" s="569"/>
      <c r="Y1242" s="569"/>
      <c r="Z1242" s="569"/>
      <c r="AA1242" s="569"/>
      <c r="AB1242" s="569"/>
      <c r="AC1242" s="569"/>
      <c r="AD1242" s="569"/>
      <c r="AE1242" s="569"/>
      <c r="AF1242" s="569"/>
      <c r="AG1242" s="569"/>
      <c r="AH1242" s="569"/>
      <c r="AI1242" s="569"/>
      <c r="AJ1242" s="569"/>
      <c r="AK1242" s="569"/>
      <c r="AL1242" s="569"/>
      <c r="AM1242" s="569"/>
      <c r="AN1242" s="569"/>
      <c r="AO1242" s="569"/>
      <c r="AP1242" s="569"/>
      <c r="AQ1242" s="569"/>
      <c r="AR1242" s="569"/>
      <c r="AS1242" s="569"/>
      <c r="AT1242" s="569"/>
      <c r="AU1242" s="569"/>
      <c r="AV1242" s="569"/>
      <c r="AW1242" s="569"/>
      <c r="AX1242" s="569"/>
      <c r="AY1242" s="569"/>
      <c r="AZ1242" s="569"/>
      <c r="BA1242" s="569"/>
      <c r="BB1242" s="569"/>
      <c r="BC1242" s="569"/>
      <c r="BD1242" s="569"/>
      <c r="BE1242" s="569"/>
      <c r="BF1242" s="569"/>
      <c r="BG1242" s="569"/>
      <c r="BH1242" s="569"/>
      <c r="BI1242" s="569"/>
      <c r="BJ1242" s="569"/>
      <c r="BK1242" s="569"/>
      <c r="BL1242" s="569"/>
      <c r="BM1242" s="569"/>
      <c r="BN1242" s="569"/>
      <c r="BO1242" s="569"/>
      <c r="BP1242" s="569"/>
      <c r="BQ1242" s="569"/>
      <c r="BR1242" s="569"/>
      <c r="BS1242" s="569"/>
      <c r="BT1242" s="569"/>
      <c r="BU1242" s="569"/>
      <c r="BV1242" s="569"/>
      <c r="BW1242" s="569"/>
      <c r="BX1242" s="569"/>
      <c r="BY1242" s="569"/>
      <c r="BZ1242" s="569"/>
      <c r="CA1242" s="569"/>
      <c r="CB1242" s="569"/>
      <c r="CC1242" s="569"/>
      <c r="CD1242" s="569"/>
    </row>
    <row r="1243" spans="21:82" ht="39" customHeight="1" x14ac:dyDescent="0.25">
      <c r="U1243" s="569"/>
      <c r="V1243" s="569"/>
      <c r="W1243" s="569"/>
      <c r="X1243" s="569"/>
      <c r="Y1243" s="569"/>
      <c r="Z1243" s="569"/>
      <c r="AA1243" s="569"/>
      <c r="AB1243" s="569"/>
      <c r="AC1243" s="569"/>
      <c r="AD1243" s="569"/>
      <c r="AE1243" s="569"/>
      <c r="AF1243" s="569"/>
      <c r="AG1243" s="569"/>
      <c r="AH1243" s="569"/>
      <c r="AI1243" s="569"/>
      <c r="AJ1243" s="569"/>
      <c r="AK1243" s="569"/>
      <c r="AL1243" s="569"/>
      <c r="AM1243" s="569"/>
      <c r="AN1243" s="569"/>
      <c r="AO1243" s="569"/>
      <c r="AP1243" s="569"/>
      <c r="AQ1243" s="569"/>
      <c r="AR1243" s="569"/>
      <c r="AS1243" s="569"/>
      <c r="AT1243" s="569"/>
      <c r="AU1243" s="569"/>
      <c r="AV1243" s="569"/>
      <c r="AW1243" s="569"/>
      <c r="AX1243" s="569"/>
      <c r="AY1243" s="569"/>
      <c r="AZ1243" s="569"/>
      <c r="BA1243" s="569"/>
      <c r="BB1243" s="569"/>
      <c r="BC1243" s="569"/>
      <c r="BD1243" s="569"/>
      <c r="BE1243" s="569"/>
      <c r="BF1243" s="569"/>
      <c r="BG1243" s="569"/>
      <c r="BH1243" s="569"/>
      <c r="BI1243" s="569"/>
      <c r="BJ1243" s="569"/>
      <c r="BK1243" s="569"/>
      <c r="BL1243" s="569"/>
      <c r="BM1243" s="569"/>
      <c r="BN1243" s="569"/>
      <c r="BO1243" s="569"/>
      <c r="BP1243" s="569"/>
      <c r="BQ1243" s="569"/>
      <c r="BR1243" s="569"/>
      <c r="BS1243" s="569"/>
      <c r="BT1243" s="569"/>
      <c r="BU1243" s="569"/>
      <c r="BV1243" s="569"/>
      <c r="BW1243" s="569"/>
      <c r="BX1243" s="569"/>
      <c r="BY1243" s="569"/>
      <c r="BZ1243" s="569"/>
      <c r="CA1243" s="569"/>
      <c r="CB1243" s="569"/>
      <c r="CC1243" s="569"/>
      <c r="CD1243" s="569"/>
    </row>
    <row r="1244" spans="21:82" ht="39" customHeight="1" x14ac:dyDescent="0.25">
      <c r="U1244" s="569"/>
      <c r="V1244" s="569"/>
      <c r="W1244" s="569"/>
      <c r="X1244" s="569"/>
      <c r="Y1244" s="569"/>
      <c r="Z1244" s="569"/>
      <c r="AA1244" s="569"/>
      <c r="AB1244" s="569"/>
      <c r="AC1244" s="569"/>
      <c r="AD1244" s="569"/>
      <c r="AE1244" s="569"/>
      <c r="AF1244" s="569"/>
      <c r="AG1244" s="569"/>
      <c r="AH1244" s="569"/>
      <c r="AI1244" s="569"/>
      <c r="AJ1244" s="569"/>
      <c r="AK1244" s="569"/>
      <c r="AL1244" s="569"/>
      <c r="AM1244" s="569"/>
      <c r="AN1244" s="569"/>
      <c r="AO1244" s="569"/>
      <c r="AP1244" s="569"/>
      <c r="AQ1244" s="569"/>
      <c r="AR1244" s="569"/>
      <c r="AS1244" s="569"/>
      <c r="AT1244" s="569"/>
      <c r="AU1244" s="569"/>
      <c r="AV1244" s="569"/>
      <c r="AW1244" s="569"/>
      <c r="AX1244" s="569"/>
      <c r="AY1244" s="569"/>
      <c r="AZ1244" s="569"/>
      <c r="BA1244" s="569"/>
      <c r="BB1244" s="569"/>
      <c r="BC1244" s="569"/>
      <c r="BD1244" s="569"/>
      <c r="BE1244" s="569"/>
      <c r="BF1244" s="569"/>
      <c r="BG1244" s="569"/>
      <c r="BH1244" s="569"/>
      <c r="BI1244" s="569"/>
      <c r="BJ1244" s="569"/>
      <c r="BK1244" s="569"/>
      <c r="BL1244" s="569"/>
      <c r="BM1244" s="569"/>
      <c r="BN1244" s="569"/>
      <c r="BO1244" s="569"/>
      <c r="BP1244" s="569"/>
      <c r="BQ1244" s="569"/>
      <c r="BR1244" s="569"/>
      <c r="BS1244" s="569"/>
      <c r="BT1244" s="569"/>
      <c r="BU1244" s="569"/>
      <c r="BV1244" s="569"/>
      <c r="BW1244" s="569"/>
      <c r="BX1244" s="569"/>
      <c r="BY1244" s="569"/>
      <c r="BZ1244" s="569"/>
      <c r="CA1244" s="569"/>
      <c r="CB1244" s="569"/>
      <c r="CC1244" s="569"/>
      <c r="CD1244" s="569"/>
    </row>
    <row r="1245" spans="21:82" ht="39" customHeight="1" x14ac:dyDescent="0.25">
      <c r="U1245" s="569"/>
      <c r="V1245" s="569"/>
      <c r="W1245" s="569"/>
      <c r="X1245" s="569"/>
      <c r="Y1245" s="569"/>
      <c r="Z1245" s="569"/>
      <c r="AA1245" s="569"/>
      <c r="AB1245" s="569"/>
      <c r="AC1245" s="569"/>
      <c r="AD1245" s="569"/>
      <c r="AE1245" s="569"/>
      <c r="AF1245" s="569"/>
      <c r="AG1245" s="569"/>
      <c r="AH1245" s="569"/>
      <c r="AI1245" s="569"/>
      <c r="AJ1245" s="569"/>
      <c r="AK1245" s="569"/>
      <c r="AL1245" s="569"/>
      <c r="AM1245" s="569"/>
      <c r="AN1245" s="569"/>
      <c r="AO1245" s="569"/>
      <c r="AP1245" s="569"/>
      <c r="AQ1245" s="569"/>
      <c r="AR1245" s="569"/>
      <c r="AS1245" s="569"/>
      <c r="AT1245" s="569"/>
      <c r="AU1245" s="569"/>
      <c r="AV1245" s="569"/>
      <c r="AW1245" s="569"/>
      <c r="AX1245" s="569"/>
      <c r="AY1245" s="569"/>
      <c r="AZ1245" s="569"/>
      <c r="BA1245" s="569"/>
      <c r="BB1245" s="569"/>
      <c r="BC1245" s="569"/>
      <c r="BD1245" s="569"/>
      <c r="BE1245" s="569"/>
      <c r="BF1245" s="569"/>
      <c r="BG1245" s="569"/>
      <c r="BH1245" s="569"/>
      <c r="BI1245" s="569"/>
      <c r="BJ1245" s="569"/>
      <c r="BK1245" s="569"/>
      <c r="BL1245" s="569"/>
      <c r="BM1245" s="569"/>
      <c r="BN1245" s="569"/>
      <c r="BO1245" s="569"/>
      <c r="BP1245" s="569"/>
      <c r="BQ1245" s="569"/>
      <c r="BR1245" s="569"/>
      <c r="BS1245" s="569"/>
      <c r="BT1245" s="569"/>
      <c r="BU1245" s="569"/>
      <c r="BV1245" s="569"/>
      <c r="BW1245" s="569"/>
      <c r="BX1245" s="569"/>
      <c r="BY1245" s="569"/>
      <c r="BZ1245" s="569"/>
      <c r="CA1245" s="569"/>
      <c r="CB1245" s="569"/>
      <c r="CC1245" s="569"/>
      <c r="CD1245" s="569"/>
    </row>
    <row r="1246" spans="21:82" ht="39" customHeight="1" x14ac:dyDescent="0.25">
      <c r="U1246" s="569"/>
      <c r="V1246" s="569"/>
      <c r="W1246" s="569"/>
      <c r="X1246" s="569"/>
      <c r="Y1246" s="569"/>
      <c r="Z1246" s="569"/>
      <c r="AA1246" s="569"/>
      <c r="AB1246" s="569"/>
      <c r="AC1246" s="569"/>
      <c r="AD1246" s="569"/>
      <c r="AE1246" s="569"/>
      <c r="AF1246" s="569"/>
      <c r="AG1246" s="569"/>
      <c r="AH1246" s="569"/>
      <c r="AI1246" s="569"/>
      <c r="AJ1246" s="569"/>
      <c r="AK1246" s="569"/>
      <c r="AL1246" s="569"/>
      <c r="AM1246" s="569"/>
      <c r="AN1246" s="569"/>
      <c r="AO1246" s="569"/>
      <c r="AP1246" s="569"/>
      <c r="AQ1246" s="569"/>
      <c r="AR1246" s="569"/>
      <c r="AS1246" s="569"/>
      <c r="AT1246" s="569"/>
      <c r="AU1246" s="569"/>
      <c r="AV1246" s="569"/>
      <c r="AW1246" s="569"/>
      <c r="AX1246" s="569"/>
      <c r="AY1246" s="569"/>
      <c r="AZ1246" s="569"/>
      <c r="BA1246" s="569"/>
      <c r="BB1246" s="569"/>
      <c r="BC1246" s="569"/>
      <c r="BD1246" s="569"/>
      <c r="BE1246" s="569"/>
      <c r="BF1246" s="569"/>
      <c r="BG1246" s="569"/>
      <c r="BH1246" s="569"/>
      <c r="BI1246" s="569"/>
      <c r="BJ1246" s="569"/>
      <c r="BK1246" s="569"/>
      <c r="BL1246" s="569"/>
      <c r="BM1246" s="569"/>
      <c r="BN1246" s="569"/>
      <c r="BO1246" s="569"/>
      <c r="BP1246" s="569"/>
      <c r="BQ1246" s="569"/>
      <c r="BR1246" s="569"/>
      <c r="BS1246" s="569"/>
      <c r="BT1246" s="569"/>
      <c r="BU1246" s="569"/>
      <c r="BV1246" s="569"/>
      <c r="BW1246" s="569"/>
      <c r="BX1246" s="569"/>
      <c r="BY1246" s="569"/>
      <c r="BZ1246" s="569"/>
      <c r="CA1246" s="569"/>
      <c r="CB1246" s="569"/>
      <c r="CC1246" s="569"/>
      <c r="CD1246" s="569"/>
    </row>
    <row r="1247" spans="21:82" ht="39" customHeight="1" x14ac:dyDescent="0.25">
      <c r="U1247" s="569"/>
      <c r="V1247" s="569"/>
      <c r="W1247" s="569"/>
      <c r="X1247" s="569"/>
      <c r="Y1247" s="569"/>
      <c r="Z1247" s="569"/>
      <c r="AA1247" s="569"/>
      <c r="AB1247" s="569"/>
      <c r="AC1247" s="569"/>
      <c r="AD1247" s="569"/>
      <c r="AE1247" s="569"/>
      <c r="AF1247" s="569"/>
      <c r="AG1247" s="569"/>
      <c r="AH1247" s="569"/>
      <c r="AI1247" s="569"/>
      <c r="AJ1247" s="569"/>
      <c r="AK1247" s="569"/>
      <c r="AL1247" s="569"/>
      <c r="AM1247" s="569"/>
      <c r="AN1247" s="569"/>
      <c r="AO1247" s="569"/>
      <c r="AP1247" s="569"/>
      <c r="AQ1247" s="569"/>
      <c r="AR1247" s="569"/>
      <c r="AS1247" s="569"/>
      <c r="AT1247" s="569"/>
      <c r="AU1247" s="569"/>
      <c r="AV1247" s="569"/>
      <c r="AW1247" s="569"/>
      <c r="AX1247" s="569"/>
      <c r="AY1247" s="569"/>
      <c r="AZ1247" s="569"/>
      <c r="BA1247" s="569"/>
      <c r="BB1247" s="569"/>
      <c r="BC1247" s="569"/>
      <c r="BD1247" s="569"/>
      <c r="BE1247" s="569"/>
      <c r="BF1247" s="569"/>
      <c r="BG1247" s="569"/>
      <c r="BH1247" s="569"/>
      <c r="BI1247" s="569"/>
      <c r="BJ1247" s="569"/>
      <c r="BK1247" s="569"/>
      <c r="BL1247" s="569"/>
      <c r="BM1247" s="569"/>
      <c r="BN1247" s="569"/>
      <c r="BO1247" s="569"/>
      <c r="BP1247" s="569"/>
      <c r="BQ1247" s="569"/>
      <c r="BR1247" s="569"/>
      <c r="BS1247" s="569"/>
      <c r="BT1247" s="569"/>
      <c r="BU1247" s="569"/>
      <c r="BV1247" s="569"/>
      <c r="BW1247" s="569"/>
      <c r="BX1247" s="569"/>
      <c r="BY1247" s="569"/>
      <c r="BZ1247" s="569"/>
      <c r="CA1247" s="569"/>
      <c r="CB1247" s="569"/>
      <c r="CC1247" s="569"/>
      <c r="CD1247" s="569"/>
    </row>
    <row r="1248" spans="21:82" ht="39" customHeight="1" x14ac:dyDescent="0.25">
      <c r="U1248" s="569"/>
      <c r="V1248" s="569"/>
      <c r="W1248" s="569"/>
      <c r="X1248" s="569"/>
      <c r="Y1248" s="569"/>
      <c r="Z1248" s="569"/>
      <c r="AA1248" s="569"/>
      <c r="AB1248" s="569"/>
      <c r="AC1248" s="569"/>
      <c r="AD1248" s="569"/>
      <c r="AE1248" s="569"/>
      <c r="AF1248" s="569"/>
      <c r="AG1248" s="569"/>
      <c r="AH1248" s="569"/>
      <c r="AI1248" s="569"/>
      <c r="AJ1248" s="569"/>
      <c r="AK1248" s="569"/>
      <c r="AL1248" s="569"/>
      <c r="AM1248" s="569"/>
      <c r="AN1248" s="569"/>
      <c r="AO1248" s="569"/>
      <c r="AP1248" s="569"/>
      <c r="AQ1248" s="569"/>
      <c r="AR1248" s="569"/>
      <c r="AS1248" s="569"/>
      <c r="AT1248" s="569"/>
      <c r="AU1248" s="569"/>
      <c r="AV1248" s="569"/>
      <c r="AW1248" s="569"/>
      <c r="AX1248" s="569"/>
      <c r="AY1248" s="569"/>
      <c r="AZ1248" s="569"/>
      <c r="BA1248" s="569"/>
      <c r="BB1248" s="569"/>
      <c r="BC1248" s="569"/>
      <c r="BD1248" s="569"/>
      <c r="BE1248" s="569"/>
      <c r="BF1248" s="569"/>
      <c r="BG1248" s="569"/>
      <c r="BH1248" s="569"/>
      <c r="BI1248" s="569"/>
      <c r="BJ1248" s="569"/>
      <c r="BK1248" s="569"/>
      <c r="BL1248" s="569"/>
      <c r="BM1248" s="569"/>
      <c r="BN1248" s="569"/>
      <c r="BO1248" s="569"/>
      <c r="BP1248" s="569"/>
      <c r="BQ1248" s="569"/>
      <c r="BR1248" s="569"/>
      <c r="BS1248" s="569"/>
      <c r="BT1248" s="569"/>
      <c r="BU1248" s="569"/>
      <c r="BV1248" s="569"/>
      <c r="BW1248" s="569"/>
      <c r="BX1248" s="569"/>
      <c r="BY1248" s="569"/>
      <c r="BZ1248" s="569"/>
      <c r="CA1248" s="569"/>
      <c r="CB1248" s="569"/>
      <c r="CC1248" s="569"/>
      <c r="CD1248" s="569"/>
    </row>
    <row r="1249" spans="21:82" ht="39" customHeight="1" x14ac:dyDescent="0.25">
      <c r="U1249" s="569"/>
      <c r="V1249" s="569"/>
      <c r="W1249" s="569"/>
      <c r="X1249" s="569"/>
      <c r="Y1249" s="569"/>
      <c r="Z1249" s="569"/>
      <c r="AA1249" s="569"/>
      <c r="AB1249" s="569"/>
      <c r="AC1249" s="569"/>
      <c r="AD1249" s="569"/>
      <c r="AE1249" s="569"/>
      <c r="AF1249" s="569"/>
      <c r="AG1249" s="569"/>
      <c r="AH1249" s="569"/>
      <c r="AI1249" s="569"/>
      <c r="AJ1249" s="569"/>
      <c r="AK1249" s="569"/>
      <c r="AL1249" s="569"/>
      <c r="AM1249" s="569"/>
      <c r="AN1249" s="569"/>
      <c r="AO1249" s="569"/>
      <c r="AP1249" s="569"/>
      <c r="AQ1249" s="569"/>
      <c r="AR1249" s="569"/>
      <c r="AS1249" s="569"/>
      <c r="AT1249" s="569"/>
      <c r="AU1249" s="569"/>
      <c r="AV1249" s="569"/>
      <c r="AW1249" s="569"/>
      <c r="AX1249" s="569"/>
      <c r="AY1249" s="569"/>
      <c r="AZ1249" s="569"/>
      <c r="BA1249" s="569"/>
      <c r="BB1249" s="569"/>
      <c r="BC1249" s="569"/>
      <c r="BD1249" s="569"/>
      <c r="BE1249" s="569"/>
      <c r="BF1249" s="569"/>
      <c r="BG1249" s="569"/>
      <c r="BH1249" s="569"/>
      <c r="BI1249" s="569"/>
      <c r="BJ1249" s="569"/>
      <c r="BK1249" s="569"/>
      <c r="BL1249" s="569"/>
      <c r="BM1249" s="569"/>
      <c r="BN1249" s="569"/>
      <c r="BO1249" s="569"/>
      <c r="BP1249" s="569"/>
      <c r="BQ1249" s="569"/>
      <c r="BR1249" s="569"/>
      <c r="BS1249" s="569"/>
      <c r="BT1249" s="569"/>
      <c r="BU1249" s="569"/>
      <c r="BV1249" s="569"/>
      <c r="BW1249" s="569"/>
      <c r="BX1249" s="569"/>
      <c r="BY1249" s="569"/>
      <c r="BZ1249" s="569"/>
      <c r="CA1249" s="569"/>
      <c r="CB1249" s="569"/>
      <c r="CC1249" s="569"/>
      <c r="CD1249" s="569"/>
    </row>
    <row r="1250" spans="21:82" ht="39" customHeight="1" x14ac:dyDescent="0.25">
      <c r="U1250" s="569"/>
      <c r="V1250" s="569"/>
      <c r="W1250" s="569"/>
      <c r="X1250" s="569"/>
      <c r="Y1250" s="569"/>
      <c r="Z1250" s="569"/>
      <c r="AA1250" s="569"/>
      <c r="AB1250" s="569"/>
      <c r="AC1250" s="569"/>
      <c r="AD1250" s="569"/>
      <c r="AE1250" s="569"/>
      <c r="AF1250" s="569"/>
      <c r="AG1250" s="569"/>
      <c r="AH1250" s="569"/>
      <c r="AI1250" s="569"/>
      <c r="AJ1250" s="569"/>
      <c r="AK1250" s="569"/>
      <c r="AL1250" s="569"/>
      <c r="AM1250" s="569"/>
      <c r="AN1250" s="569"/>
      <c r="AO1250" s="569"/>
      <c r="AP1250" s="569"/>
      <c r="AQ1250" s="569"/>
      <c r="AR1250" s="569"/>
      <c r="AS1250" s="569"/>
      <c r="AT1250" s="569"/>
      <c r="AU1250" s="569"/>
      <c r="AV1250" s="569"/>
      <c r="AW1250" s="569"/>
      <c r="AX1250" s="569"/>
      <c r="AY1250" s="569"/>
      <c r="AZ1250" s="569"/>
      <c r="BA1250" s="569"/>
      <c r="BB1250" s="569"/>
      <c r="BC1250" s="569"/>
      <c r="BD1250" s="569"/>
      <c r="BE1250" s="569"/>
      <c r="BF1250" s="569"/>
      <c r="BG1250" s="569"/>
      <c r="BH1250" s="569"/>
      <c r="BI1250" s="569"/>
      <c r="BJ1250" s="569"/>
      <c r="BK1250" s="569"/>
      <c r="BL1250" s="569"/>
      <c r="BM1250" s="569"/>
      <c r="BN1250" s="569"/>
      <c r="BO1250" s="569"/>
      <c r="BP1250" s="569"/>
      <c r="BQ1250" s="569"/>
      <c r="BR1250" s="569"/>
      <c r="BS1250" s="569"/>
      <c r="BT1250" s="569"/>
      <c r="BU1250" s="569"/>
      <c r="BV1250" s="569"/>
      <c r="BW1250" s="569"/>
      <c r="BX1250" s="569"/>
      <c r="BY1250" s="569"/>
      <c r="BZ1250" s="569"/>
      <c r="CA1250" s="569"/>
      <c r="CB1250" s="569"/>
      <c r="CC1250" s="569"/>
      <c r="CD1250" s="569"/>
    </row>
    <row r="1251" spans="21:82" ht="39" customHeight="1" x14ac:dyDescent="0.25">
      <c r="U1251" s="569"/>
      <c r="V1251" s="569"/>
      <c r="W1251" s="569"/>
      <c r="X1251" s="569"/>
      <c r="Y1251" s="569"/>
      <c r="Z1251" s="569"/>
      <c r="AA1251" s="569"/>
      <c r="AB1251" s="569"/>
      <c r="AC1251" s="569"/>
      <c r="AD1251" s="569"/>
      <c r="AE1251" s="569"/>
      <c r="AF1251" s="569"/>
      <c r="AG1251" s="569"/>
      <c r="AH1251" s="569"/>
      <c r="AI1251" s="569"/>
      <c r="AJ1251" s="569"/>
      <c r="AK1251" s="569"/>
      <c r="AL1251" s="569"/>
      <c r="AM1251" s="569"/>
      <c r="AN1251" s="569"/>
      <c r="AO1251" s="569"/>
      <c r="AP1251" s="569"/>
      <c r="AQ1251" s="569"/>
      <c r="AR1251" s="569"/>
      <c r="AS1251" s="569"/>
      <c r="AT1251" s="569"/>
      <c r="AU1251" s="569"/>
      <c r="AV1251" s="569"/>
      <c r="AW1251" s="569"/>
      <c r="AX1251" s="569"/>
      <c r="AY1251" s="569"/>
      <c r="AZ1251" s="569"/>
      <c r="BA1251" s="569"/>
      <c r="BB1251" s="569"/>
      <c r="BC1251" s="569"/>
      <c r="BD1251" s="569"/>
      <c r="BE1251" s="569"/>
      <c r="BF1251" s="569"/>
      <c r="BG1251" s="569"/>
      <c r="BH1251" s="569"/>
      <c r="BI1251" s="569"/>
      <c r="BJ1251" s="569"/>
      <c r="BK1251" s="569"/>
      <c r="BL1251" s="569"/>
      <c r="BM1251" s="569"/>
      <c r="BN1251" s="569"/>
      <c r="BO1251" s="569"/>
      <c r="BP1251" s="569"/>
      <c r="BQ1251" s="569"/>
      <c r="BR1251" s="569"/>
      <c r="BS1251" s="569"/>
      <c r="BT1251" s="569"/>
      <c r="BU1251" s="569"/>
      <c r="BV1251" s="569"/>
      <c r="BW1251" s="569"/>
      <c r="BX1251" s="569"/>
      <c r="BY1251" s="569"/>
      <c r="BZ1251" s="569"/>
      <c r="CA1251" s="569"/>
      <c r="CB1251" s="569"/>
      <c r="CC1251" s="569"/>
      <c r="CD1251" s="569"/>
    </row>
    <row r="1252" spans="21:82" ht="39" customHeight="1" x14ac:dyDescent="0.25">
      <c r="U1252" s="569"/>
      <c r="V1252" s="569"/>
      <c r="W1252" s="569"/>
      <c r="X1252" s="569"/>
      <c r="Y1252" s="569"/>
      <c r="Z1252" s="569"/>
      <c r="AA1252" s="569"/>
      <c r="AB1252" s="569"/>
      <c r="AC1252" s="569"/>
      <c r="AD1252" s="569"/>
      <c r="AE1252" s="569"/>
      <c r="AF1252" s="569"/>
      <c r="AG1252" s="569"/>
      <c r="AH1252" s="569"/>
      <c r="AI1252" s="569"/>
      <c r="AJ1252" s="569"/>
      <c r="AK1252" s="569"/>
      <c r="AL1252" s="569"/>
      <c r="AM1252" s="569"/>
      <c r="AN1252" s="569"/>
      <c r="AO1252" s="569"/>
      <c r="AP1252" s="569"/>
      <c r="AQ1252" s="569"/>
      <c r="AR1252" s="569"/>
      <c r="AS1252" s="569"/>
      <c r="AT1252" s="569"/>
      <c r="AU1252" s="569"/>
      <c r="AV1252" s="569"/>
      <c r="AW1252" s="569"/>
      <c r="AX1252" s="569"/>
      <c r="AY1252" s="569"/>
      <c r="AZ1252" s="569"/>
      <c r="BA1252" s="569"/>
      <c r="BB1252" s="569"/>
      <c r="BC1252" s="569"/>
      <c r="BD1252" s="569"/>
      <c r="BE1252" s="569"/>
      <c r="BF1252" s="569"/>
      <c r="BG1252" s="569"/>
      <c r="BH1252" s="569"/>
      <c r="BI1252" s="569"/>
      <c r="BJ1252" s="569"/>
      <c r="BK1252" s="569"/>
      <c r="BL1252" s="569"/>
      <c r="BM1252" s="569"/>
      <c r="BN1252" s="569"/>
      <c r="BO1252" s="569"/>
      <c r="BP1252" s="569"/>
      <c r="BQ1252" s="569"/>
      <c r="BR1252" s="569"/>
      <c r="BS1252" s="569"/>
      <c r="BT1252" s="569"/>
      <c r="BU1252" s="569"/>
      <c r="BV1252" s="569"/>
      <c r="BW1252" s="569"/>
      <c r="BX1252" s="569"/>
      <c r="BY1252" s="569"/>
      <c r="BZ1252" s="569"/>
      <c r="CA1252" s="569"/>
      <c r="CB1252" s="569"/>
      <c r="CC1252" s="569"/>
      <c r="CD1252" s="569"/>
    </row>
    <row r="1253" spans="21:82" ht="39" customHeight="1" x14ac:dyDescent="0.25">
      <c r="U1253" s="569"/>
      <c r="V1253" s="569"/>
      <c r="W1253" s="569"/>
      <c r="X1253" s="569"/>
      <c r="Y1253" s="569"/>
      <c r="Z1253" s="569"/>
      <c r="AA1253" s="569"/>
      <c r="AB1253" s="569"/>
      <c r="AC1253" s="569"/>
      <c r="AD1253" s="569"/>
      <c r="AE1253" s="569"/>
      <c r="AF1253" s="569"/>
      <c r="AG1253" s="569"/>
      <c r="AH1253" s="569"/>
      <c r="AI1253" s="569"/>
      <c r="AJ1253" s="569"/>
      <c r="AK1253" s="569"/>
      <c r="AL1253" s="569"/>
      <c r="AM1253" s="569"/>
      <c r="AN1253" s="569"/>
      <c r="AO1253" s="569"/>
      <c r="AP1253" s="569"/>
      <c r="AQ1253" s="569"/>
      <c r="AR1253" s="569"/>
      <c r="AS1253" s="569"/>
      <c r="AT1253" s="569"/>
      <c r="AU1253" s="569"/>
      <c r="AV1253" s="569"/>
      <c r="AW1253" s="569"/>
      <c r="AX1253" s="569"/>
      <c r="AY1253" s="569"/>
      <c r="AZ1253" s="569"/>
      <c r="BA1253" s="569"/>
      <c r="BB1253" s="569"/>
      <c r="BC1253" s="569"/>
      <c r="BD1253" s="569"/>
      <c r="BE1253" s="569"/>
      <c r="BF1253" s="569"/>
      <c r="BG1253" s="569"/>
      <c r="BH1253" s="569"/>
      <c r="BI1253" s="569"/>
      <c r="BJ1253" s="569"/>
      <c r="BK1253" s="569"/>
      <c r="BL1253" s="569"/>
      <c r="BM1253" s="569"/>
      <c r="BN1253" s="569"/>
      <c r="BO1253" s="569"/>
      <c r="BP1253" s="569"/>
      <c r="BQ1253" s="569"/>
      <c r="BR1253" s="569"/>
      <c r="BS1253" s="569"/>
      <c r="BT1253" s="569"/>
      <c r="BU1253" s="569"/>
      <c r="BV1253" s="569"/>
      <c r="BW1253" s="569"/>
      <c r="BX1253" s="569"/>
      <c r="BY1253" s="569"/>
      <c r="BZ1253" s="569"/>
      <c r="CA1253" s="569"/>
      <c r="CB1253" s="569"/>
      <c r="CC1253" s="569"/>
      <c r="CD1253" s="569"/>
    </row>
    <row r="1254" spans="21:82" ht="39" customHeight="1" x14ac:dyDescent="0.25">
      <c r="U1254" s="569"/>
      <c r="V1254" s="569"/>
      <c r="W1254" s="569"/>
      <c r="X1254" s="569"/>
      <c r="Y1254" s="569"/>
      <c r="Z1254" s="569"/>
      <c r="AA1254" s="569"/>
      <c r="AB1254" s="569"/>
      <c r="AC1254" s="569"/>
      <c r="AD1254" s="569"/>
      <c r="AE1254" s="569"/>
      <c r="AF1254" s="569"/>
      <c r="AG1254" s="569"/>
      <c r="AH1254" s="569"/>
      <c r="AI1254" s="569"/>
      <c r="AJ1254" s="569"/>
      <c r="AK1254" s="569"/>
      <c r="AL1254" s="569"/>
      <c r="AM1254" s="569"/>
      <c r="AN1254" s="569"/>
      <c r="AO1254" s="569"/>
      <c r="AP1254" s="569"/>
      <c r="AQ1254" s="569"/>
      <c r="AR1254" s="569"/>
      <c r="AS1254" s="569"/>
      <c r="AT1254" s="569"/>
      <c r="AU1254" s="569"/>
      <c r="AV1254" s="569"/>
      <c r="AW1254" s="569"/>
      <c r="AX1254" s="569"/>
      <c r="AY1254" s="569"/>
      <c r="AZ1254" s="569"/>
      <c r="BA1254" s="569"/>
      <c r="BB1254" s="569"/>
      <c r="BC1254" s="569"/>
      <c r="BD1254" s="569"/>
      <c r="BE1254" s="569"/>
      <c r="BF1254" s="569"/>
      <c r="BG1254" s="569"/>
      <c r="BH1254" s="569"/>
      <c r="BI1254" s="569"/>
      <c r="BJ1254" s="569"/>
      <c r="BK1254" s="569"/>
      <c r="BL1254" s="569"/>
      <c r="BM1254" s="569"/>
      <c r="BN1254" s="569"/>
      <c r="BO1254" s="569"/>
      <c r="BP1254" s="569"/>
      <c r="BQ1254" s="569"/>
      <c r="BR1254" s="569"/>
      <c r="BS1254" s="569"/>
      <c r="BT1254" s="569"/>
      <c r="BU1254" s="569"/>
      <c r="BV1254" s="569"/>
      <c r="BW1254" s="569"/>
      <c r="BX1254" s="569"/>
      <c r="BY1254" s="569"/>
      <c r="BZ1254" s="569"/>
      <c r="CA1254" s="569"/>
      <c r="CB1254" s="569"/>
      <c r="CC1254" s="569"/>
      <c r="CD1254" s="569"/>
    </row>
    <row r="1255" spans="21:82" ht="39" customHeight="1" x14ac:dyDescent="0.25">
      <c r="U1255" s="569"/>
      <c r="V1255" s="569"/>
      <c r="W1255" s="569"/>
      <c r="X1255" s="569"/>
      <c r="Y1255" s="569"/>
      <c r="Z1255" s="569"/>
      <c r="AA1255" s="569"/>
      <c r="AB1255" s="569"/>
      <c r="AC1255" s="569"/>
      <c r="AD1255" s="569"/>
      <c r="AE1255" s="569"/>
      <c r="AF1255" s="569"/>
      <c r="AG1255" s="569"/>
      <c r="AH1255" s="569"/>
      <c r="AI1255" s="569"/>
      <c r="AJ1255" s="569"/>
      <c r="AK1255" s="569"/>
      <c r="AL1255" s="569"/>
      <c r="AM1255" s="569"/>
      <c r="AN1255" s="569"/>
      <c r="AO1255" s="569"/>
      <c r="AP1255" s="569"/>
      <c r="AQ1255" s="569"/>
      <c r="AR1255" s="569"/>
      <c r="AS1255" s="569"/>
      <c r="AT1255" s="569"/>
      <c r="AU1255" s="569"/>
      <c r="AV1255" s="569"/>
      <c r="AW1255" s="569"/>
      <c r="AX1255" s="569"/>
      <c r="AY1255" s="569"/>
      <c r="AZ1255" s="569"/>
      <c r="BA1255" s="569"/>
      <c r="BB1255" s="569"/>
      <c r="BC1255" s="569"/>
      <c r="BD1255" s="569"/>
      <c r="BE1255" s="569"/>
      <c r="BF1255" s="569"/>
      <c r="BG1255" s="569"/>
      <c r="BH1255" s="569"/>
      <c r="BI1255" s="569"/>
      <c r="BJ1255" s="569"/>
      <c r="BK1255" s="569"/>
      <c r="BL1255" s="569"/>
      <c r="BM1255" s="569"/>
      <c r="BN1255" s="569"/>
      <c r="BO1255" s="569"/>
      <c r="BP1255" s="569"/>
      <c r="BQ1255" s="569"/>
      <c r="BR1255" s="569"/>
      <c r="BS1255" s="569"/>
      <c r="BT1255" s="569"/>
      <c r="BU1255" s="569"/>
      <c r="BV1255" s="569"/>
      <c r="BW1255" s="569"/>
      <c r="BX1255" s="569"/>
      <c r="BY1255" s="569"/>
      <c r="BZ1255" s="569"/>
      <c r="CA1255" s="569"/>
      <c r="CB1255" s="569"/>
      <c r="CC1255" s="569"/>
      <c r="CD1255" s="569"/>
    </row>
    <row r="1256" spans="21:82" ht="39" customHeight="1" x14ac:dyDescent="0.25">
      <c r="U1256" s="569"/>
      <c r="V1256" s="569"/>
      <c r="W1256" s="569"/>
      <c r="X1256" s="569"/>
      <c r="Y1256" s="569"/>
      <c r="Z1256" s="569"/>
      <c r="AA1256" s="569"/>
      <c r="AB1256" s="569"/>
      <c r="AC1256" s="569"/>
      <c r="AD1256" s="569"/>
      <c r="AE1256" s="569"/>
      <c r="AF1256" s="569"/>
      <c r="AG1256" s="569"/>
      <c r="AH1256" s="569"/>
      <c r="AI1256" s="569"/>
      <c r="AJ1256" s="569"/>
      <c r="AK1256" s="569"/>
      <c r="AL1256" s="569"/>
      <c r="AM1256" s="569"/>
      <c r="AN1256" s="569"/>
      <c r="AO1256" s="569"/>
      <c r="AP1256" s="569"/>
      <c r="AQ1256" s="569"/>
      <c r="AR1256" s="569"/>
      <c r="AS1256" s="569"/>
      <c r="AT1256" s="569"/>
      <c r="AU1256" s="569"/>
      <c r="AV1256" s="569"/>
      <c r="AW1256" s="569"/>
      <c r="AX1256" s="569"/>
      <c r="AY1256" s="569"/>
      <c r="AZ1256" s="569"/>
      <c r="BA1256" s="569"/>
      <c r="BB1256" s="569"/>
      <c r="BC1256" s="569"/>
      <c r="BD1256" s="569"/>
      <c r="BE1256" s="569"/>
      <c r="BF1256" s="569"/>
      <c r="BG1256" s="569"/>
      <c r="BH1256" s="569"/>
      <c r="BI1256" s="569"/>
      <c r="BJ1256" s="569"/>
      <c r="BK1256" s="569"/>
      <c r="BL1256" s="569"/>
      <c r="BM1256" s="569"/>
      <c r="BN1256" s="569"/>
      <c r="BO1256" s="569"/>
      <c r="BP1256" s="569"/>
      <c r="BQ1256" s="569"/>
      <c r="BR1256" s="569"/>
      <c r="BS1256" s="569"/>
      <c r="BT1256" s="569"/>
      <c r="BU1256" s="569"/>
      <c r="BV1256" s="569"/>
      <c r="BW1256" s="569"/>
      <c r="BX1256" s="569"/>
      <c r="BY1256" s="569"/>
      <c r="BZ1256" s="569"/>
      <c r="CA1256" s="569"/>
      <c r="CB1256" s="569"/>
      <c r="CC1256" s="569"/>
      <c r="CD1256" s="569"/>
    </row>
    <row r="1257" spans="21:82" ht="39" customHeight="1" x14ac:dyDescent="0.25">
      <c r="U1257" s="569"/>
      <c r="V1257" s="569"/>
      <c r="W1257" s="569"/>
      <c r="X1257" s="569"/>
      <c r="Y1257" s="569"/>
      <c r="Z1257" s="569"/>
      <c r="AA1257" s="569"/>
      <c r="AB1257" s="569"/>
      <c r="AC1257" s="569"/>
      <c r="AD1257" s="569"/>
      <c r="AE1257" s="569"/>
      <c r="AF1257" s="569"/>
      <c r="AG1257" s="569"/>
      <c r="AH1257" s="569"/>
      <c r="AI1257" s="569"/>
      <c r="AJ1257" s="569"/>
      <c r="AK1257" s="569"/>
      <c r="AL1257" s="569"/>
      <c r="AM1257" s="569"/>
      <c r="AN1257" s="569"/>
      <c r="AO1257" s="569"/>
      <c r="AP1257" s="569"/>
      <c r="AQ1257" s="569"/>
      <c r="AR1257" s="569"/>
      <c r="AS1257" s="569"/>
      <c r="AT1257" s="569"/>
      <c r="AU1257" s="569"/>
      <c r="AV1257" s="569"/>
      <c r="AW1257" s="569"/>
      <c r="AX1257" s="569"/>
      <c r="AY1257" s="569"/>
      <c r="AZ1257" s="569"/>
      <c r="BA1257" s="569"/>
      <c r="BB1257" s="569"/>
      <c r="BC1257" s="569"/>
      <c r="BD1257" s="569"/>
      <c r="BE1257" s="569"/>
      <c r="BF1257" s="569"/>
      <c r="BG1257" s="569"/>
      <c r="BH1257" s="569"/>
      <c r="BI1257" s="569"/>
      <c r="BJ1257" s="569"/>
      <c r="BK1257" s="569"/>
      <c r="BL1257" s="569"/>
      <c r="BM1257" s="569"/>
      <c r="BN1257" s="569"/>
      <c r="BO1257" s="569"/>
      <c r="BP1257" s="569"/>
      <c r="BQ1257" s="569"/>
      <c r="BR1257" s="569"/>
      <c r="BS1257" s="569"/>
      <c r="BT1257" s="569"/>
      <c r="BU1257" s="569"/>
      <c r="BV1257" s="569"/>
      <c r="BW1257" s="569"/>
      <c r="BX1257" s="569"/>
      <c r="BY1257" s="569"/>
      <c r="BZ1257" s="569"/>
      <c r="CA1257" s="569"/>
      <c r="CB1257" s="569"/>
      <c r="CC1257" s="569"/>
      <c r="CD1257" s="569"/>
    </row>
    <row r="1258" spans="21:82" ht="39" customHeight="1" x14ac:dyDescent="0.25">
      <c r="U1258" s="569"/>
      <c r="V1258" s="569"/>
      <c r="W1258" s="569"/>
      <c r="X1258" s="569"/>
      <c r="Y1258" s="569"/>
      <c r="Z1258" s="569"/>
      <c r="AA1258" s="569"/>
      <c r="AB1258" s="569"/>
      <c r="AC1258" s="569"/>
      <c r="AD1258" s="569"/>
      <c r="AE1258" s="569"/>
      <c r="AF1258" s="569"/>
      <c r="AG1258" s="569"/>
      <c r="AH1258" s="569"/>
      <c r="AI1258" s="569"/>
      <c r="AJ1258" s="569"/>
      <c r="AK1258" s="569"/>
      <c r="AL1258" s="569"/>
      <c r="AM1258" s="569"/>
      <c r="AN1258" s="569"/>
      <c r="AO1258" s="569"/>
      <c r="AP1258" s="569"/>
      <c r="AQ1258" s="569"/>
      <c r="AR1258" s="569"/>
      <c r="AS1258" s="569"/>
      <c r="AT1258" s="569"/>
      <c r="AU1258" s="569"/>
      <c r="AV1258" s="569"/>
      <c r="AW1258" s="569"/>
      <c r="AX1258" s="569"/>
      <c r="AY1258" s="569"/>
      <c r="AZ1258" s="569"/>
      <c r="BA1258" s="569"/>
      <c r="BB1258" s="569"/>
      <c r="BC1258" s="569"/>
      <c r="BD1258" s="569"/>
      <c r="BE1258" s="569"/>
      <c r="BF1258" s="569"/>
      <c r="BG1258" s="569"/>
      <c r="BH1258" s="569"/>
      <c r="BI1258" s="569"/>
      <c r="BJ1258" s="569"/>
      <c r="BK1258" s="569"/>
      <c r="BL1258" s="569"/>
      <c r="BM1258" s="569"/>
      <c r="BN1258" s="569"/>
      <c r="BO1258" s="569"/>
      <c r="BP1258" s="569"/>
      <c r="BQ1258" s="569"/>
      <c r="BR1258" s="569"/>
      <c r="BS1258" s="569"/>
      <c r="BT1258" s="569"/>
      <c r="BU1258" s="569"/>
      <c r="BV1258" s="569"/>
      <c r="BW1258" s="569"/>
      <c r="BX1258" s="569"/>
      <c r="BY1258" s="569"/>
      <c r="BZ1258" s="569"/>
      <c r="CA1258" s="569"/>
      <c r="CB1258" s="569"/>
      <c r="CC1258" s="569"/>
      <c r="CD1258" s="569"/>
    </row>
    <row r="1259" spans="21:82" ht="39" customHeight="1" x14ac:dyDescent="0.25">
      <c r="U1259" s="569"/>
      <c r="V1259" s="569"/>
      <c r="W1259" s="569"/>
      <c r="X1259" s="569"/>
      <c r="Y1259" s="569"/>
      <c r="Z1259" s="569"/>
      <c r="AA1259" s="569"/>
      <c r="AB1259" s="569"/>
      <c r="AC1259" s="569"/>
      <c r="AD1259" s="569"/>
      <c r="AE1259" s="569"/>
      <c r="AF1259" s="569"/>
      <c r="AG1259" s="569"/>
      <c r="AH1259" s="569"/>
      <c r="AI1259" s="569"/>
      <c r="AJ1259" s="569"/>
      <c r="AK1259" s="569"/>
      <c r="AL1259" s="569"/>
      <c r="AM1259" s="569"/>
      <c r="AN1259" s="569"/>
      <c r="AO1259" s="569"/>
      <c r="AP1259" s="569"/>
      <c r="AQ1259" s="569"/>
      <c r="AR1259" s="569"/>
      <c r="AS1259" s="569"/>
      <c r="AT1259" s="569"/>
      <c r="AU1259" s="569"/>
      <c r="AV1259" s="569"/>
      <c r="AW1259" s="569"/>
      <c r="AX1259" s="569"/>
      <c r="AY1259" s="569"/>
      <c r="AZ1259" s="569"/>
      <c r="BA1259" s="569"/>
      <c r="BB1259" s="569"/>
      <c r="BC1259" s="569"/>
      <c r="BD1259" s="569"/>
      <c r="BE1259" s="569"/>
      <c r="BF1259" s="569"/>
      <c r="BG1259" s="569"/>
      <c r="BH1259" s="569"/>
      <c r="BI1259" s="569"/>
      <c r="BJ1259" s="569"/>
      <c r="BK1259" s="569"/>
      <c r="BL1259" s="569"/>
      <c r="BM1259" s="569"/>
      <c r="BN1259" s="569"/>
      <c r="BO1259" s="569"/>
      <c r="BP1259" s="569"/>
      <c r="BQ1259" s="569"/>
      <c r="BR1259" s="569"/>
      <c r="BS1259" s="569"/>
      <c r="BT1259" s="569"/>
      <c r="BU1259" s="569"/>
      <c r="BV1259" s="569"/>
      <c r="BW1259" s="569"/>
      <c r="BX1259" s="569"/>
      <c r="BY1259" s="569"/>
      <c r="BZ1259" s="569"/>
      <c r="CA1259" s="569"/>
      <c r="CB1259" s="569"/>
      <c r="CC1259" s="569"/>
      <c r="CD1259" s="569"/>
    </row>
    <row r="1260" spans="21:82" ht="39" customHeight="1" x14ac:dyDescent="0.25">
      <c r="U1260" s="569"/>
      <c r="V1260" s="569"/>
      <c r="W1260" s="569"/>
      <c r="X1260" s="569"/>
      <c r="Y1260" s="569"/>
      <c r="Z1260" s="569"/>
      <c r="AA1260" s="569"/>
      <c r="AB1260" s="569"/>
      <c r="AC1260" s="569"/>
      <c r="AD1260" s="569"/>
      <c r="AE1260" s="569"/>
      <c r="AF1260" s="569"/>
      <c r="AG1260" s="569"/>
      <c r="AH1260" s="569"/>
      <c r="AI1260" s="569"/>
      <c r="AJ1260" s="569"/>
      <c r="AK1260" s="569"/>
      <c r="AL1260" s="569"/>
      <c r="AM1260" s="569"/>
      <c r="AN1260" s="569"/>
      <c r="AO1260" s="569"/>
      <c r="AP1260" s="569"/>
      <c r="AQ1260" s="569"/>
      <c r="AR1260" s="569"/>
      <c r="AS1260" s="569"/>
      <c r="AT1260" s="569"/>
      <c r="AU1260" s="569"/>
      <c r="AV1260" s="569"/>
      <c r="AW1260" s="569"/>
      <c r="AX1260" s="569"/>
      <c r="AY1260" s="569"/>
      <c r="AZ1260" s="569"/>
      <c r="BA1260" s="569"/>
      <c r="BB1260" s="569"/>
      <c r="BC1260" s="569"/>
      <c r="BD1260" s="569"/>
      <c r="BE1260" s="569"/>
      <c r="BF1260" s="569"/>
      <c r="BG1260" s="569"/>
      <c r="BH1260" s="569"/>
      <c r="BI1260" s="569"/>
      <c r="BJ1260" s="569"/>
      <c r="BK1260" s="569"/>
      <c r="BL1260" s="569"/>
      <c r="BM1260" s="569"/>
      <c r="BN1260" s="569"/>
      <c r="BO1260" s="569"/>
      <c r="BP1260" s="569"/>
      <c r="BQ1260" s="569"/>
      <c r="BR1260" s="569"/>
      <c r="BS1260" s="569"/>
      <c r="BT1260" s="569"/>
      <c r="BU1260" s="569"/>
      <c r="BV1260" s="569"/>
      <c r="BW1260" s="569"/>
      <c r="BX1260" s="569"/>
      <c r="BY1260" s="569"/>
      <c r="BZ1260" s="569"/>
      <c r="CA1260" s="569"/>
      <c r="CB1260" s="569"/>
      <c r="CC1260" s="569"/>
      <c r="CD1260" s="569"/>
    </row>
    <row r="1261" spans="21:82" ht="39" customHeight="1" x14ac:dyDescent="0.25">
      <c r="U1261" s="569"/>
      <c r="V1261" s="569"/>
      <c r="W1261" s="569"/>
      <c r="X1261" s="569"/>
      <c r="Y1261" s="569"/>
      <c r="Z1261" s="569"/>
      <c r="AA1261" s="569"/>
      <c r="AB1261" s="569"/>
      <c r="AC1261" s="569"/>
      <c r="AD1261" s="569"/>
      <c r="AE1261" s="569"/>
      <c r="AF1261" s="569"/>
      <c r="AG1261" s="569"/>
      <c r="AH1261" s="569"/>
      <c r="AI1261" s="569"/>
      <c r="AJ1261" s="569"/>
      <c r="AK1261" s="569"/>
      <c r="AL1261" s="569"/>
      <c r="AM1261" s="569"/>
      <c r="AN1261" s="569"/>
      <c r="AO1261" s="569"/>
      <c r="AP1261" s="569"/>
      <c r="AQ1261" s="569"/>
      <c r="AR1261" s="569"/>
      <c r="AS1261" s="569"/>
      <c r="AT1261" s="569"/>
      <c r="AU1261" s="569"/>
      <c r="AV1261" s="569"/>
      <c r="AW1261" s="569"/>
      <c r="AX1261" s="569"/>
      <c r="AY1261" s="569"/>
      <c r="AZ1261" s="569"/>
      <c r="BA1261" s="569"/>
      <c r="BB1261" s="569"/>
      <c r="BC1261" s="569"/>
      <c r="BD1261" s="569"/>
      <c r="BE1261" s="569"/>
      <c r="BF1261" s="569"/>
      <c r="BG1261" s="569"/>
      <c r="BH1261" s="569"/>
      <c r="BI1261" s="569"/>
      <c r="BJ1261" s="569"/>
      <c r="BK1261" s="569"/>
      <c r="BL1261" s="569"/>
      <c r="BM1261" s="569"/>
      <c r="BN1261" s="569"/>
      <c r="BO1261" s="569"/>
      <c r="BP1261" s="569"/>
      <c r="BQ1261" s="569"/>
      <c r="BR1261" s="569"/>
      <c r="BS1261" s="569"/>
      <c r="BT1261" s="569"/>
      <c r="BU1261" s="569"/>
      <c r="BV1261" s="569"/>
      <c r="BW1261" s="569"/>
      <c r="BX1261" s="569"/>
      <c r="BY1261" s="569"/>
      <c r="BZ1261" s="569"/>
      <c r="CA1261" s="569"/>
      <c r="CB1261" s="569"/>
      <c r="CC1261" s="569"/>
      <c r="CD1261" s="569"/>
    </row>
    <row r="1262" spans="21:82" ht="39" customHeight="1" x14ac:dyDescent="0.25">
      <c r="U1262" s="569"/>
      <c r="V1262" s="569"/>
      <c r="W1262" s="569"/>
      <c r="X1262" s="569"/>
      <c r="Y1262" s="569"/>
      <c r="Z1262" s="569"/>
      <c r="AA1262" s="569"/>
      <c r="AB1262" s="569"/>
      <c r="AC1262" s="569"/>
      <c r="AD1262" s="569"/>
      <c r="AE1262" s="569"/>
      <c r="AF1262" s="569"/>
      <c r="AG1262" s="569"/>
      <c r="AH1262" s="569"/>
      <c r="AI1262" s="569"/>
      <c r="AJ1262" s="569"/>
      <c r="AK1262" s="569"/>
      <c r="AL1262" s="569"/>
      <c r="AM1262" s="569"/>
      <c r="AN1262" s="569"/>
      <c r="AO1262" s="569"/>
      <c r="AP1262" s="569"/>
      <c r="AQ1262" s="569"/>
      <c r="AR1262" s="569"/>
      <c r="AS1262" s="569"/>
      <c r="AT1262" s="569"/>
      <c r="AU1262" s="569"/>
      <c r="AV1262" s="569"/>
      <c r="AW1262" s="569"/>
      <c r="AX1262" s="569"/>
      <c r="AY1262" s="569"/>
      <c r="AZ1262" s="569"/>
      <c r="BA1262" s="569"/>
      <c r="BB1262" s="569"/>
      <c r="BC1262" s="569"/>
      <c r="BD1262" s="569"/>
      <c r="BE1262" s="569"/>
      <c r="BF1262" s="569"/>
      <c r="BG1262" s="569"/>
      <c r="BH1262" s="569"/>
      <c r="BI1262" s="569"/>
      <c r="BJ1262" s="569"/>
      <c r="BK1262" s="569"/>
      <c r="BL1262" s="569"/>
      <c r="BM1262" s="569"/>
      <c r="BN1262" s="569"/>
      <c r="BO1262" s="569"/>
      <c r="BP1262" s="569"/>
      <c r="BQ1262" s="569"/>
      <c r="BR1262" s="569"/>
      <c r="BS1262" s="569"/>
      <c r="BT1262" s="569"/>
      <c r="BU1262" s="569"/>
      <c r="BV1262" s="569"/>
      <c r="BW1262" s="569"/>
      <c r="BX1262" s="569"/>
      <c r="BY1262" s="569"/>
      <c r="BZ1262" s="569"/>
      <c r="CA1262" s="569"/>
      <c r="CB1262" s="569"/>
      <c r="CC1262" s="569"/>
      <c r="CD1262" s="569"/>
    </row>
    <row r="1263" spans="21:82" ht="39" customHeight="1" x14ac:dyDescent="0.25">
      <c r="U1263" s="569"/>
      <c r="V1263" s="569"/>
      <c r="W1263" s="569"/>
      <c r="X1263" s="569"/>
      <c r="Y1263" s="569"/>
      <c r="Z1263" s="569"/>
      <c r="AA1263" s="569"/>
      <c r="AB1263" s="569"/>
      <c r="AC1263" s="569"/>
      <c r="AD1263" s="569"/>
      <c r="AE1263" s="569"/>
      <c r="AF1263" s="569"/>
      <c r="AG1263" s="569"/>
      <c r="AH1263" s="569"/>
      <c r="AI1263" s="569"/>
      <c r="AJ1263" s="569"/>
      <c r="AK1263" s="569"/>
      <c r="AL1263" s="569"/>
      <c r="AM1263" s="569"/>
      <c r="AN1263" s="569"/>
      <c r="AO1263" s="569"/>
      <c r="AP1263" s="569"/>
      <c r="AQ1263" s="569"/>
      <c r="AR1263" s="569"/>
      <c r="AS1263" s="569"/>
      <c r="AT1263" s="569"/>
      <c r="AU1263" s="569"/>
      <c r="AV1263" s="569"/>
      <c r="AW1263" s="569"/>
      <c r="AX1263" s="569"/>
      <c r="AY1263" s="569"/>
      <c r="AZ1263" s="569"/>
      <c r="BA1263" s="569"/>
      <c r="BB1263" s="569"/>
      <c r="BC1263" s="569"/>
      <c r="BD1263" s="569"/>
      <c r="BE1263" s="569"/>
      <c r="BF1263" s="569"/>
      <c r="BG1263" s="569"/>
      <c r="BH1263" s="569"/>
      <c r="BI1263" s="569"/>
      <c r="BJ1263" s="569"/>
      <c r="BK1263" s="569"/>
      <c r="BL1263" s="569"/>
      <c r="BM1263" s="569"/>
      <c r="BN1263" s="569"/>
      <c r="BO1263" s="569"/>
      <c r="BP1263" s="569"/>
      <c r="BQ1263" s="569"/>
      <c r="BR1263" s="569"/>
      <c r="BS1263" s="569"/>
      <c r="BT1263" s="569"/>
      <c r="BU1263" s="569"/>
      <c r="BV1263" s="569"/>
      <c r="BW1263" s="569"/>
      <c r="BX1263" s="569"/>
      <c r="BY1263" s="569"/>
      <c r="BZ1263" s="569"/>
      <c r="CA1263" s="569"/>
      <c r="CB1263" s="569"/>
      <c r="CC1263" s="569"/>
      <c r="CD1263" s="569"/>
    </row>
    <row r="1264" spans="21:82" ht="39" customHeight="1" x14ac:dyDescent="0.25">
      <c r="U1264" s="569"/>
      <c r="V1264" s="569"/>
      <c r="W1264" s="569"/>
      <c r="X1264" s="569"/>
      <c r="Y1264" s="569"/>
      <c r="Z1264" s="569"/>
      <c r="AA1264" s="569"/>
      <c r="AB1264" s="569"/>
      <c r="AC1264" s="569"/>
      <c r="AD1264" s="569"/>
      <c r="AE1264" s="569"/>
      <c r="AF1264" s="569"/>
      <c r="AG1264" s="569"/>
      <c r="AH1264" s="569"/>
      <c r="AI1264" s="569"/>
      <c r="AJ1264" s="569"/>
      <c r="AK1264" s="569"/>
      <c r="AL1264" s="569"/>
      <c r="AM1264" s="569"/>
      <c r="AN1264" s="569"/>
      <c r="AO1264" s="569"/>
      <c r="AP1264" s="569"/>
      <c r="AQ1264" s="569"/>
      <c r="AR1264" s="569"/>
      <c r="AS1264" s="569"/>
      <c r="AT1264" s="569"/>
      <c r="AU1264" s="569"/>
      <c r="AV1264" s="569"/>
      <c r="AW1264" s="569"/>
      <c r="AX1264" s="569"/>
      <c r="AY1264" s="569"/>
      <c r="AZ1264" s="569"/>
      <c r="BA1264" s="569"/>
      <c r="BB1264" s="569"/>
      <c r="BC1264" s="569"/>
      <c r="BD1264" s="569"/>
      <c r="BE1264" s="569"/>
      <c r="BF1264" s="569"/>
      <c r="BG1264" s="569"/>
      <c r="BH1264" s="569"/>
      <c r="BI1264" s="569"/>
      <c r="BJ1264" s="569"/>
      <c r="BK1264" s="569"/>
      <c r="BL1264" s="569"/>
      <c r="BM1264" s="569"/>
      <c r="BN1264" s="569"/>
      <c r="BO1264" s="569"/>
      <c r="BP1264" s="569"/>
      <c r="BQ1264" s="569"/>
      <c r="BR1264" s="569"/>
      <c r="BS1264" s="569"/>
      <c r="BT1264" s="569"/>
      <c r="BU1264" s="569"/>
      <c r="BV1264" s="569"/>
      <c r="BW1264" s="569"/>
      <c r="BX1264" s="569"/>
      <c r="BY1264" s="569"/>
      <c r="BZ1264" s="569"/>
      <c r="CA1264" s="569"/>
      <c r="CB1264" s="569"/>
      <c r="CC1264" s="569"/>
      <c r="CD1264" s="569"/>
    </row>
  </sheetData>
  <mergeCells count="69">
    <mergeCell ref="C24:C30"/>
    <mergeCell ref="D24:D30"/>
    <mergeCell ref="E24:E30"/>
    <mergeCell ref="A31:E33"/>
    <mergeCell ref="G38:M38"/>
    <mergeCell ref="A24:A30"/>
    <mergeCell ref="B24:B30"/>
    <mergeCell ref="N38:T38"/>
    <mergeCell ref="G36:M36"/>
    <mergeCell ref="N36:T36"/>
    <mergeCell ref="G37:M37"/>
    <mergeCell ref="N37:T37"/>
    <mergeCell ref="A17:A23"/>
    <mergeCell ref="B17:B23"/>
    <mergeCell ref="C17:C23"/>
    <mergeCell ref="D17:D23"/>
    <mergeCell ref="E17:E23"/>
    <mergeCell ref="A10:A16"/>
    <mergeCell ref="B10:B16"/>
    <mergeCell ref="C10:C16"/>
    <mergeCell ref="D10:D16"/>
    <mergeCell ref="E10:E16"/>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7:EZ9"/>
    <mergeCell ref="EY24:EY30"/>
    <mergeCell ref="EZ24:EZ30"/>
    <mergeCell ref="FA24:FA30"/>
    <mergeCell ref="EY17:EY23"/>
    <mergeCell ref="EZ17:EZ23"/>
    <mergeCell ref="FA17:FA23"/>
    <mergeCell ref="DN8:EQ8"/>
    <mergeCell ref="CJ8:DM8"/>
    <mergeCell ref="EX7:EX9"/>
    <mergeCell ref="EV7:EV9"/>
    <mergeCell ref="EW7:EW9"/>
    <mergeCell ref="ET7:ET9"/>
    <mergeCell ref="ES7:ES9"/>
    <mergeCell ref="ER7:ER9"/>
    <mergeCell ref="EU7:EU9"/>
    <mergeCell ref="FB27:FB33"/>
    <mergeCell ref="FB10:FB17"/>
    <mergeCell ref="FB18:FB25"/>
    <mergeCell ref="EY10:EY16"/>
    <mergeCell ref="EZ10:EZ16"/>
    <mergeCell ref="FA10:FA16"/>
    <mergeCell ref="U37:BE37"/>
    <mergeCell ref="U36:BE36"/>
    <mergeCell ref="EW10:EW16"/>
    <mergeCell ref="EW24:EW30"/>
    <mergeCell ref="EX10:EX16"/>
    <mergeCell ref="EX24:EX30"/>
    <mergeCell ref="ER31:FA33"/>
    <mergeCell ref="EW17:EW23"/>
    <mergeCell ref="EX17:EX23"/>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105"/>
  <sheetViews>
    <sheetView topLeftCell="A2" zoomScale="62" zoomScaleNormal="62" workbookViewId="0">
      <selection activeCell="A9" sqref="A9:A22"/>
    </sheetView>
  </sheetViews>
  <sheetFormatPr baseColWidth="10" defaultColWidth="11.42578125" defaultRowHeight="135" customHeight="1" x14ac:dyDescent="0.25"/>
  <cols>
    <col min="1" max="1" width="8.5703125" style="6" customWidth="1"/>
    <col min="2" max="2" width="12.42578125" style="6" customWidth="1"/>
    <col min="3" max="3" width="35.140625" style="13" customWidth="1"/>
    <col min="4" max="4" width="6.85546875" style="6" customWidth="1"/>
    <col min="5" max="5" width="6.28515625" style="6" customWidth="1"/>
    <col min="6" max="6" width="10.85546875" style="369" customWidth="1"/>
    <col min="7" max="7" width="11.42578125" style="6" customWidth="1"/>
    <col min="8" max="8" width="10" style="6" customWidth="1"/>
    <col min="9" max="9" width="10.7109375" style="6" customWidth="1"/>
    <col min="10" max="10" width="9.85546875" style="6" customWidth="1"/>
    <col min="11" max="12" width="9.7109375" style="6" customWidth="1"/>
    <col min="13" max="13" width="10.85546875" style="6" customWidth="1"/>
    <col min="14" max="14" width="9.7109375" style="7" customWidth="1"/>
    <col min="15" max="15" width="11.42578125" style="7" customWidth="1"/>
    <col min="16" max="16" width="10.5703125" style="7" customWidth="1"/>
    <col min="17" max="17" width="9.85546875" style="7" customWidth="1"/>
    <col min="18" max="18" width="11.5703125" style="364" customWidth="1"/>
    <col min="19" max="19" width="11.28515625" style="375" customWidth="1"/>
    <col min="20" max="20" width="15.28515625" style="7" customWidth="1"/>
    <col min="21" max="21" width="10.7109375" style="7" customWidth="1"/>
    <col min="22" max="22" width="106.5703125" style="8" customWidth="1"/>
    <col min="23" max="16384" width="11.42578125" style="6"/>
  </cols>
  <sheetData>
    <row r="1" spans="1:22" ht="65.25" customHeight="1" x14ac:dyDescent="0.25">
      <c r="A1" s="903"/>
      <c r="B1" s="904"/>
      <c r="C1" s="904"/>
      <c r="D1" s="965" t="s">
        <v>39</v>
      </c>
      <c r="E1" s="966"/>
      <c r="F1" s="966"/>
      <c r="G1" s="966"/>
      <c r="H1" s="966"/>
      <c r="I1" s="966"/>
      <c r="J1" s="966"/>
      <c r="K1" s="966"/>
      <c r="L1" s="966"/>
      <c r="M1" s="966"/>
      <c r="N1" s="966"/>
      <c r="O1" s="966"/>
      <c r="P1" s="966"/>
      <c r="Q1" s="966"/>
      <c r="R1" s="966"/>
      <c r="S1" s="966"/>
      <c r="T1" s="966"/>
      <c r="U1" s="966"/>
      <c r="V1" s="967"/>
    </row>
    <row r="2" spans="1:22" ht="54" customHeight="1" x14ac:dyDescent="0.25">
      <c r="A2" s="906"/>
      <c r="B2" s="855"/>
      <c r="C2" s="855"/>
      <c r="D2" s="968" t="s">
        <v>647</v>
      </c>
      <c r="E2" s="969"/>
      <c r="F2" s="969"/>
      <c r="G2" s="969"/>
      <c r="H2" s="969"/>
      <c r="I2" s="969"/>
      <c r="J2" s="969"/>
      <c r="K2" s="969"/>
      <c r="L2" s="969"/>
      <c r="M2" s="969"/>
      <c r="N2" s="969"/>
      <c r="O2" s="969"/>
      <c r="P2" s="969"/>
      <c r="Q2" s="969"/>
      <c r="R2" s="969"/>
      <c r="S2" s="969"/>
      <c r="T2" s="969"/>
      <c r="U2" s="969"/>
      <c r="V2" s="970"/>
    </row>
    <row r="3" spans="1:22" ht="42.75" customHeight="1" thickBot="1" x14ac:dyDescent="0.3">
      <c r="A3" s="908"/>
      <c r="B3" s="909"/>
      <c r="C3" s="909"/>
      <c r="D3" s="971" t="s">
        <v>40</v>
      </c>
      <c r="E3" s="972"/>
      <c r="F3" s="972"/>
      <c r="G3" s="972"/>
      <c r="H3" s="972"/>
      <c r="I3" s="972"/>
      <c r="J3" s="972"/>
      <c r="K3" s="972"/>
      <c r="L3" s="972"/>
      <c r="M3" s="972"/>
      <c r="N3" s="972"/>
      <c r="O3" s="972"/>
      <c r="P3" s="972"/>
      <c r="Q3" s="972"/>
      <c r="R3" s="972"/>
      <c r="S3" s="972"/>
      <c r="T3" s="972"/>
      <c r="U3" s="973"/>
      <c r="V3" s="800" t="s">
        <v>648</v>
      </c>
    </row>
    <row r="4" spans="1:22" ht="51" customHeight="1" thickBot="1" x14ac:dyDescent="0.3">
      <c r="A4" s="801" t="s">
        <v>0</v>
      </c>
      <c r="B4" s="802"/>
      <c r="C4" s="974"/>
      <c r="D4" s="975" t="s">
        <v>372</v>
      </c>
      <c r="E4" s="976"/>
      <c r="F4" s="976"/>
      <c r="G4" s="976"/>
      <c r="H4" s="976"/>
      <c r="I4" s="976"/>
      <c r="J4" s="976"/>
      <c r="K4" s="976"/>
      <c r="L4" s="976"/>
      <c r="M4" s="976"/>
      <c r="N4" s="976"/>
      <c r="O4" s="976"/>
      <c r="P4" s="976"/>
      <c r="Q4" s="976"/>
      <c r="R4" s="976"/>
      <c r="S4" s="976"/>
      <c r="T4" s="976"/>
      <c r="U4" s="976"/>
      <c r="V4" s="977"/>
    </row>
    <row r="5" spans="1:22" ht="42.75" customHeight="1" thickBot="1" x14ac:dyDescent="0.3">
      <c r="A5" s="978" t="s">
        <v>2</v>
      </c>
      <c r="B5" s="979"/>
      <c r="C5" s="980"/>
      <c r="D5" s="981" t="s">
        <v>373</v>
      </c>
      <c r="E5" s="982"/>
      <c r="F5" s="982"/>
      <c r="G5" s="982"/>
      <c r="H5" s="982"/>
      <c r="I5" s="982"/>
      <c r="J5" s="982"/>
      <c r="K5" s="982"/>
      <c r="L5" s="982"/>
      <c r="M5" s="982"/>
      <c r="N5" s="982"/>
      <c r="O5" s="982"/>
      <c r="P5" s="982"/>
      <c r="Q5" s="982"/>
      <c r="R5" s="982"/>
      <c r="S5" s="982"/>
      <c r="T5" s="982"/>
      <c r="U5" s="982"/>
      <c r="V5" s="983"/>
    </row>
    <row r="6" spans="1:22" ht="31.5" customHeight="1" thickBot="1" x14ac:dyDescent="0.3">
      <c r="A6" s="984"/>
      <c r="B6" s="985"/>
      <c r="C6" s="985"/>
      <c r="D6" s="985"/>
      <c r="E6" s="985"/>
      <c r="F6" s="985"/>
      <c r="G6" s="985"/>
      <c r="H6" s="985"/>
      <c r="I6" s="985"/>
      <c r="J6" s="985"/>
      <c r="K6" s="985"/>
      <c r="L6" s="985"/>
      <c r="M6" s="985"/>
      <c r="N6" s="985"/>
      <c r="O6" s="985"/>
      <c r="P6" s="985"/>
      <c r="Q6" s="985"/>
      <c r="R6" s="985"/>
      <c r="S6" s="985"/>
      <c r="T6" s="985"/>
      <c r="U6" s="985"/>
      <c r="V6" s="986"/>
    </row>
    <row r="7" spans="1:22" s="8" customFormat="1" ht="43.5" customHeight="1" x14ac:dyDescent="0.25">
      <c r="A7" s="987" t="s">
        <v>23</v>
      </c>
      <c r="B7" s="989" t="s">
        <v>24</v>
      </c>
      <c r="C7" s="991" t="s">
        <v>68</v>
      </c>
      <c r="D7" s="993" t="s">
        <v>25</v>
      </c>
      <c r="E7" s="994"/>
      <c r="F7" s="995" t="s">
        <v>453</v>
      </c>
      <c r="G7" s="995"/>
      <c r="H7" s="995"/>
      <c r="I7" s="995"/>
      <c r="J7" s="995"/>
      <c r="K7" s="995"/>
      <c r="L7" s="995"/>
      <c r="M7" s="995"/>
      <c r="N7" s="995"/>
      <c r="O7" s="995"/>
      <c r="P7" s="995"/>
      <c r="Q7" s="995"/>
      <c r="R7" s="995"/>
      <c r="S7" s="995"/>
      <c r="T7" s="989" t="s">
        <v>29</v>
      </c>
      <c r="U7" s="989"/>
      <c r="V7" s="996" t="s">
        <v>572</v>
      </c>
    </row>
    <row r="8" spans="1:22" s="8" customFormat="1" ht="78" customHeight="1" thickBot="1" x14ac:dyDescent="0.3">
      <c r="A8" s="988"/>
      <c r="B8" s="990"/>
      <c r="C8" s="992"/>
      <c r="D8" s="629" t="s">
        <v>26</v>
      </c>
      <c r="E8" s="311" t="s">
        <v>27</v>
      </c>
      <c r="F8" s="370" t="s">
        <v>28</v>
      </c>
      <c r="G8" s="312" t="s">
        <v>6</v>
      </c>
      <c r="H8" s="312" t="s">
        <v>7</v>
      </c>
      <c r="I8" s="312" t="s">
        <v>8</v>
      </c>
      <c r="J8" s="312" t="s">
        <v>9</v>
      </c>
      <c r="K8" s="312" t="s">
        <v>10</v>
      </c>
      <c r="L8" s="312" t="s">
        <v>11</v>
      </c>
      <c r="M8" s="312" t="s">
        <v>12</v>
      </c>
      <c r="N8" s="312" t="s">
        <v>13</v>
      </c>
      <c r="O8" s="312" t="s">
        <v>14</v>
      </c>
      <c r="P8" s="312" t="s">
        <v>15</v>
      </c>
      <c r="Q8" s="312" t="s">
        <v>16</v>
      </c>
      <c r="R8" s="312" t="s">
        <v>17</v>
      </c>
      <c r="S8" s="373" t="s">
        <v>18</v>
      </c>
      <c r="T8" s="432" t="s">
        <v>30</v>
      </c>
      <c r="U8" s="432" t="s">
        <v>31</v>
      </c>
      <c r="V8" s="997"/>
    </row>
    <row r="9" spans="1:22" s="8" customFormat="1" ht="68.45" customHeight="1" x14ac:dyDescent="0.25">
      <c r="A9" s="1007" t="s">
        <v>377</v>
      </c>
      <c r="B9" s="1007" t="s">
        <v>385</v>
      </c>
      <c r="C9" s="1002" t="s">
        <v>386</v>
      </c>
      <c r="D9" s="1003" t="s">
        <v>387</v>
      </c>
      <c r="E9" s="1004" t="s">
        <v>387</v>
      </c>
      <c r="F9" s="327" t="s">
        <v>19</v>
      </c>
      <c r="G9" s="623">
        <v>0.2</v>
      </c>
      <c r="H9" s="623">
        <v>0.8</v>
      </c>
      <c r="I9" s="623"/>
      <c r="J9" s="623"/>
      <c r="K9" s="623"/>
      <c r="L9" s="623"/>
      <c r="M9" s="623"/>
      <c r="N9" s="623"/>
      <c r="O9" s="623"/>
      <c r="P9" s="623"/>
      <c r="Q9" s="624"/>
      <c r="R9" s="624"/>
      <c r="S9" s="626">
        <f t="shared" ref="S9:S30" si="0">SUM(G9:R9)</f>
        <v>1</v>
      </c>
      <c r="T9" s="1008">
        <v>86</v>
      </c>
      <c r="U9" s="998">
        <v>8.5999999999999993E-2</v>
      </c>
      <c r="V9" s="1000" t="s">
        <v>475</v>
      </c>
    </row>
    <row r="10" spans="1:22" s="8" customFormat="1" ht="68.45" customHeight="1" x14ac:dyDescent="0.25">
      <c r="A10" s="1007"/>
      <c r="B10" s="1007"/>
      <c r="C10" s="1002"/>
      <c r="D10" s="1003"/>
      <c r="E10" s="1004"/>
      <c r="F10" s="328" t="s">
        <v>20</v>
      </c>
      <c r="G10" s="623">
        <v>0.2</v>
      </c>
      <c r="H10" s="623">
        <v>0.8</v>
      </c>
      <c r="I10" s="623"/>
      <c r="J10" s="623"/>
      <c r="K10" s="623"/>
      <c r="L10" s="623"/>
      <c r="M10" s="623"/>
      <c r="N10" s="623"/>
      <c r="O10" s="623"/>
      <c r="P10" s="623"/>
      <c r="Q10" s="623"/>
      <c r="R10" s="623"/>
      <c r="S10" s="627">
        <f t="shared" si="0"/>
        <v>1</v>
      </c>
      <c r="T10" s="1009"/>
      <c r="U10" s="999"/>
      <c r="V10" s="1001"/>
    </row>
    <row r="11" spans="1:22" s="8" customFormat="1" ht="81.75" customHeight="1" x14ac:dyDescent="0.25">
      <c r="A11" s="1007"/>
      <c r="B11" s="1007"/>
      <c r="C11" s="1002" t="s">
        <v>447</v>
      </c>
      <c r="D11" s="1003" t="s">
        <v>387</v>
      </c>
      <c r="E11" s="1004" t="s">
        <v>387</v>
      </c>
      <c r="F11" s="327" t="s">
        <v>19</v>
      </c>
      <c r="G11" s="623">
        <v>0</v>
      </c>
      <c r="H11" s="623">
        <v>0.05</v>
      </c>
      <c r="I11" s="623">
        <v>0.1</v>
      </c>
      <c r="J11" s="623">
        <v>0.1</v>
      </c>
      <c r="K11" s="623">
        <v>0.1</v>
      </c>
      <c r="L11" s="623">
        <v>0.1</v>
      </c>
      <c r="M11" s="623">
        <v>0.1</v>
      </c>
      <c r="N11" s="623">
        <v>0.1</v>
      </c>
      <c r="O11" s="623">
        <v>0.1</v>
      </c>
      <c r="P11" s="623">
        <v>0.1</v>
      </c>
      <c r="Q11" s="624">
        <v>0.1</v>
      </c>
      <c r="R11" s="624">
        <v>0.05</v>
      </c>
      <c r="S11" s="626">
        <f t="shared" si="0"/>
        <v>0.99999999999999989</v>
      </c>
      <c r="T11" s="1009"/>
      <c r="U11" s="999">
        <v>0.35</v>
      </c>
      <c r="V11" s="1005" t="s">
        <v>584</v>
      </c>
    </row>
    <row r="12" spans="1:22" s="8" customFormat="1" ht="93.75" customHeight="1" x14ac:dyDescent="0.25">
      <c r="A12" s="1007"/>
      <c r="B12" s="1007"/>
      <c r="C12" s="1002"/>
      <c r="D12" s="1003"/>
      <c r="E12" s="1004"/>
      <c r="F12" s="328" t="s">
        <v>20</v>
      </c>
      <c r="G12" s="623">
        <v>0</v>
      </c>
      <c r="H12" s="623">
        <v>0.05</v>
      </c>
      <c r="I12" s="623">
        <v>0.1</v>
      </c>
      <c r="J12" s="623">
        <v>0.1</v>
      </c>
      <c r="K12" s="623">
        <v>9.5000000000000001E-2</v>
      </c>
      <c r="L12" s="623">
        <v>0.1</v>
      </c>
      <c r="M12" s="624">
        <v>0.1</v>
      </c>
      <c r="N12" s="623">
        <v>0.1</v>
      </c>
      <c r="O12" s="623">
        <v>0.1</v>
      </c>
      <c r="P12" s="623">
        <v>0.10299999999999999</v>
      </c>
      <c r="Q12" s="623">
        <v>0.1</v>
      </c>
      <c r="R12" s="623">
        <v>5.1999999999999998E-2</v>
      </c>
      <c r="S12" s="628">
        <f t="shared" si="0"/>
        <v>0.99999999999999989</v>
      </c>
      <c r="T12" s="1009"/>
      <c r="U12" s="999"/>
      <c r="V12" s="1006"/>
    </row>
    <row r="13" spans="1:22" s="8" customFormat="1" ht="77.25" customHeight="1" x14ac:dyDescent="0.25">
      <c r="A13" s="1007"/>
      <c r="B13" s="1007"/>
      <c r="C13" s="1002" t="s">
        <v>452</v>
      </c>
      <c r="D13" s="1003" t="s">
        <v>387</v>
      </c>
      <c r="E13" s="1004" t="s">
        <v>387</v>
      </c>
      <c r="F13" s="327" t="s">
        <v>19</v>
      </c>
      <c r="G13" s="623">
        <v>0</v>
      </c>
      <c r="H13" s="623">
        <v>4.4999999999999998E-2</v>
      </c>
      <c r="I13" s="623">
        <v>9.5000000000000001E-2</v>
      </c>
      <c r="J13" s="623">
        <v>4.4999999999999998E-2</v>
      </c>
      <c r="K13" s="623">
        <v>4.4999999999999998E-2</v>
      </c>
      <c r="L13" s="623">
        <v>0.19500000000000001</v>
      </c>
      <c r="M13" s="623">
        <v>4.4999999999999998E-2</v>
      </c>
      <c r="N13" s="623">
        <v>4.4999999999999998E-2</v>
      </c>
      <c r="O13" s="623">
        <v>0.19500000000000001</v>
      </c>
      <c r="P13" s="623">
        <v>4.4999999999999998E-2</v>
      </c>
      <c r="Q13" s="623">
        <v>4.4999999999999998E-2</v>
      </c>
      <c r="R13" s="623">
        <v>0.2</v>
      </c>
      <c r="S13" s="626">
        <f t="shared" si="0"/>
        <v>1</v>
      </c>
      <c r="T13" s="1009"/>
      <c r="U13" s="999">
        <v>0.15</v>
      </c>
      <c r="V13" s="1010" t="s">
        <v>574</v>
      </c>
    </row>
    <row r="14" spans="1:22" s="8" customFormat="1" ht="75" customHeight="1" x14ac:dyDescent="0.25">
      <c r="A14" s="1007"/>
      <c r="B14" s="1007"/>
      <c r="C14" s="1002"/>
      <c r="D14" s="1003"/>
      <c r="E14" s="1004"/>
      <c r="F14" s="328" t="s">
        <v>20</v>
      </c>
      <c r="G14" s="623"/>
      <c r="H14" s="623">
        <v>4.4999999999999998E-2</v>
      </c>
      <c r="I14" s="623">
        <v>0.06</v>
      </c>
      <c r="J14" s="623">
        <v>4.4999999999999998E-2</v>
      </c>
      <c r="K14" s="623">
        <v>4.4999999999999998E-2</v>
      </c>
      <c r="L14" s="623">
        <v>0.21</v>
      </c>
      <c r="M14" s="623">
        <v>4.4999999999999998E-2</v>
      </c>
      <c r="N14" s="623">
        <v>4.4999999999999998E-2</v>
      </c>
      <c r="O14" s="623">
        <v>0.19500000000000001</v>
      </c>
      <c r="P14" s="623">
        <v>4.4999999999999998E-2</v>
      </c>
      <c r="Q14" s="623">
        <v>4.4999999999999998E-2</v>
      </c>
      <c r="R14" s="623">
        <v>0.22</v>
      </c>
      <c r="S14" s="628">
        <f t="shared" si="0"/>
        <v>1</v>
      </c>
      <c r="T14" s="1009"/>
      <c r="U14" s="999"/>
      <c r="V14" s="1011"/>
    </row>
    <row r="15" spans="1:22" s="8" customFormat="1" ht="108.75" customHeight="1" x14ac:dyDescent="0.25">
      <c r="A15" s="1007"/>
      <c r="B15" s="1007"/>
      <c r="C15" s="1002" t="s">
        <v>448</v>
      </c>
      <c r="D15" s="1003" t="s">
        <v>387</v>
      </c>
      <c r="E15" s="1004"/>
      <c r="F15" s="327" t="s">
        <v>19</v>
      </c>
      <c r="G15" s="623">
        <v>0</v>
      </c>
      <c r="H15" s="623">
        <v>0.05</v>
      </c>
      <c r="I15" s="623">
        <v>0.1</v>
      </c>
      <c r="J15" s="623">
        <v>0.08</v>
      </c>
      <c r="K15" s="623">
        <v>0.1</v>
      </c>
      <c r="L15" s="623">
        <v>0.1</v>
      </c>
      <c r="M15" s="623">
        <v>0.1</v>
      </c>
      <c r="N15" s="623">
        <v>0.1</v>
      </c>
      <c r="O15" s="623">
        <v>0.1</v>
      </c>
      <c r="P15" s="623">
        <v>0.1</v>
      </c>
      <c r="Q15" s="624">
        <v>0.1</v>
      </c>
      <c r="R15" s="624">
        <v>7.0000000000000007E-2</v>
      </c>
      <c r="S15" s="626">
        <f t="shared" si="0"/>
        <v>1</v>
      </c>
      <c r="T15" s="1009"/>
      <c r="U15" s="999">
        <v>0.08</v>
      </c>
      <c r="V15" s="1014" t="s">
        <v>585</v>
      </c>
    </row>
    <row r="16" spans="1:22" s="8" customFormat="1" ht="108.75" customHeight="1" x14ac:dyDescent="0.25">
      <c r="A16" s="1007"/>
      <c r="B16" s="1007"/>
      <c r="C16" s="1002"/>
      <c r="D16" s="1003"/>
      <c r="E16" s="1004"/>
      <c r="F16" s="328" t="s">
        <v>20</v>
      </c>
      <c r="G16" s="623"/>
      <c r="H16" s="623">
        <v>4.1700000000000001E-2</v>
      </c>
      <c r="I16" s="623">
        <v>0.11509999999999999</v>
      </c>
      <c r="J16" s="623">
        <v>0.11020000000000001</v>
      </c>
      <c r="K16" s="623">
        <v>0.1024</v>
      </c>
      <c r="L16" s="623">
        <v>0.1022</v>
      </c>
      <c r="M16" s="623">
        <v>0.1022</v>
      </c>
      <c r="N16" s="623">
        <v>0.1022</v>
      </c>
      <c r="O16" s="623">
        <v>0.1021</v>
      </c>
      <c r="P16" s="623">
        <v>0.1178</v>
      </c>
      <c r="Q16" s="623">
        <v>8.6499999999999994E-2</v>
      </c>
      <c r="R16" s="623">
        <v>1.7600000000000001E-2</v>
      </c>
      <c r="S16" s="628">
        <f t="shared" si="0"/>
        <v>0.99999999999999989</v>
      </c>
      <c r="T16" s="1009"/>
      <c r="U16" s="999"/>
      <c r="V16" s="1015"/>
    </row>
    <row r="17" spans="1:22" s="8" customFormat="1" ht="84" customHeight="1" x14ac:dyDescent="0.25">
      <c r="A17" s="1007"/>
      <c r="B17" s="1007"/>
      <c r="C17" s="1002" t="s">
        <v>388</v>
      </c>
      <c r="D17" s="1003" t="s">
        <v>387</v>
      </c>
      <c r="E17" s="1004"/>
      <c r="F17" s="327" t="s">
        <v>19</v>
      </c>
      <c r="G17" s="623">
        <v>0</v>
      </c>
      <c r="H17" s="623">
        <v>0.05</v>
      </c>
      <c r="I17" s="623">
        <v>0.12</v>
      </c>
      <c r="J17" s="623">
        <v>0.12</v>
      </c>
      <c r="K17" s="623">
        <v>0.12</v>
      </c>
      <c r="L17" s="623">
        <v>0.12</v>
      </c>
      <c r="M17" s="623">
        <v>0.12</v>
      </c>
      <c r="N17" s="623">
        <v>0.08</v>
      </c>
      <c r="O17" s="623">
        <v>0.08</v>
      </c>
      <c r="P17" s="623">
        <v>0.08</v>
      </c>
      <c r="Q17" s="623">
        <v>0.08</v>
      </c>
      <c r="R17" s="623">
        <v>0.03</v>
      </c>
      <c r="S17" s="626">
        <f t="shared" si="0"/>
        <v>0.99999999999999989</v>
      </c>
      <c r="T17" s="1009"/>
      <c r="U17" s="1012">
        <v>3.4000000000000002E-2</v>
      </c>
      <c r="V17" s="1014" t="s">
        <v>573</v>
      </c>
    </row>
    <row r="18" spans="1:22" s="8" customFormat="1" ht="121.5" customHeight="1" x14ac:dyDescent="0.25">
      <c r="A18" s="1007"/>
      <c r="B18" s="1007"/>
      <c r="C18" s="1002"/>
      <c r="D18" s="1003"/>
      <c r="E18" s="1004"/>
      <c r="F18" s="328" t="s">
        <v>20</v>
      </c>
      <c r="G18" s="623"/>
      <c r="H18" s="623">
        <v>0.13669999999999999</v>
      </c>
      <c r="I18" s="623">
        <v>6.0900000000000003E-2</v>
      </c>
      <c r="J18" s="623">
        <v>9.6799999999999997E-2</v>
      </c>
      <c r="K18" s="623">
        <v>0.13370000000000001</v>
      </c>
      <c r="L18" s="623">
        <v>0.1183</v>
      </c>
      <c r="M18" s="623">
        <v>5.8700000000000002E-2</v>
      </c>
      <c r="N18" s="623">
        <v>8.9399999999999993E-2</v>
      </c>
      <c r="O18" s="623">
        <v>8.7999999999999995E-2</v>
      </c>
      <c r="P18" s="623">
        <v>6.13E-2</v>
      </c>
      <c r="Q18" s="623">
        <v>0.15620000000000001</v>
      </c>
      <c r="R18" s="623">
        <v>0</v>
      </c>
      <c r="S18" s="628">
        <f>SUM(G18:R18)</f>
        <v>1</v>
      </c>
      <c r="T18" s="1009"/>
      <c r="U18" s="1013"/>
      <c r="V18" s="1015"/>
    </row>
    <row r="19" spans="1:22" s="8" customFormat="1" ht="99.75" customHeight="1" x14ac:dyDescent="0.25">
      <c r="A19" s="1007"/>
      <c r="B19" s="1007"/>
      <c r="C19" s="1002" t="s">
        <v>449</v>
      </c>
      <c r="D19" s="1003" t="s">
        <v>387</v>
      </c>
      <c r="E19" s="1004"/>
      <c r="F19" s="327" t="s">
        <v>19</v>
      </c>
      <c r="G19" s="623">
        <v>0</v>
      </c>
      <c r="H19" s="623">
        <v>0.04</v>
      </c>
      <c r="I19" s="623">
        <v>0.1</v>
      </c>
      <c r="J19" s="623">
        <v>0.1</v>
      </c>
      <c r="K19" s="623">
        <v>0.1</v>
      </c>
      <c r="L19" s="623">
        <v>0.1</v>
      </c>
      <c r="M19" s="623">
        <v>0.1</v>
      </c>
      <c r="N19" s="623">
        <v>0.1</v>
      </c>
      <c r="O19" s="623">
        <v>0.1</v>
      </c>
      <c r="P19" s="623">
        <v>0.1</v>
      </c>
      <c r="Q19" s="624">
        <v>0.1</v>
      </c>
      <c r="R19" s="624">
        <v>0.06</v>
      </c>
      <c r="S19" s="626">
        <f t="shared" si="0"/>
        <v>1</v>
      </c>
      <c r="T19" s="1009"/>
      <c r="U19" s="1012">
        <v>0.1</v>
      </c>
      <c r="V19" s="1014" t="s">
        <v>580</v>
      </c>
    </row>
    <row r="20" spans="1:22" s="8" customFormat="1" ht="148.5" customHeight="1" x14ac:dyDescent="0.25">
      <c r="A20" s="1007"/>
      <c r="B20" s="1007"/>
      <c r="C20" s="1002"/>
      <c r="D20" s="1003"/>
      <c r="E20" s="1004"/>
      <c r="F20" s="328" t="s">
        <v>20</v>
      </c>
      <c r="G20" s="623"/>
      <c r="H20" s="623">
        <v>5.5E-2</v>
      </c>
      <c r="I20" s="623">
        <v>8.5699999999999998E-2</v>
      </c>
      <c r="J20" s="623">
        <v>0.10440000000000001</v>
      </c>
      <c r="K20" s="623">
        <v>0.10580000000000001</v>
      </c>
      <c r="L20" s="623">
        <v>0.1045</v>
      </c>
      <c r="M20" s="623">
        <v>0.10589999999999999</v>
      </c>
      <c r="N20" s="623">
        <v>8.6099999999999996E-2</v>
      </c>
      <c r="O20" s="623">
        <v>0.1033</v>
      </c>
      <c r="P20" s="623">
        <v>7.9299999999999995E-2</v>
      </c>
      <c r="Q20" s="623">
        <v>5.62E-2</v>
      </c>
      <c r="R20" s="623">
        <v>0.1138</v>
      </c>
      <c r="S20" s="628">
        <f t="shared" si="0"/>
        <v>1</v>
      </c>
      <c r="T20" s="1009"/>
      <c r="U20" s="1013"/>
      <c r="V20" s="1015"/>
    </row>
    <row r="21" spans="1:22" s="8" customFormat="1" ht="70.150000000000006" customHeight="1" x14ac:dyDescent="0.25">
      <c r="A21" s="1007"/>
      <c r="B21" s="1007"/>
      <c r="C21" s="1002" t="s">
        <v>389</v>
      </c>
      <c r="D21" s="1003" t="s">
        <v>387</v>
      </c>
      <c r="E21" s="1004"/>
      <c r="F21" s="327" t="s">
        <v>19</v>
      </c>
      <c r="G21" s="623">
        <v>0</v>
      </c>
      <c r="H21" s="623">
        <v>0.08</v>
      </c>
      <c r="I21" s="623">
        <v>0.09</v>
      </c>
      <c r="J21" s="623">
        <v>0.09</v>
      </c>
      <c r="K21" s="623">
        <v>0.09</v>
      </c>
      <c r="L21" s="623">
        <v>0.09</v>
      </c>
      <c r="M21" s="623">
        <v>0.09</v>
      </c>
      <c r="N21" s="623">
        <v>0.09</v>
      </c>
      <c r="O21" s="623">
        <v>0.09</v>
      </c>
      <c r="P21" s="623">
        <v>0.09</v>
      </c>
      <c r="Q21" s="623">
        <v>0.09</v>
      </c>
      <c r="R21" s="623">
        <v>0.11</v>
      </c>
      <c r="S21" s="626">
        <f t="shared" si="0"/>
        <v>0.99999999999999978</v>
      </c>
      <c r="T21" s="1009"/>
      <c r="U21" s="1012">
        <v>0.06</v>
      </c>
      <c r="V21" s="1014" t="s">
        <v>581</v>
      </c>
    </row>
    <row r="22" spans="1:22" s="8" customFormat="1" ht="113.25" customHeight="1" x14ac:dyDescent="0.25">
      <c r="A22" s="1007"/>
      <c r="B22" s="1007"/>
      <c r="C22" s="1002"/>
      <c r="D22" s="1003"/>
      <c r="E22" s="1004"/>
      <c r="F22" s="328" t="s">
        <v>20</v>
      </c>
      <c r="G22" s="623"/>
      <c r="H22" s="623">
        <v>0.08</v>
      </c>
      <c r="I22" s="623">
        <v>0.09</v>
      </c>
      <c r="J22" s="623">
        <v>0.09</v>
      </c>
      <c r="K22" s="623">
        <v>8.5000000000000006E-2</v>
      </c>
      <c r="L22" s="623">
        <v>9.5000000000000001E-2</v>
      </c>
      <c r="M22" s="623">
        <v>0.09</v>
      </c>
      <c r="N22" s="623">
        <v>0.1</v>
      </c>
      <c r="O22" s="623">
        <v>0.09</v>
      </c>
      <c r="P22" s="623">
        <v>0.09</v>
      </c>
      <c r="Q22" s="623">
        <v>0.09</v>
      </c>
      <c r="R22" s="623">
        <v>0.1</v>
      </c>
      <c r="S22" s="627">
        <f t="shared" si="0"/>
        <v>0.99999999999999989</v>
      </c>
      <c r="T22" s="1009"/>
      <c r="U22" s="1013"/>
      <c r="V22" s="1015"/>
    </row>
    <row r="23" spans="1:22" s="8" customFormat="1" ht="51" customHeight="1" x14ac:dyDescent="0.25">
      <c r="A23" s="1007" t="s">
        <v>380</v>
      </c>
      <c r="B23" s="1007" t="s">
        <v>390</v>
      </c>
      <c r="C23" s="1002" t="s">
        <v>391</v>
      </c>
      <c r="D23" s="1003" t="s">
        <v>387</v>
      </c>
      <c r="E23" s="1016" t="s">
        <v>387</v>
      </c>
      <c r="F23" s="327" t="s">
        <v>19</v>
      </c>
      <c r="G23" s="623">
        <v>0</v>
      </c>
      <c r="H23" s="623">
        <v>0.09</v>
      </c>
      <c r="I23" s="623">
        <v>0.09</v>
      </c>
      <c r="J23" s="623">
        <v>0.09</v>
      </c>
      <c r="K23" s="623">
        <v>0.09</v>
      </c>
      <c r="L23" s="623">
        <v>0.09</v>
      </c>
      <c r="M23" s="623">
        <v>0.09</v>
      </c>
      <c r="N23" s="623">
        <v>0.09</v>
      </c>
      <c r="O23" s="623">
        <v>0.09</v>
      </c>
      <c r="P23" s="623">
        <v>0.09</v>
      </c>
      <c r="Q23" s="624">
        <v>0.09</v>
      </c>
      <c r="R23" s="624">
        <v>0.1</v>
      </c>
      <c r="S23" s="626">
        <f t="shared" si="0"/>
        <v>0.99999999999999978</v>
      </c>
      <c r="T23" s="1018">
        <v>6</v>
      </c>
      <c r="U23" s="1012">
        <v>2.5000000000000001E-2</v>
      </c>
      <c r="V23" s="1014" t="s">
        <v>579</v>
      </c>
    </row>
    <row r="24" spans="1:22" s="8" customFormat="1" ht="123" customHeight="1" x14ac:dyDescent="0.25">
      <c r="A24" s="1007"/>
      <c r="B24" s="1007"/>
      <c r="C24" s="1002"/>
      <c r="D24" s="1003"/>
      <c r="E24" s="1017"/>
      <c r="F24" s="328" t="s">
        <v>20</v>
      </c>
      <c r="G24" s="623">
        <v>0</v>
      </c>
      <c r="H24" s="623">
        <v>7.3636363636363625E-2</v>
      </c>
      <c r="I24" s="623">
        <v>0.10299999999999999</v>
      </c>
      <c r="J24" s="623">
        <v>9.3399999999999997E-2</v>
      </c>
      <c r="K24" s="623">
        <v>0.09</v>
      </c>
      <c r="L24" s="623">
        <v>0.09</v>
      </c>
      <c r="M24" s="623">
        <v>0.09</v>
      </c>
      <c r="N24" s="623">
        <v>1.04E-2</v>
      </c>
      <c r="O24" s="623">
        <v>7.4108951406649623E-2</v>
      </c>
      <c r="P24" s="623">
        <v>0.14499999999999999</v>
      </c>
      <c r="Q24" s="623">
        <v>0.11700000000000001</v>
      </c>
      <c r="R24" s="623">
        <v>9.4799999999999995E-2</v>
      </c>
      <c r="S24" s="627">
        <f t="shared" si="0"/>
        <v>0.98134531504301314</v>
      </c>
      <c r="T24" s="1019"/>
      <c r="U24" s="1013"/>
      <c r="V24" s="1015"/>
    </row>
    <row r="25" spans="1:22" s="8" customFormat="1" ht="66" customHeight="1" x14ac:dyDescent="0.25">
      <c r="A25" s="1007"/>
      <c r="B25" s="1007"/>
      <c r="C25" s="1002" t="s">
        <v>392</v>
      </c>
      <c r="D25" s="1003" t="s">
        <v>387</v>
      </c>
      <c r="E25" s="1016" t="s">
        <v>387</v>
      </c>
      <c r="F25" s="327" t="s">
        <v>19</v>
      </c>
      <c r="G25" s="623">
        <v>0</v>
      </c>
      <c r="H25" s="623">
        <v>0.09</v>
      </c>
      <c r="I25" s="623">
        <v>0.09</v>
      </c>
      <c r="J25" s="623">
        <v>0.09</v>
      </c>
      <c r="K25" s="623">
        <v>0.09</v>
      </c>
      <c r="L25" s="623">
        <v>0.09</v>
      </c>
      <c r="M25" s="623">
        <v>0.09</v>
      </c>
      <c r="N25" s="623">
        <v>0.09</v>
      </c>
      <c r="O25" s="623">
        <v>0.09</v>
      </c>
      <c r="P25" s="623">
        <v>0.09</v>
      </c>
      <c r="Q25" s="624">
        <v>0.09</v>
      </c>
      <c r="R25" s="624">
        <v>0.1</v>
      </c>
      <c r="S25" s="626">
        <f>SUM(H25:R25)</f>
        <v>0.99999999999999978</v>
      </c>
      <c r="T25" s="1019"/>
      <c r="U25" s="1012">
        <v>5.0000000000000001E-3</v>
      </c>
      <c r="V25" s="1014" t="s">
        <v>575</v>
      </c>
    </row>
    <row r="26" spans="1:22" s="8" customFormat="1" ht="102" customHeight="1" x14ac:dyDescent="0.25">
      <c r="A26" s="1007"/>
      <c r="B26" s="1007"/>
      <c r="C26" s="1002"/>
      <c r="D26" s="1003"/>
      <c r="E26" s="1017"/>
      <c r="F26" s="328" t="s">
        <v>20</v>
      </c>
      <c r="G26" s="623">
        <v>0</v>
      </c>
      <c r="H26" s="623">
        <v>0.09</v>
      </c>
      <c r="I26" s="623">
        <v>0.09</v>
      </c>
      <c r="J26" s="623">
        <v>0.09</v>
      </c>
      <c r="K26" s="623">
        <v>0.09</v>
      </c>
      <c r="L26" s="623">
        <v>0.09</v>
      </c>
      <c r="M26" s="623">
        <v>0.09</v>
      </c>
      <c r="N26" s="623">
        <v>0.09</v>
      </c>
      <c r="O26" s="623">
        <v>0.09</v>
      </c>
      <c r="P26" s="623">
        <v>0.09</v>
      </c>
      <c r="Q26" s="623">
        <v>0.09</v>
      </c>
      <c r="R26" s="623">
        <v>0.1</v>
      </c>
      <c r="S26" s="627">
        <f t="shared" si="0"/>
        <v>0.99999999999999978</v>
      </c>
      <c r="T26" s="1019"/>
      <c r="U26" s="1013"/>
      <c r="V26" s="1015"/>
    </row>
    <row r="27" spans="1:22" s="8" customFormat="1" ht="51" customHeight="1" x14ac:dyDescent="0.25">
      <c r="A27" s="1007"/>
      <c r="B27" s="1007"/>
      <c r="C27" s="1002" t="s">
        <v>393</v>
      </c>
      <c r="D27" s="1003" t="s">
        <v>387</v>
      </c>
      <c r="E27" s="1016" t="s">
        <v>387</v>
      </c>
      <c r="F27" s="327" t="s">
        <v>19</v>
      </c>
      <c r="G27" s="623">
        <v>0</v>
      </c>
      <c r="H27" s="623">
        <v>0.09</v>
      </c>
      <c r="I27" s="623">
        <v>0.09</v>
      </c>
      <c r="J27" s="623">
        <v>0.09</v>
      </c>
      <c r="K27" s="623">
        <v>0.09</v>
      </c>
      <c r="L27" s="623">
        <v>0.09</v>
      </c>
      <c r="M27" s="623">
        <v>0.09</v>
      </c>
      <c r="N27" s="623">
        <v>0.09</v>
      </c>
      <c r="O27" s="623">
        <v>0.09</v>
      </c>
      <c r="P27" s="623">
        <v>0.09</v>
      </c>
      <c r="Q27" s="624">
        <v>0.09</v>
      </c>
      <c r="R27" s="624">
        <v>0.1</v>
      </c>
      <c r="S27" s="626">
        <f>SUM(H27:R27)</f>
        <v>0.99999999999999978</v>
      </c>
      <c r="T27" s="1019"/>
      <c r="U27" s="1012">
        <v>2.5000000000000001E-2</v>
      </c>
      <c r="V27" s="1014" t="s">
        <v>576</v>
      </c>
    </row>
    <row r="28" spans="1:22" s="8" customFormat="1" ht="51" customHeight="1" x14ac:dyDescent="0.25">
      <c r="A28" s="1007"/>
      <c r="B28" s="1007"/>
      <c r="C28" s="1002"/>
      <c r="D28" s="1003"/>
      <c r="E28" s="1017"/>
      <c r="F28" s="328" t="s">
        <v>20</v>
      </c>
      <c r="G28" s="623">
        <v>0</v>
      </c>
      <c r="H28" s="623">
        <v>0.09</v>
      </c>
      <c r="I28" s="623">
        <v>0.09</v>
      </c>
      <c r="J28" s="623">
        <v>0.09</v>
      </c>
      <c r="K28" s="623">
        <v>0.09</v>
      </c>
      <c r="L28" s="623">
        <v>0.09</v>
      </c>
      <c r="M28" s="623">
        <v>0.09</v>
      </c>
      <c r="N28" s="623">
        <v>0.09</v>
      </c>
      <c r="O28" s="623">
        <v>0.09</v>
      </c>
      <c r="P28" s="623">
        <v>0.09</v>
      </c>
      <c r="Q28" s="623">
        <v>0.09</v>
      </c>
      <c r="R28" s="624">
        <v>0.1</v>
      </c>
      <c r="S28" s="627">
        <f t="shared" si="0"/>
        <v>0.99999999999999978</v>
      </c>
      <c r="T28" s="1019"/>
      <c r="U28" s="1013"/>
      <c r="V28" s="1015"/>
    </row>
    <row r="29" spans="1:22" s="8" customFormat="1" ht="51" customHeight="1" x14ac:dyDescent="0.25">
      <c r="A29" s="1007"/>
      <c r="B29" s="1007"/>
      <c r="C29" s="1002" t="s">
        <v>440</v>
      </c>
      <c r="D29" s="1003" t="s">
        <v>387</v>
      </c>
      <c r="E29" s="1016" t="s">
        <v>387</v>
      </c>
      <c r="F29" s="327" t="s">
        <v>19</v>
      </c>
      <c r="G29" s="623">
        <v>0.01</v>
      </c>
      <c r="H29" s="623">
        <v>0.09</v>
      </c>
      <c r="I29" s="623">
        <v>0.09</v>
      </c>
      <c r="J29" s="623">
        <v>0.09</v>
      </c>
      <c r="K29" s="623">
        <v>0.09</v>
      </c>
      <c r="L29" s="623">
        <v>0.09</v>
      </c>
      <c r="M29" s="623">
        <v>0.09</v>
      </c>
      <c r="N29" s="623">
        <v>0.09</v>
      </c>
      <c r="O29" s="623">
        <v>0.09</v>
      </c>
      <c r="P29" s="623">
        <v>0.09</v>
      </c>
      <c r="Q29" s="624">
        <v>0.09</v>
      </c>
      <c r="R29" s="624">
        <v>0.09</v>
      </c>
      <c r="S29" s="626">
        <v>0.99999999999999978</v>
      </c>
      <c r="T29" s="1019"/>
      <c r="U29" s="1012">
        <v>5.0000000000000001E-3</v>
      </c>
      <c r="V29" s="1014" t="s">
        <v>577</v>
      </c>
    </row>
    <row r="30" spans="1:22" s="8" customFormat="1" ht="110.45" customHeight="1" x14ac:dyDescent="0.25">
      <c r="A30" s="1007"/>
      <c r="B30" s="1007"/>
      <c r="C30" s="1002"/>
      <c r="D30" s="1003"/>
      <c r="E30" s="1017"/>
      <c r="F30" s="328" t="s">
        <v>20</v>
      </c>
      <c r="G30" s="623">
        <v>0.01</v>
      </c>
      <c r="H30" s="623">
        <v>0</v>
      </c>
      <c r="I30" s="623">
        <v>0</v>
      </c>
      <c r="J30" s="623">
        <v>0.27</v>
      </c>
      <c r="K30" s="623">
        <v>0.09</v>
      </c>
      <c r="L30" s="623">
        <v>0.09</v>
      </c>
      <c r="M30" s="623">
        <v>0.09</v>
      </c>
      <c r="N30" s="623">
        <v>0.09</v>
      </c>
      <c r="O30" s="623">
        <v>0.09</v>
      </c>
      <c r="P30" s="623">
        <v>0.06</v>
      </c>
      <c r="Q30" s="623">
        <v>0.05</v>
      </c>
      <c r="R30" s="623">
        <v>0.16</v>
      </c>
      <c r="S30" s="627">
        <f t="shared" si="0"/>
        <v>0.99999999999999989</v>
      </c>
      <c r="T30" s="1020"/>
      <c r="U30" s="1013"/>
      <c r="V30" s="1015"/>
    </row>
    <row r="31" spans="1:22" ht="90" customHeight="1" x14ac:dyDescent="0.25">
      <c r="A31" s="1007" t="s">
        <v>383</v>
      </c>
      <c r="B31" s="1007" t="s">
        <v>394</v>
      </c>
      <c r="C31" s="1002" t="s">
        <v>426</v>
      </c>
      <c r="D31" s="1003" t="s">
        <v>387</v>
      </c>
      <c r="E31" s="1004" t="s">
        <v>387</v>
      </c>
      <c r="F31" s="327" t="s">
        <v>19</v>
      </c>
      <c r="G31" s="623">
        <v>0</v>
      </c>
      <c r="H31" s="623">
        <v>0.04</v>
      </c>
      <c r="I31" s="623">
        <v>0.1</v>
      </c>
      <c r="J31" s="623">
        <v>0.15</v>
      </c>
      <c r="K31" s="623">
        <v>0.12</v>
      </c>
      <c r="L31" s="623">
        <v>0.12</v>
      </c>
      <c r="M31" s="623">
        <v>0.1</v>
      </c>
      <c r="N31" s="623">
        <v>0.12</v>
      </c>
      <c r="O31" s="623">
        <v>7.0000000000000007E-2</v>
      </c>
      <c r="P31" s="623">
        <v>7.0000000000000007E-2</v>
      </c>
      <c r="Q31" s="623">
        <v>7.0000000000000007E-2</v>
      </c>
      <c r="R31" s="623">
        <v>0.04</v>
      </c>
      <c r="S31" s="626">
        <f t="shared" ref="S31:S35" si="1">SUM(G31:R31)</f>
        <v>1.0000000000000002</v>
      </c>
      <c r="T31" s="1019">
        <v>8</v>
      </c>
      <c r="U31" s="1013">
        <v>4.1399999999999999E-2</v>
      </c>
      <c r="V31" s="1014" t="s">
        <v>587</v>
      </c>
    </row>
    <row r="32" spans="1:22" ht="95.25" customHeight="1" x14ac:dyDescent="0.25">
      <c r="A32" s="1007"/>
      <c r="B32" s="1007"/>
      <c r="C32" s="1002"/>
      <c r="D32" s="1003"/>
      <c r="E32" s="1004"/>
      <c r="F32" s="328" t="s">
        <v>20</v>
      </c>
      <c r="G32" s="625">
        <v>0</v>
      </c>
      <c r="H32" s="625">
        <v>0.04</v>
      </c>
      <c r="I32" s="625">
        <v>0.1</v>
      </c>
      <c r="J32" s="625">
        <v>0.15</v>
      </c>
      <c r="K32" s="625">
        <v>0.12</v>
      </c>
      <c r="L32" s="623">
        <v>0.12</v>
      </c>
      <c r="M32" s="625">
        <v>0.1</v>
      </c>
      <c r="N32" s="625">
        <v>0.1</v>
      </c>
      <c r="O32" s="625">
        <v>0.1</v>
      </c>
      <c r="P32" s="625">
        <v>7.0000000000000007E-2</v>
      </c>
      <c r="Q32" s="625">
        <v>7.0000000000000007E-2</v>
      </c>
      <c r="R32" s="625">
        <v>0.03</v>
      </c>
      <c r="S32" s="627">
        <f t="shared" si="1"/>
        <v>1</v>
      </c>
      <c r="T32" s="1019"/>
      <c r="U32" s="999"/>
      <c r="V32" s="1015"/>
    </row>
    <row r="33" spans="1:36" ht="63" customHeight="1" x14ac:dyDescent="0.25">
      <c r="A33" s="1007"/>
      <c r="B33" s="1007"/>
      <c r="C33" s="1002" t="s">
        <v>427</v>
      </c>
      <c r="D33" s="1003" t="s">
        <v>387</v>
      </c>
      <c r="E33" s="1004" t="s">
        <v>387</v>
      </c>
      <c r="F33" s="327" t="s">
        <v>19</v>
      </c>
      <c r="G33" s="623">
        <v>0</v>
      </c>
      <c r="H33" s="623">
        <v>0.04</v>
      </c>
      <c r="I33" s="623">
        <v>0.08</v>
      </c>
      <c r="J33" s="623">
        <v>0.1</v>
      </c>
      <c r="K33" s="623">
        <v>0.1</v>
      </c>
      <c r="L33" s="623">
        <v>0.15</v>
      </c>
      <c r="M33" s="623">
        <v>0.1</v>
      </c>
      <c r="N33" s="623">
        <v>0.12</v>
      </c>
      <c r="O33" s="623">
        <v>0.1</v>
      </c>
      <c r="P33" s="623">
        <v>0.09</v>
      </c>
      <c r="Q33" s="623">
        <v>7.0000000000000007E-2</v>
      </c>
      <c r="R33" s="623">
        <v>0.05</v>
      </c>
      <c r="S33" s="626">
        <f t="shared" si="1"/>
        <v>1</v>
      </c>
      <c r="T33" s="1019"/>
      <c r="U33" s="1012">
        <v>1.7600000000000001E-2</v>
      </c>
      <c r="V33" s="1014" t="s">
        <v>588</v>
      </c>
    </row>
    <row r="34" spans="1:36" ht="126.75" customHeight="1" x14ac:dyDescent="0.25">
      <c r="A34" s="1007"/>
      <c r="B34" s="1007"/>
      <c r="C34" s="1002"/>
      <c r="D34" s="1003"/>
      <c r="E34" s="1004"/>
      <c r="F34" s="328" t="s">
        <v>20</v>
      </c>
      <c r="G34" s="625">
        <v>0</v>
      </c>
      <c r="H34" s="625">
        <v>0.04</v>
      </c>
      <c r="I34" s="625">
        <v>0.08</v>
      </c>
      <c r="J34" s="625">
        <v>0.1</v>
      </c>
      <c r="K34" s="625">
        <v>0.1</v>
      </c>
      <c r="L34" s="623">
        <v>0.15</v>
      </c>
      <c r="M34" s="625">
        <v>0.1</v>
      </c>
      <c r="N34" s="625">
        <v>0.1</v>
      </c>
      <c r="O34" s="625">
        <v>0.1</v>
      </c>
      <c r="P34" s="625">
        <v>0.09</v>
      </c>
      <c r="Q34" s="625">
        <v>7.0000000000000007E-2</v>
      </c>
      <c r="R34" s="625">
        <v>7.0000000000000007E-2</v>
      </c>
      <c r="S34" s="627">
        <f t="shared" si="1"/>
        <v>1</v>
      </c>
      <c r="T34" s="1019"/>
      <c r="U34" s="1013"/>
      <c r="V34" s="1015"/>
    </row>
    <row r="35" spans="1:36" ht="49.5" customHeight="1" x14ac:dyDescent="0.25">
      <c r="A35" s="1007"/>
      <c r="B35" s="1007"/>
      <c r="C35" s="1002" t="s">
        <v>441</v>
      </c>
      <c r="D35" s="1003" t="s">
        <v>387</v>
      </c>
      <c r="E35" s="1004" t="s">
        <v>387</v>
      </c>
      <c r="F35" s="371" t="s">
        <v>19</v>
      </c>
      <c r="G35" s="623">
        <v>0</v>
      </c>
      <c r="H35" s="623">
        <v>0.04</v>
      </c>
      <c r="I35" s="623">
        <v>0.12</v>
      </c>
      <c r="J35" s="623">
        <v>0.15</v>
      </c>
      <c r="K35" s="623">
        <v>0.15</v>
      </c>
      <c r="L35" s="623">
        <v>0.1</v>
      </c>
      <c r="M35" s="623">
        <v>0.1</v>
      </c>
      <c r="N35" s="623">
        <v>0.1</v>
      </c>
      <c r="O35" s="623">
        <v>0.05</v>
      </c>
      <c r="P35" s="623">
        <v>0.05</v>
      </c>
      <c r="Q35" s="623">
        <v>0.1</v>
      </c>
      <c r="R35" s="623">
        <v>0.04</v>
      </c>
      <c r="S35" s="626">
        <f t="shared" si="1"/>
        <v>1</v>
      </c>
      <c r="T35" s="1019"/>
      <c r="U35" s="999">
        <v>2.1000000000000001E-2</v>
      </c>
      <c r="V35" s="1014" t="s">
        <v>586</v>
      </c>
    </row>
    <row r="36" spans="1:36" ht="173.25" customHeight="1" x14ac:dyDescent="0.25">
      <c r="A36" s="1007"/>
      <c r="B36" s="1007"/>
      <c r="C36" s="1002"/>
      <c r="D36" s="1003"/>
      <c r="E36" s="1004"/>
      <c r="F36" s="372" t="s">
        <v>20</v>
      </c>
      <c r="G36" s="624">
        <v>0</v>
      </c>
      <c r="H36" s="624">
        <v>0.04</v>
      </c>
      <c r="I36" s="624">
        <v>0.12</v>
      </c>
      <c r="J36" s="624">
        <v>0.15</v>
      </c>
      <c r="K36" s="624">
        <v>0.15</v>
      </c>
      <c r="L36" s="623">
        <v>0.1</v>
      </c>
      <c r="M36" s="624">
        <v>0.1</v>
      </c>
      <c r="N36" s="624">
        <v>0.1</v>
      </c>
      <c r="O36" s="624">
        <v>0.1</v>
      </c>
      <c r="P36" s="624">
        <v>0.05</v>
      </c>
      <c r="Q36" s="624">
        <v>0.09</v>
      </c>
      <c r="R36" s="624">
        <v>0</v>
      </c>
      <c r="S36" s="627">
        <f>SUM(G36:R36)</f>
        <v>0.99999999999999989</v>
      </c>
      <c r="T36" s="1019"/>
      <c r="U36" s="999"/>
      <c r="V36" s="1015"/>
    </row>
    <row r="37" spans="1:36" s="9" customFormat="1" ht="48.75" customHeight="1" thickBot="1" x14ac:dyDescent="0.3">
      <c r="A37" s="1021" t="s">
        <v>597</v>
      </c>
      <c r="B37" s="1022"/>
      <c r="C37" s="1022"/>
      <c r="D37" s="1022"/>
      <c r="E37" s="1022"/>
      <c r="F37" s="1022"/>
      <c r="G37" s="1022"/>
      <c r="H37" s="1022"/>
      <c r="I37" s="1022"/>
      <c r="J37" s="1022"/>
      <c r="K37" s="1022"/>
      <c r="L37" s="1022"/>
      <c r="M37" s="1022"/>
      <c r="N37" s="1022"/>
      <c r="O37" s="1022"/>
      <c r="P37" s="1022"/>
      <c r="Q37" s="1022"/>
      <c r="R37" s="1022"/>
      <c r="S37" s="1022"/>
      <c r="T37" s="220">
        <f>SUM(T9:T36)</f>
        <v>100</v>
      </c>
      <c r="U37" s="221">
        <f>SUM(U9:U36)</f>
        <v>0.99999999999999989</v>
      </c>
      <c r="V37" s="399"/>
    </row>
    <row r="38" spans="1:36" ht="41.25" customHeight="1" x14ac:dyDescent="0.25">
      <c r="A38" s="8"/>
      <c r="B38" s="8"/>
      <c r="C38" s="12"/>
      <c r="D38" s="8"/>
      <c r="E38" s="8"/>
      <c r="F38" s="368"/>
      <c r="G38" s="8"/>
      <c r="H38" s="8"/>
      <c r="I38" s="8"/>
      <c r="J38" s="8"/>
      <c r="K38" s="8"/>
      <c r="L38" s="8"/>
      <c r="M38" s="8"/>
      <c r="N38" s="10"/>
      <c r="O38" s="10"/>
      <c r="P38" s="10"/>
      <c r="Q38" s="10"/>
      <c r="R38" s="374"/>
      <c r="S38" s="374"/>
      <c r="T38" s="10"/>
      <c r="U38" s="10"/>
    </row>
    <row r="39" spans="1:36" ht="25.5" customHeight="1" x14ac:dyDescent="0.25">
      <c r="A39" s="30" t="s">
        <v>36</v>
      </c>
      <c r="B39" s="1023" t="s">
        <v>37</v>
      </c>
      <c r="C39" s="1023"/>
      <c r="D39" s="1023"/>
      <c r="E39" s="1024" t="s">
        <v>38</v>
      </c>
      <c r="F39" s="1024"/>
      <c r="G39" s="1024"/>
      <c r="H39" s="1024"/>
      <c r="I39" s="1024"/>
      <c r="J39" s="1024"/>
      <c r="K39" s="1024"/>
      <c r="L39" s="1024"/>
      <c r="M39" s="1024"/>
      <c r="N39" s="1024"/>
      <c r="O39" s="8"/>
      <c r="P39" s="6"/>
      <c r="Q39" s="13"/>
      <c r="R39" s="6"/>
      <c r="S39" s="6"/>
      <c r="T39" s="369"/>
      <c r="U39" s="6"/>
      <c r="V39" s="6"/>
      <c r="AB39" s="7"/>
      <c r="AC39" s="7"/>
      <c r="AD39" s="7"/>
      <c r="AE39" s="10"/>
      <c r="AF39" s="7"/>
      <c r="AG39" s="374"/>
      <c r="AH39" s="10"/>
      <c r="AI39" s="10"/>
      <c r="AJ39" s="8"/>
    </row>
    <row r="40" spans="1:36" ht="25.5" customHeight="1" x14ac:dyDescent="0.25">
      <c r="A40" s="106">
        <v>13</v>
      </c>
      <c r="B40" s="1025" t="s">
        <v>96</v>
      </c>
      <c r="C40" s="1025"/>
      <c r="D40" s="1025"/>
      <c r="E40" s="1025" t="s">
        <v>87</v>
      </c>
      <c r="F40" s="1025"/>
      <c r="G40" s="1025"/>
      <c r="H40" s="1025"/>
      <c r="I40" s="1025"/>
      <c r="J40" s="1025"/>
      <c r="K40" s="1025"/>
      <c r="L40" s="1025"/>
      <c r="M40" s="1025"/>
      <c r="N40" s="1025"/>
      <c r="O40" s="8"/>
      <c r="P40" s="8"/>
      <c r="Q40" s="12"/>
      <c r="R40" s="8"/>
      <c r="S40" s="8"/>
      <c r="T40" s="368"/>
      <c r="U40" s="8"/>
      <c r="W40" s="8"/>
      <c r="X40" s="8"/>
      <c r="Y40" s="8"/>
      <c r="Z40" s="8"/>
      <c r="AA40" s="8"/>
      <c r="AB40" s="10"/>
      <c r="AC40" s="10"/>
      <c r="AD40" s="10"/>
      <c r="AE40" s="10"/>
      <c r="AF40" s="7"/>
      <c r="AG40" s="374"/>
      <c r="AH40" s="10"/>
      <c r="AI40" s="10"/>
      <c r="AJ40" s="8"/>
    </row>
    <row r="41" spans="1:36" ht="25.5" customHeight="1" x14ac:dyDescent="0.25">
      <c r="A41" s="106">
        <v>14</v>
      </c>
      <c r="B41" s="1025" t="s">
        <v>598</v>
      </c>
      <c r="C41" s="1025"/>
      <c r="D41" s="1025"/>
      <c r="E41" s="1025" t="s">
        <v>599</v>
      </c>
      <c r="F41" s="1025"/>
      <c r="G41" s="1025"/>
      <c r="H41" s="1025"/>
      <c r="I41" s="1025"/>
      <c r="J41" s="1025"/>
      <c r="K41" s="1025"/>
      <c r="L41" s="1025"/>
      <c r="M41" s="1025"/>
      <c r="N41" s="1025"/>
      <c r="O41" s="8"/>
      <c r="P41" s="8"/>
      <c r="Q41" s="12"/>
      <c r="R41" s="8"/>
      <c r="S41" s="8"/>
      <c r="T41" s="368"/>
      <c r="U41" s="8"/>
      <c r="W41" s="8"/>
      <c r="X41" s="8"/>
      <c r="Y41" s="8"/>
      <c r="Z41" s="8"/>
      <c r="AA41" s="8"/>
      <c r="AB41" s="10"/>
      <c r="AC41" s="10"/>
      <c r="AD41" s="10"/>
      <c r="AE41" s="10"/>
      <c r="AF41" s="7"/>
      <c r="AG41" s="374"/>
      <c r="AH41" s="10"/>
      <c r="AI41" s="10"/>
      <c r="AJ41" s="8"/>
    </row>
    <row r="42" spans="1:36" ht="41.25" customHeight="1" x14ac:dyDescent="0.25">
      <c r="A42" s="8"/>
      <c r="Q42" s="681"/>
      <c r="R42" s="681"/>
      <c r="S42" s="682"/>
      <c r="T42" s="681"/>
      <c r="U42" s="481"/>
      <c r="V42" s="222"/>
      <c r="W42" s="222"/>
      <c r="X42" s="222"/>
      <c r="Y42" s="222"/>
      <c r="Z42" s="222"/>
      <c r="AA42" s="222"/>
      <c r="AB42" s="222"/>
      <c r="AC42" s="222"/>
      <c r="AD42" s="222"/>
      <c r="AE42" s="222"/>
      <c r="AF42" s="222"/>
      <c r="AG42" s="222"/>
      <c r="AH42" s="222"/>
    </row>
    <row r="43" spans="1:36" ht="135" customHeight="1" x14ac:dyDescent="0.25">
      <c r="A43" s="8"/>
      <c r="Q43" s="681"/>
      <c r="R43" s="681"/>
      <c r="S43" s="682"/>
      <c r="T43" s="681"/>
      <c r="U43" s="10"/>
    </row>
    <row r="44" spans="1:36" ht="135" customHeight="1" x14ac:dyDescent="0.25">
      <c r="A44" s="8"/>
      <c r="B44" s="8"/>
      <c r="C44" s="12"/>
      <c r="D44" s="8"/>
      <c r="E44" s="8"/>
      <c r="F44" s="368"/>
      <c r="G44" s="8"/>
      <c r="H44" s="8"/>
      <c r="I44" s="8"/>
      <c r="J44" s="8"/>
      <c r="K44" s="8"/>
      <c r="L44" s="8"/>
      <c r="M44" s="8"/>
      <c r="N44" s="10"/>
      <c r="O44" s="10"/>
      <c r="P44" s="10"/>
      <c r="Q44" s="681"/>
      <c r="R44" s="681"/>
      <c r="S44" s="682"/>
      <c r="T44" s="681"/>
      <c r="U44" s="10"/>
    </row>
    <row r="45" spans="1:36" ht="135" customHeight="1" x14ac:dyDescent="0.25">
      <c r="A45" s="8"/>
      <c r="B45" s="8"/>
      <c r="C45" s="12"/>
      <c r="D45" s="8"/>
      <c r="E45" s="8"/>
      <c r="F45" s="368"/>
      <c r="G45" s="8"/>
      <c r="H45" s="8"/>
      <c r="I45" s="8"/>
      <c r="J45" s="8"/>
      <c r="K45" s="8"/>
      <c r="L45" s="8"/>
      <c r="M45" s="8"/>
      <c r="N45" s="10"/>
      <c r="O45" s="10"/>
      <c r="P45" s="10"/>
      <c r="Q45" s="681"/>
      <c r="R45" s="681"/>
      <c r="S45" s="682"/>
      <c r="T45" s="681"/>
      <c r="U45" s="10"/>
    </row>
    <row r="46" spans="1:36" ht="135" customHeight="1" x14ac:dyDescent="0.25">
      <c r="A46" s="8"/>
      <c r="B46" s="8"/>
      <c r="C46" s="12"/>
      <c r="D46" s="8"/>
      <c r="E46" s="8"/>
      <c r="F46" s="368"/>
      <c r="G46" s="8"/>
      <c r="H46" s="8"/>
      <c r="I46" s="8"/>
      <c r="J46" s="8"/>
      <c r="K46" s="8"/>
      <c r="L46" s="8"/>
      <c r="M46" s="8"/>
      <c r="N46" s="10"/>
      <c r="O46" s="10"/>
      <c r="P46" s="10"/>
      <c r="Q46" s="681"/>
      <c r="R46" s="681"/>
      <c r="S46" s="682"/>
      <c r="T46" s="681"/>
      <c r="U46" s="10"/>
    </row>
    <row r="47" spans="1:36" ht="135" customHeight="1" x14ac:dyDescent="0.25">
      <c r="A47" s="8"/>
      <c r="B47" s="8"/>
      <c r="C47" s="12"/>
      <c r="D47" s="8"/>
      <c r="E47" s="8"/>
      <c r="F47" s="368"/>
      <c r="G47" s="8"/>
      <c r="H47" s="8"/>
      <c r="I47" s="8"/>
      <c r="J47" s="8"/>
      <c r="K47" s="8"/>
      <c r="L47" s="8"/>
      <c r="M47" s="8"/>
      <c r="N47" s="10"/>
      <c r="O47" s="10"/>
      <c r="P47" s="10"/>
      <c r="Q47" s="681"/>
      <c r="R47" s="681"/>
      <c r="S47" s="682"/>
      <c r="T47" s="681"/>
      <c r="U47" s="10"/>
    </row>
    <row r="48" spans="1:36" ht="135" customHeight="1" x14ac:dyDescent="0.25">
      <c r="A48" s="8"/>
      <c r="B48" s="8"/>
      <c r="C48" s="12"/>
      <c r="D48" s="8"/>
      <c r="E48" s="8"/>
      <c r="F48" s="368"/>
      <c r="G48" s="8"/>
      <c r="H48" s="8"/>
      <c r="I48" s="8"/>
      <c r="J48" s="8"/>
      <c r="K48" s="8"/>
      <c r="L48" s="8"/>
      <c r="M48" s="8"/>
      <c r="N48" s="10"/>
      <c r="O48" s="10"/>
      <c r="P48" s="10"/>
      <c r="Q48" s="681"/>
      <c r="R48" s="681"/>
      <c r="S48" s="682"/>
      <c r="T48" s="681"/>
      <c r="U48" s="10"/>
    </row>
    <row r="49" spans="1:21" ht="135" customHeight="1" x14ac:dyDescent="0.25">
      <c r="A49" s="8"/>
      <c r="B49" s="8"/>
      <c r="C49" s="12"/>
      <c r="D49" s="8"/>
      <c r="E49" s="8"/>
      <c r="F49" s="368"/>
      <c r="G49" s="8"/>
      <c r="H49" s="8"/>
      <c r="I49" s="8"/>
      <c r="J49" s="8"/>
      <c r="K49" s="8"/>
      <c r="L49" s="8"/>
      <c r="M49" s="8"/>
      <c r="N49" s="10"/>
      <c r="O49" s="10"/>
      <c r="P49" s="10"/>
      <c r="Q49" s="681"/>
      <c r="R49" s="681"/>
      <c r="S49" s="682"/>
      <c r="T49" s="681"/>
      <c r="U49" s="10"/>
    </row>
    <row r="50" spans="1:21" ht="135" customHeight="1" x14ac:dyDescent="0.25">
      <c r="A50" s="8"/>
      <c r="B50" s="8"/>
      <c r="C50" s="12"/>
      <c r="D50" s="8"/>
      <c r="E50" s="8"/>
      <c r="F50" s="368"/>
      <c r="G50" s="8"/>
      <c r="H50" s="8"/>
      <c r="I50" s="8"/>
      <c r="J50" s="8"/>
      <c r="K50" s="8"/>
      <c r="L50" s="8"/>
      <c r="M50" s="8"/>
      <c r="N50" s="10"/>
      <c r="O50" s="10"/>
      <c r="P50" s="10"/>
      <c r="Q50" s="681"/>
      <c r="R50" s="681"/>
      <c r="S50" s="682"/>
      <c r="T50" s="681"/>
      <c r="U50" s="10"/>
    </row>
    <row r="51" spans="1:21" ht="135" customHeight="1" x14ac:dyDescent="0.25">
      <c r="A51" s="8"/>
      <c r="B51" s="8"/>
      <c r="C51" s="12"/>
      <c r="D51" s="8"/>
      <c r="E51" s="8"/>
      <c r="F51" s="368"/>
      <c r="G51" s="8"/>
      <c r="H51" s="8"/>
      <c r="I51" s="8"/>
      <c r="J51" s="8"/>
      <c r="K51" s="8"/>
      <c r="L51" s="8"/>
      <c r="M51" s="8"/>
      <c r="N51" s="10"/>
      <c r="O51" s="10"/>
      <c r="P51" s="10"/>
      <c r="Q51" s="681"/>
      <c r="R51" s="681"/>
      <c r="S51" s="682"/>
      <c r="T51" s="681"/>
      <c r="U51" s="10"/>
    </row>
    <row r="52" spans="1:21" ht="135" customHeight="1" x14ac:dyDescent="0.25">
      <c r="A52" s="8"/>
      <c r="B52" s="8"/>
      <c r="C52" s="12"/>
      <c r="D52" s="8"/>
      <c r="E52" s="8"/>
      <c r="F52" s="368"/>
      <c r="G52" s="8"/>
      <c r="H52" s="8"/>
      <c r="I52" s="8"/>
      <c r="J52" s="8"/>
      <c r="K52" s="8"/>
      <c r="L52" s="8"/>
      <c r="M52" s="8"/>
      <c r="N52" s="10"/>
      <c r="O52" s="10"/>
      <c r="P52" s="10"/>
      <c r="Q52" s="681"/>
      <c r="R52" s="681"/>
      <c r="S52" s="682"/>
      <c r="T52" s="681"/>
      <c r="U52" s="10"/>
    </row>
    <row r="53" spans="1:21" ht="135" customHeight="1" x14ac:dyDescent="0.25">
      <c r="A53" s="8"/>
      <c r="B53" s="8"/>
      <c r="C53" s="12"/>
      <c r="D53" s="8"/>
      <c r="E53" s="8"/>
      <c r="F53" s="368"/>
      <c r="G53" s="8"/>
      <c r="H53" s="8"/>
      <c r="I53" s="8"/>
      <c r="J53" s="8"/>
      <c r="K53" s="8"/>
      <c r="L53" s="8"/>
      <c r="M53" s="8"/>
      <c r="N53" s="10"/>
      <c r="O53" s="10"/>
      <c r="P53" s="10"/>
      <c r="Q53" s="681"/>
      <c r="R53" s="681"/>
      <c r="S53" s="682"/>
      <c r="T53" s="681"/>
      <c r="U53" s="10"/>
    </row>
    <row r="54" spans="1:21" ht="135" customHeight="1" x14ac:dyDescent="0.25">
      <c r="A54" s="8"/>
      <c r="B54" s="8"/>
      <c r="C54" s="12"/>
      <c r="D54" s="8"/>
      <c r="E54" s="8"/>
      <c r="F54" s="368"/>
      <c r="G54" s="8"/>
      <c r="H54" s="8"/>
      <c r="I54" s="8"/>
      <c r="J54" s="8"/>
      <c r="K54" s="8"/>
      <c r="L54" s="8"/>
      <c r="M54" s="8"/>
      <c r="N54" s="10"/>
      <c r="O54" s="10"/>
      <c r="P54" s="10"/>
      <c r="Q54" s="681"/>
      <c r="R54" s="681"/>
      <c r="S54" s="682"/>
      <c r="T54" s="681"/>
      <c r="U54" s="10"/>
    </row>
    <row r="55" spans="1:21" ht="135" customHeight="1" x14ac:dyDescent="0.25">
      <c r="A55" s="8"/>
      <c r="B55" s="8"/>
      <c r="C55" s="12"/>
      <c r="D55" s="8"/>
      <c r="E55" s="8"/>
      <c r="F55" s="368"/>
      <c r="G55" s="8"/>
      <c r="H55" s="8"/>
      <c r="I55" s="8"/>
      <c r="J55" s="8"/>
      <c r="K55" s="8"/>
      <c r="L55" s="8"/>
      <c r="M55" s="8"/>
      <c r="N55" s="10"/>
      <c r="O55" s="10"/>
      <c r="P55" s="10"/>
      <c r="Q55" s="681"/>
      <c r="R55" s="681"/>
      <c r="S55" s="682"/>
      <c r="T55" s="681"/>
      <c r="U55" s="10"/>
    </row>
    <row r="56" spans="1:21" ht="135" customHeight="1" x14ac:dyDescent="0.25">
      <c r="A56" s="8"/>
      <c r="B56" s="8"/>
      <c r="C56" s="12"/>
      <c r="D56" s="8"/>
      <c r="E56" s="8"/>
      <c r="F56" s="368"/>
      <c r="G56" s="8"/>
      <c r="H56" s="8"/>
      <c r="I56" s="8"/>
      <c r="J56" s="8"/>
      <c r="K56" s="8"/>
      <c r="L56" s="8"/>
      <c r="M56" s="8"/>
      <c r="N56" s="10"/>
      <c r="O56" s="10"/>
      <c r="P56" s="10"/>
      <c r="Q56" s="681"/>
      <c r="R56" s="681"/>
      <c r="S56" s="682"/>
      <c r="T56" s="681"/>
      <c r="U56" s="10"/>
    </row>
    <row r="57" spans="1:21" ht="135" customHeight="1" x14ac:dyDescent="0.25">
      <c r="A57" s="8"/>
      <c r="B57" s="8"/>
      <c r="C57" s="12"/>
      <c r="D57" s="8"/>
      <c r="E57" s="8"/>
      <c r="F57" s="368"/>
      <c r="G57" s="8"/>
      <c r="H57" s="8"/>
      <c r="I57" s="8"/>
      <c r="J57" s="8"/>
      <c r="K57" s="8"/>
      <c r="L57" s="8"/>
      <c r="M57" s="8"/>
      <c r="N57" s="10"/>
      <c r="O57" s="10"/>
      <c r="P57" s="10"/>
      <c r="Q57" s="681"/>
      <c r="R57" s="681"/>
      <c r="S57" s="682"/>
      <c r="T57" s="681"/>
      <c r="U57" s="10"/>
    </row>
    <row r="58" spans="1:21" ht="135" customHeight="1" x14ac:dyDescent="0.25">
      <c r="A58" s="8"/>
      <c r="B58" s="8"/>
      <c r="C58" s="12"/>
      <c r="D58" s="8"/>
      <c r="E58" s="8"/>
      <c r="F58" s="368"/>
      <c r="G58" s="8"/>
      <c r="H58" s="8"/>
      <c r="I58" s="8"/>
      <c r="J58" s="8"/>
      <c r="K58" s="8"/>
      <c r="L58" s="8"/>
      <c r="M58" s="8"/>
      <c r="N58" s="10"/>
      <c r="O58" s="10"/>
      <c r="P58" s="10"/>
      <c r="Q58" s="681"/>
      <c r="R58" s="681"/>
      <c r="S58" s="682"/>
      <c r="T58" s="681"/>
      <c r="U58" s="10"/>
    </row>
    <row r="59" spans="1:21" ht="135" customHeight="1" x14ac:dyDescent="0.25">
      <c r="A59" s="8"/>
      <c r="B59" s="8"/>
      <c r="C59" s="12"/>
      <c r="D59" s="8"/>
      <c r="E59" s="8"/>
      <c r="F59" s="368"/>
      <c r="G59" s="8"/>
      <c r="H59" s="8"/>
      <c r="I59" s="8"/>
      <c r="J59" s="8"/>
      <c r="K59" s="8"/>
      <c r="L59" s="8"/>
      <c r="M59" s="8"/>
      <c r="N59" s="10"/>
      <c r="O59" s="10"/>
      <c r="P59" s="10"/>
      <c r="Q59" s="681"/>
      <c r="R59" s="681"/>
      <c r="S59" s="682"/>
      <c r="T59" s="681"/>
      <c r="U59" s="10"/>
    </row>
    <row r="60" spans="1:21" ht="135" customHeight="1" x14ac:dyDescent="0.25">
      <c r="A60" s="8"/>
      <c r="B60" s="8"/>
      <c r="C60" s="12"/>
      <c r="D60" s="8"/>
      <c r="E60" s="8"/>
      <c r="F60" s="368"/>
      <c r="G60" s="8"/>
      <c r="H60" s="8"/>
      <c r="I60" s="8"/>
      <c r="J60" s="8"/>
      <c r="K60" s="8"/>
      <c r="L60" s="8"/>
      <c r="M60" s="8"/>
      <c r="N60" s="10"/>
      <c r="O60" s="10"/>
      <c r="P60" s="10"/>
      <c r="Q60" s="681"/>
      <c r="R60" s="681"/>
      <c r="S60" s="682"/>
      <c r="T60" s="681"/>
      <c r="U60" s="10"/>
    </row>
    <row r="61" spans="1:21" ht="135" customHeight="1" x14ac:dyDescent="0.25">
      <c r="A61" s="8"/>
      <c r="B61" s="8"/>
      <c r="C61" s="12"/>
      <c r="D61" s="8"/>
      <c r="E61" s="8"/>
      <c r="F61" s="368"/>
      <c r="G61" s="8"/>
      <c r="H61" s="8"/>
      <c r="I61" s="8"/>
      <c r="J61" s="8"/>
      <c r="K61" s="8"/>
      <c r="L61" s="8"/>
      <c r="M61" s="8"/>
      <c r="N61" s="10"/>
      <c r="O61" s="10"/>
      <c r="P61" s="10"/>
      <c r="Q61" s="681"/>
      <c r="R61" s="681"/>
      <c r="S61" s="682"/>
      <c r="T61" s="681"/>
      <c r="U61" s="10"/>
    </row>
    <row r="62" spans="1:21" ht="135" customHeight="1" x14ac:dyDescent="0.25">
      <c r="A62" s="8"/>
      <c r="B62" s="8"/>
      <c r="C62" s="12"/>
      <c r="D62" s="8"/>
      <c r="E62" s="8"/>
      <c r="F62" s="368"/>
      <c r="G62" s="8"/>
      <c r="H62" s="8"/>
      <c r="I62" s="8"/>
      <c r="J62" s="8"/>
      <c r="K62" s="8"/>
      <c r="L62" s="8"/>
      <c r="M62" s="8"/>
      <c r="N62" s="10"/>
      <c r="O62" s="10"/>
      <c r="P62" s="10"/>
      <c r="Q62" s="681"/>
      <c r="R62" s="681"/>
      <c r="S62" s="682"/>
      <c r="T62" s="681"/>
      <c r="U62" s="10"/>
    </row>
    <row r="63" spans="1:21" ht="135" customHeight="1" x14ac:dyDescent="0.25">
      <c r="A63" s="8"/>
      <c r="B63" s="8"/>
      <c r="C63" s="12"/>
      <c r="D63" s="8"/>
      <c r="E63" s="8"/>
      <c r="F63" s="368"/>
      <c r="G63" s="8"/>
      <c r="H63" s="8"/>
      <c r="I63" s="8"/>
      <c r="J63" s="8"/>
      <c r="K63" s="8"/>
      <c r="L63" s="8"/>
      <c r="M63" s="8"/>
      <c r="N63" s="10"/>
      <c r="O63" s="10"/>
      <c r="P63" s="10"/>
      <c r="Q63" s="681"/>
      <c r="R63" s="681"/>
      <c r="S63" s="682"/>
      <c r="T63" s="681"/>
      <c r="U63" s="10"/>
    </row>
    <row r="64" spans="1:21" ht="135" customHeight="1" x14ac:dyDescent="0.25">
      <c r="A64" s="8"/>
      <c r="B64" s="8"/>
      <c r="C64" s="12"/>
      <c r="D64" s="8"/>
      <c r="E64" s="8"/>
      <c r="F64" s="368"/>
      <c r="G64" s="8"/>
      <c r="H64" s="8"/>
      <c r="I64" s="8"/>
      <c r="J64" s="8"/>
      <c r="K64" s="8"/>
      <c r="L64" s="8"/>
      <c r="M64" s="8"/>
      <c r="N64" s="10"/>
      <c r="O64" s="10"/>
      <c r="P64" s="10"/>
      <c r="Q64" s="681"/>
      <c r="R64" s="681"/>
      <c r="S64" s="682"/>
      <c r="T64" s="681"/>
      <c r="U64" s="10"/>
    </row>
    <row r="65" spans="1:21" ht="135" customHeight="1" x14ac:dyDescent="0.25">
      <c r="A65" s="8"/>
      <c r="B65" s="8"/>
      <c r="C65" s="12"/>
      <c r="D65" s="8"/>
      <c r="E65" s="8"/>
      <c r="F65" s="368"/>
      <c r="G65" s="8"/>
      <c r="H65" s="8"/>
      <c r="I65" s="8"/>
      <c r="J65" s="8"/>
      <c r="K65" s="8"/>
      <c r="L65" s="8"/>
      <c r="M65" s="8"/>
      <c r="N65" s="10"/>
      <c r="O65" s="10"/>
      <c r="P65" s="10"/>
      <c r="Q65" s="681"/>
      <c r="R65" s="681"/>
      <c r="S65" s="682"/>
      <c r="T65" s="681"/>
      <c r="U65" s="10"/>
    </row>
    <row r="66" spans="1:21" ht="135" customHeight="1" x14ac:dyDescent="0.25">
      <c r="A66" s="8"/>
      <c r="B66" s="8"/>
      <c r="C66" s="12"/>
      <c r="D66" s="8"/>
      <c r="E66" s="8"/>
      <c r="F66" s="368"/>
      <c r="G66" s="8"/>
      <c r="H66" s="8"/>
      <c r="I66" s="8"/>
      <c r="J66" s="8"/>
      <c r="K66" s="8"/>
      <c r="L66" s="8"/>
      <c r="M66" s="8"/>
      <c r="N66" s="10"/>
      <c r="O66" s="10"/>
      <c r="P66" s="10"/>
      <c r="Q66" s="681"/>
      <c r="R66" s="681"/>
      <c r="S66" s="682"/>
      <c r="T66" s="681"/>
      <c r="U66" s="10"/>
    </row>
    <row r="67" spans="1:21" ht="135" customHeight="1" x14ac:dyDescent="0.25">
      <c r="A67" s="8"/>
      <c r="B67" s="8"/>
      <c r="C67" s="12"/>
      <c r="D67" s="8"/>
      <c r="E67" s="8"/>
      <c r="F67" s="368"/>
      <c r="G67" s="8"/>
      <c r="H67" s="8"/>
      <c r="I67" s="8"/>
      <c r="J67" s="8"/>
      <c r="K67" s="8"/>
      <c r="L67" s="8"/>
      <c r="M67" s="8"/>
      <c r="N67" s="10"/>
      <c r="O67" s="10"/>
      <c r="P67" s="10"/>
      <c r="Q67" s="681"/>
      <c r="R67" s="681"/>
      <c r="S67" s="682"/>
      <c r="T67" s="681"/>
      <c r="U67" s="10"/>
    </row>
    <row r="68" spans="1:21" ht="135" customHeight="1" x14ac:dyDescent="0.25">
      <c r="A68" s="8"/>
      <c r="B68" s="8"/>
      <c r="C68" s="12"/>
      <c r="D68" s="8"/>
      <c r="E68" s="8"/>
      <c r="F68" s="368"/>
      <c r="G68" s="8"/>
      <c r="H68" s="8"/>
      <c r="I68" s="8"/>
      <c r="J68" s="8"/>
      <c r="K68" s="8"/>
      <c r="L68" s="8"/>
      <c r="M68" s="8"/>
      <c r="N68" s="10"/>
      <c r="O68" s="10"/>
      <c r="P68" s="10"/>
      <c r="Q68" s="681"/>
      <c r="R68" s="681"/>
      <c r="S68" s="682"/>
      <c r="T68" s="681"/>
      <c r="U68" s="10"/>
    </row>
    <row r="69" spans="1:21" ht="135" customHeight="1" x14ac:dyDescent="0.25">
      <c r="A69" s="8"/>
      <c r="B69" s="8"/>
      <c r="C69" s="12"/>
      <c r="D69" s="8"/>
      <c r="E69" s="8"/>
      <c r="F69" s="368"/>
      <c r="G69" s="8"/>
      <c r="H69" s="8"/>
      <c r="I69" s="8"/>
      <c r="J69" s="8"/>
      <c r="K69" s="8"/>
      <c r="L69" s="8"/>
      <c r="M69" s="8"/>
      <c r="N69" s="10"/>
      <c r="O69" s="10"/>
      <c r="P69" s="10"/>
      <c r="Q69" s="681"/>
      <c r="R69" s="681"/>
      <c r="S69" s="682"/>
      <c r="T69" s="681"/>
      <c r="U69" s="10"/>
    </row>
    <row r="70" spans="1:21" ht="135" customHeight="1" x14ac:dyDescent="0.25">
      <c r="A70" s="8"/>
      <c r="B70" s="8"/>
      <c r="C70" s="12"/>
      <c r="D70" s="8"/>
      <c r="E70" s="8"/>
      <c r="F70" s="368"/>
      <c r="G70" s="8"/>
      <c r="H70" s="8"/>
      <c r="I70" s="8"/>
      <c r="J70" s="8"/>
      <c r="K70" s="8"/>
      <c r="L70" s="8"/>
      <c r="M70" s="8"/>
      <c r="N70" s="10"/>
      <c r="O70" s="10"/>
      <c r="P70" s="10"/>
      <c r="Q70" s="681"/>
      <c r="R70" s="681"/>
      <c r="S70" s="682"/>
      <c r="T70" s="681"/>
      <c r="U70" s="10"/>
    </row>
    <row r="71" spans="1:21" ht="135" customHeight="1" x14ac:dyDescent="0.25">
      <c r="A71" s="8"/>
      <c r="B71" s="8"/>
      <c r="C71" s="12"/>
      <c r="D71" s="8"/>
      <c r="E71" s="8"/>
      <c r="F71" s="368"/>
      <c r="G71" s="8"/>
      <c r="H71" s="8"/>
      <c r="I71" s="8"/>
      <c r="J71" s="8"/>
      <c r="K71" s="8"/>
      <c r="L71" s="8"/>
      <c r="M71" s="8"/>
      <c r="N71" s="10"/>
      <c r="O71" s="10"/>
      <c r="P71" s="10"/>
      <c r="Q71" s="681"/>
      <c r="R71" s="681"/>
      <c r="S71" s="682"/>
      <c r="T71" s="681"/>
      <c r="U71" s="10"/>
    </row>
    <row r="72" spans="1:21" ht="135" customHeight="1" x14ac:dyDescent="0.25">
      <c r="A72" s="8"/>
      <c r="B72" s="8"/>
      <c r="C72" s="12"/>
      <c r="D72" s="8"/>
      <c r="E72" s="8"/>
      <c r="F72" s="368"/>
      <c r="G72" s="8"/>
      <c r="H72" s="8"/>
      <c r="I72" s="8"/>
      <c r="J72" s="8"/>
      <c r="K72" s="8"/>
      <c r="L72" s="8"/>
      <c r="M72" s="8"/>
      <c r="N72" s="10"/>
      <c r="O72" s="10"/>
      <c r="P72" s="10"/>
      <c r="Q72" s="681"/>
      <c r="R72" s="681"/>
      <c r="S72" s="682"/>
      <c r="T72" s="681"/>
      <c r="U72" s="10"/>
    </row>
    <row r="73" spans="1:21" ht="135" customHeight="1" x14ac:dyDescent="0.25">
      <c r="A73" s="8"/>
      <c r="B73" s="8"/>
      <c r="C73" s="12"/>
      <c r="D73" s="8"/>
      <c r="E73" s="8"/>
      <c r="F73" s="368"/>
      <c r="G73" s="8"/>
      <c r="H73" s="8"/>
      <c r="I73" s="8"/>
      <c r="J73" s="8"/>
      <c r="K73" s="8"/>
      <c r="L73" s="8"/>
      <c r="M73" s="8"/>
      <c r="N73" s="10"/>
      <c r="O73" s="10"/>
      <c r="P73" s="10"/>
      <c r="Q73" s="681"/>
      <c r="R73" s="681"/>
      <c r="S73" s="682"/>
      <c r="T73" s="681"/>
      <c r="U73" s="10"/>
    </row>
    <row r="74" spans="1:21" ht="135" customHeight="1" x14ac:dyDescent="0.25">
      <c r="A74" s="8"/>
      <c r="B74" s="8"/>
      <c r="C74" s="12"/>
      <c r="D74" s="8"/>
      <c r="E74" s="8"/>
      <c r="F74" s="368"/>
      <c r="G74" s="8"/>
      <c r="H74" s="8"/>
      <c r="I74" s="8"/>
      <c r="J74" s="8"/>
      <c r="K74" s="8"/>
      <c r="L74" s="8"/>
      <c r="M74" s="8"/>
      <c r="N74" s="10"/>
      <c r="O74" s="10"/>
      <c r="P74" s="10"/>
      <c r="Q74" s="681"/>
      <c r="R74" s="681"/>
      <c r="S74" s="682"/>
      <c r="T74" s="681"/>
      <c r="U74" s="10"/>
    </row>
    <row r="75" spans="1:21" ht="135" customHeight="1" x14ac:dyDescent="0.25">
      <c r="A75" s="8"/>
      <c r="B75" s="8"/>
      <c r="C75" s="12"/>
      <c r="D75" s="8"/>
      <c r="E75" s="8"/>
      <c r="F75" s="368"/>
      <c r="G75" s="8"/>
      <c r="H75" s="8"/>
      <c r="I75" s="8"/>
      <c r="J75" s="8"/>
      <c r="K75" s="8"/>
      <c r="L75" s="8"/>
      <c r="M75" s="8"/>
      <c r="N75" s="10"/>
      <c r="O75" s="10"/>
      <c r="P75" s="10"/>
      <c r="Q75" s="681"/>
      <c r="R75" s="681"/>
      <c r="S75" s="682"/>
      <c r="T75" s="681"/>
      <c r="U75" s="10"/>
    </row>
    <row r="76" spans="1:21" ht="135" customHeight="1" x14ac:dyDescent="0.25">
      <c r="A76" s="8"/>
      <c r="B76" s="8"/>
      <c r="C76" s="12"/>
      <c r="D76" s="8"/>
      <c r="E76" s="8"/>
      <c r="F76" s="368"/>
      <c r="G76" s="8"/>
      <c r="H76" s="8"/>
      <c r="I76" s="8"/>
      <c r="J76" s="8"/>
      <c r="K76" s="8"/>
      <c r="L76" s="8"/>
      <c r="M76" s="8"/>
      <c r="N76" s="10"/>
      <c r="O76" s="10"/>
      <c r="P76" s="10"/>
      <c r="Q76" s="681"/>
      <c r="R76" s="681"/>
      <c r="S76" s="682"/>
      <c r="T76" s="681"/>
      <c r="U76" s="10"/>
    </row>
    <row r="77" spans="1:21" ht="135" customHeight="1" x14ac:dyDescent="0.25">
      <c r="A77" s="8"/>
      <c r="B77" s="8"/>
      <c r="C77" s="12"/>
      <c r="D77" s="8"/>
      <c r="E77" s="8"/>
      <c r="F77" s="368"/>
      <c r="G77" s="8"/>
      <c r="H77" s="8"/>
      <c r="I77" s="8"/>
      <c r="J77" s="8"/>
      <c r="K77" s="8"/>
      <c r="L77" s="8"/>
      <c r="M77" s="8"/>
      <c r="N77" s="10"/>
      <c r="O77" s="10"/>
      <c r="P77" s="10"/>
      <c r="Q77" s="681"/>
      <c r="R77" s="681"/>
      <c r="S77" s="682"/>
      <c r="T77" s="681"/>
      <c r="U77" s="10"/>
    </row>
    <row r="78" spans="1:21" ht="135" customHeight="1" x14ac:dyDescent="0.25">
      <c r="A78" s="8"/>
      <c r="B78" s="8"/>
      <c r="C78" s="12"/>
      <c r="D78" s="8"/>
      <c r="E78" s="8"/>
      <c r="F78" s="368"/>
      <c r="G78" s="8"/>
      <c r="H78" s="8"/>
      <c r="I78" s="8"/>
      <c r="J78" s="8"/>
      <c r="K78" s="8"/>
      <c r="L78" s="8"/>
      <c r="M78" s="8"/>
      <c r="N78" s="10"/>
      <c r="O78" s="10"/>
      <c r="P78" s="10"/>
      <c r="Q78" s="681"/>
      <c r="R78" s="681"/>
      <c r="S78" s="682"/>
      <c r="T78" s="681"/>
      <c r="U78" s="10"/>
    </row>
    <row r="79" spans="1:21" ht="135" customHeight="1" x14ac:dyDescent="0.25">
      <c r="A79" s="8"/>
      <c r="B79" s="8"/>
      <c r="C79" s="12"/>
      <c r="D79" s="8"/>
      <c r="E79" s="8"/>
      <c r="F79" s="368"/>
      <c r="G79" s="8"/>
      <c r="H79" s="8"/>
      <c r="I79" s="8"/>
      <c r="J79" s="8"/>
      <c r="K79" s="8"/>
      <c r="L79" s="8"/>
      <c r="M79" s="8"/>
      <c r="N79" s="10"/>
      <c r="O79" s="10"/>
      <c r="P79" s="10"/>
      <c r="Q79" s="681"/>
      <c r="R79" s="681"/>
      <c r="S79" s="682"/>
      <c r="T79" s="681"/>
      <c r="U79" s="10"/>
    </row>
    <row r="80" spans="1:21" ht="135" customHeight="1" x14ac:dyDescent="0.25">
      <c r="A80" s="8"/>
      <c r="B80" s="8"/>
      <c r="C80" s="12"/>
      <c r="D80" s="8"/>
      <c r="E80" s="8"/>
      <c r="F80" s="368"/>
      <c r="G80" s="8"/>
      <c r="H80" s="8"/>
      <c r="I80" s="8"/>
      <c r="J80" s="8"/>
      <c r="K80" s="8"/>
      <c r="L80" s="8"/>
      <c r="M80" s="8"/>
      <c r="N80" s="10"/>
      <c r="O80" s="10"/>
      <c r="P80" s="10"/>
      <c r="Q80" s="681"/>
      <c r="R80" s="681"/>
      <c r="S80" s="682"/>
      <c r="T80" s="681"/>
      <c r="U80" s="10"/>
    </row>
    <row r="81" spans="1:21" ht="135" customHeight="1" x14ac:dyDescent="0.25">
      <c r="A81" s="8"/>
      <c r="B81" s="8"/>
      <c r="C81" s="12"/>
      <c r="D81" s="8"/>
      <c r="E81" s="8"/>
      <c r="F81" s="368"/>
      <c r="G81" s="8"/>
      <c r="H81" s="8"/>
      <c r="I81" s="8"/>
      <c r="J81" s="8"/>
      <c r="K81" s="8"/>
      <c r="L81" s="8"/>
      <c r="M81" s="8"/>
      <c r="N81" s="10"/>
      <c r="O81" s="10"/>
      <c r="P81" s="10"/>
      <c r="Q81" s="681"/>
      <c r="R81" s="681"/>
      <c r="S81" s="682"/>
      <c r="T81" s="681"/>
      <c r="U81" s="10"/>
    </row>
    <row r="82" spans="1:21" ht="135" customHeight="1" x14ac:dyDescent="0.25">
      <c r="A82" s="8"/>
      <c r="B82" s="8"/>
      <c r="C82" s="12"/>
      <c r="D82" s="8"/>
      <c r="E82" s="8"/>
      <c r="F82" s="368"/>
      <c r="G82" s="8"/>
      <c r="H82" s="8"/>
      <c r="I82" s="8"/>
      <c r="J82" s="8"/>
      <c r="K82" s="8"/>
      <c r="L82" s="8"/>
      <c r="M82" s="8"/>
      <c r="N82" s="10"/>
      <c r="O82" s="10"/>
      <c r="P82" s="10"/>
      <c r="Q82" s="681"/>
      <c r="R82" s="681"/>
      <c r="S82" s="682"/>
      <c r="T82" s="681"/>
      <c r="U82" s="10"/>
    </row>
    <row r="83" spans="1:21" ht="135" customHeight="1" x14ac:dyDescent="0.25">
      <c r="A83" s="8"/>
      <c r="B83" s="8"/>
      <c r="C83" s="12"/>
      <c r="D83" s="8"/>
      <c r="E83" s="8"/>
      <c r="F83" s="368"/>
      <c r="G83" s="8"/>
      <c r="H83" s="8"/>
      <c r="I83" s="8"/>
      <c r="J83" s="8"/>
      <c r="K83" s="8"/>
      <c r="L83" s="8"/>
      <c r="M83" s="8"/>
      <c r="N83" s="10"/>
      <c r="O83" s="10"/>
      <c r="P83" s="10"/>
      <c r="Q83" s="681"/>
      <c r="R83" s="681"/>
      <c r="S83" s="682"/>
      <c r="T83" s="681"/>
      <c r="U83" s="10"/>
    </row>
    <row r="84" spans="1:21" ht="135" customHeight="1" x14ac:dyDescent="0.25">
      <c r="A84" s="8"/>
      <c r="B84" s="8"/>
      <c r="C84" s="12"/>
      <c r="D84" s="8"/>
      <c r="E84" s="8"/>
      <c r="F84" s="368"/>
      <c r="G84" s="8"/>
      <c r="H84" s="8"/>
      <c r="I84" s="8"/>
      <c r="J84" s="8"/>
      <c r="K84" s="8"/>
      <c r="L84" s="8"/>
      <c r="M84" s="8"/>
      <c r="N84" s="10"/>
      <c r="O84" s="10"/>
      <c r="P84" s="10"/>
      <c r="Q84" s="681"/>
      <c r="R84" s="681"/>
      <c r="S84" s="682"/>
      <c r="T84" s="681"/>
      <c r="U84" s="10"/>
    </row>
    <row r="85" spans="1:21" ht="135" customHeight="1" x14ac:dyDescent="0.25">
      <c r="A85" s="8"/>
      <c r="B85" s="8"/>
      <c r="C85" s="12"/>
      <c r="D85" s="8"/>
      <c r="E85" s="8"/>
      <c r="F85" s="368"/>
      <c r="G85" s="8"/>
      <c r="H85" s="8"/>
      <c r="I85" s="8"/>
      <c r="J85" s="8"/>
      <c r="K85" s="8"/>
      <c r="L85" s="8"/>
      <c r="M85" s="8"/>
      <c r="N85" s="10"/>
      <c r="O85" s="10"/>
      <c r="P85" s="10"/>
      <c r="Q85" s="681"/>
      <c r="R85" s="681"/>
      <c r="S85" s="682"/>
      <c r="T85" s="681"/>
      <c r="U85" s="10"/>
    </row>
    <row r="86" spans="1:21" ht="135" customHeight="1" x14ac:dyDescent="0.25">
      <c r="A86" s="8"/>
      <c r="B86" s="8"/>
      <c r="C86" s="12"/>
      <c r="D86" s="8"/>
      <c r="E86" s="8"/>
      <c r="F86" s="368"/>
      <c r="G86" s="8"/>
      <c r="H86" s="8"/>
      <c r="I86" s="8"/>
      <c r="J86" s="8"/>
      <c r="K86" s="8"/>
      <c r="L86" s="8"/>
      <c r="M86" s="8"/>
      <c r="N86" s="10"/>
      <c r="O86" s="10"/>
      <c r="P86" s="10"/>
      <c r="Q86" s="681"/>
      <c r="R86" s="681"/>
      <c r="S86" s="682"/>
      <c r="T86" s="681"/>
      <c r="U86" s="10"/>
    </row>
    <row r="87" spans="1:21" ht="135" customHeight="1" x14ac:dyDescent="0.25">
      <c r="A87" s="8"/>
      <c r="B87" s="8"/>
      <c r="C87" s="12"/>
      <c r="D87" s="8"/>
      <c r="E87" s="8"/>
      <c r="F87" s="368"/>
      <c r="G87" s="8"/>
      <c r="H87" s="8"/>
      <c r="I87" s="8"/>
      <c r="J87" s="8"/>
      <c r="K87" s="8"/>
      <c r="L87" s="8"/>
      <c r="M87" s="8"/>
      <c r="N87" s="10"/>
      <c r="O87" s="10"/>
      <c r="P87" s="10"/>
      <c r="Q87" s="681"/>
      <c r="R87" s="681"/>
      <c r="S87" s="682"/>
      <c r="T87" s="681"/>
      <c r="U87" s="10"/>
    </row>
    <row r="88" spans="1:21" ht="135" customHeight="1" x14ac:dyDescent="0.25">
      <c r="A88" s="8"/>
      <c r="B88" s="8"/>
      <c r="C88" s="12"/>
      <c r="D88" s="8"/>
      <c r="E88" s="8"/>
      <c r="F88" s="368"/>
      <c r="G88" s="8"/>
      <c r="H88" s="8"/>
      <c r="I88" s="8"/>
      <c r="J88" s="8"/>
      <c r="K88" s="8"/>
      <c r="L88" s="8"/>
      <c r="M88" s="8"/>
      <c r="N88" s="10"/>
      <c r="O88" s="10"/>
      <c r="P88" s="10"/>
      <c r="Q88" s="681"/>
      <c r="R88" s="681"/>
      <c r="S88" s="682"/>
      <c r="T88" s="681"/>
      <c r="U88" s="10"/>
    </row>
    <row r="89" spans="1:21" ht="135" customHeight="1" x14ac:dyDescent="0.25">
      <c r="A89" s="8"/>
      <c r="B89" s="8"/>
      <c r="C89" s="12"/>
      <c r="D89" s="8"/>
      <c r="E89" s="8"/>
      <c r="F89" s="368"/>
      <c r="G89" s="8"/>
      <c r="H89" s="8"/>
      <c r="I89" s="8"/>
      <c r="J89" s="8"/>
      <c r="K89" s="8"/>
      <c r="L89" s="8"/>
      <c r="M89" s="8"/>
      <c r="N89" s="10"/>
      <c r="O89" s="10"/>
      <c r="P89" s="10"/>
      <c r="Q89" s="681"/>
      <c r="R89" s="681"/>
      <c r="S89" s="682"/>
      <c r="T89" s="681"/>
      <c r="U89" s="10"/>
    </row>
    <row r="90" spans="1:21" ht="135" customHeight="1" x14ac:dyDescent="0.25">
      <c r="A90" s="8"/>
      <c r="B90" s="8"/>
      <c r="C90" s="12"/>
      <c r="D90" s="8"/>
      <c r="E90" s="8"/>
      <c r="F90" s="368"/>
      <c r="G90" s="8"/>
      <c r="H90" s="8"/>
      <c r="I90" s="8"/>
      <c r="J90" s="8"/>
      <c r="K90" s="8"/>
      <c r="L90" s="8"/>
      <c r="M90" s="8"/>
      <c r="N90" s="10"/>
      <c r="O90" s="10"/>
      <c r="P90" s="10"/>
      <c r="Q90" s="681"/>
      <c r="R90" s="681"/>
      <c r="S90" s="682"/>
      <c r="T90" s="681"/>
      <c r="U90" s="10"/>
    </row>
    <row r="91" spans="1:21" ht="135" customHeight="1" x14ac:dyDescent="0.25">
      <c r="A91" s="8"/>
      <c r="B91" s="8"/>
      <c r="C91" s="12"/>
      <c r="D91" s="8"/>
      <c r="E91" s="8"/>
      <c r="F91" s="368"/>
      <c r="G91" s="8"/>
      <c r="H91" s="8"/>
      <c r="I91" s="8"/>
      <c r="J91" s="8"/>
      <c r="K91" s="8"/>
      <c r="L91" s="8"/>
      <c r="M91" s="8"/>
      <c r="N91" s="10"/>
      <c r="O91" s="10"/>
      <c r="P91" s="10"/>
      <c r="Q91" s="681"/>
      <c r="R91" s="681"/>
      <c r="S91" s="682"/>
      <c r="T91" s="681"/>
      <c r="U91" s="10"/>
    </row>
    <row r="92" spans="1:21" ht="135" customHeight="1" x14ac:dyDescent="0.25">
      <c r="A92" s="8"/>
      <c r="B92" s="8"/>
      <c r="C92" s="12"/>
      <c r="D92" s="8"/>
      <c r="E92" s="8"/>
      <c r="F92" s="368"/>
      <c r="G92" s="8"/>
      <c r="H92" s="8"/>
      <c r="I92" s="8"/>
      <c r="J92" s="8"/>
      <c r="K92" s="8"/>
      <c r="L92" s="8"/>
      <c r="M92" s="8"/>
      <c r="N92" s="10"/>
      <c r="O92" s="10"/>
      <c r="P92" s="10"/>
      <c r="Q92" s="681"/>
      <c r="R92" s="681"/>
      <c r="S92" s="682"/>
      <c r="T92" s="681"/>
      <c r="U92" s="10"/>
    </row>
    <row r="93" spans="1:21" ht="135" customHeight="1" x14ac:dyDescent="0.25">
      <c r="A93" s="8"/>
      <c r="B93" s="8"/>
      <c r="C93" s="12"/>
      <c r="D93" s="8"/>
      <c r="E93" s="8"/>
      <c r="F93" s="368"/>
      <c r="G93" s="8"/>
      <c r="H93" s="8"/>
      <c r="I93" s="8"/>
      <c r="J93" s="8"/>
      <c r="K93" s="8"/>
      <c r="L93" s="8"/>
      <c r="M93" s="8"/>
      <c r="N93" s="10"/>
      <c r="O93" s="10"/>
      <c r="P93" s="10"/>
      <c r="Q93" s="681"/>
      <c r="R93" s="681"/>
      <c r="S93" s="682"/>
      <c r="T93" s="681"/>
      <c r="U93" s="10"/>
    </row>
    <row r="94" spans="1:21" ht="135" customHeight="1" x14ac:dyDescent="0.25">
      <c r="A94" s="8"/>
      <c r="B94" s="8"/>
      <c r="C94" s="12"/>
      <c r="D94" s="8"/>
      <c r="E94" s="8"/>
      <c r="F94" s="368"/>
      <c r="G94" s="8"/>
      <c r="H94" s="8"/>
      <c r="I94" s="8"/>
      <c r="J94" s="8"/>
      <c r="K94" s="8"/>
      <c r="L94" s="8"/>
      <c r="M94" s="8"/>
      <c r="N94" s="10"/>
      <c r="O94" s="10"/>
      <c r="P94" s="10"/>
      <c r="Q94" s="681"/>
      <c r="R94" s="681"/>
      <c r="S94" s="682"/>
      <c r="T94" s="681"/>
      <c r="U94" s="10"/>
    </row>
    <row r="95" spans="1:21" ht="135" customHeight="1" x14ac:dyDescent="0.25">
      <c r="A95" s="8"/>
      <c r="B95" s="8"/>
      <c r="C95" s="12"/>
      <c r="D95" s="8"/>
      <c r="E95" s="8"/>
      <c r="F95" s="368"/>
      <c r="G95" s="8"/>
      <c r="H95" s="8"/>
      <c r="I95" s="8"/>
      <c r="J95" s="8"/>
      <c r="K95" s="8"/>
      <c r="L95" s="8"/>
      <c r="M95" s="8"/>
      <c r="N95" s="10"/>
      <c r="O95" s="10"/>
      <c r="P95" s="10"/>
      <c r="Q95" s="681"/>
      <c r="R95" s="681"/>
      <c r="S95" s="682"/>
      <c r="T95" s="681"/>
      <c r="U95" s="10"/>
    </row>
    <row r="96" spans="1:21" ht="135" customHeight="1" x14ac:dyDescent="0.25">
      <c r="A96" s="8"/>
      <c r="B96" s="8"/>
      <c r="C96" s="12"/>
      <c r="D96" s="8"/>
      <c r="E96" s="8"/>
      <c r="F96" s="368"/>
      <c r="G96" s="8"/>
      <c r="H96" s="8"/>
      <c r="I96" s="8"/>
      <c r="J96" s="8"/>
      <c r="K96" s="8"/>
      <c r="L96" s="8"/>
      <c r="M96" s="8"/>
      <c r="N96" s="10"/>
      <c r="O96" s="10"/>
      <c r="P96" s="10"/>
      <c r="Q96" s="681"/>
      <c r="R96" s="681"/>
      <c r="S96" s="682"/>
      <c r="T96" s="681"/>
      <c r="U96" s="10"/>
    </row>
    <row r="97" spans="1:21" ht="135" customHeight="1" x14ac:dyDescent="0.25">
      <c r="A97" s="8"/>
      <c r="B97" s="8"/>
      <c r="C97" s="12"/>
      <c r="D97" s="8"/>
      <c r="E97" s="8"/>
      <c r="F97" s="368"/>
      <c r="G97" s="8"/>
      <c r="H97" s="8"/>
      <c r="I97" s="8"/>
      <c r="J97" s="8"/>
      <c r="K97" s="8"/>
      <c r="L97" s="8"/>
      <c r="M97" s="8"/>
      <c r="N97" s="10"/>
      <c r="O97" s="10"/>
      <c r="P97" s="10"/>
      <c r="Q97" s="681"/>
      <c r="R97" s="681"/>
      <c r="S97" s="682"/>
      <c r="T97" s="681"/>
      <c r="U97" s="10"/>
    </row>
    <row r="98" spans="1:21" ht="135" customHeight="1" x14ac:dyDescent="0.25">
      <c r="A98" s="8"/>
      <c r="B98" s="8"/>
      <c r="C98" s="12"/>
      <c r="D98" s="8"/>
      <c r="E98" s="8"/>
      <c r="F98" s="368"/>
      <c r="G98" s="8"/>
      <c r="H98" s="8"/>
      <c r="I98" s="8"/>
      <c r="J98" s="8"/>
      <c r="K98" s="8"/>
      <c r="L98" s="8"/>
      <c r="M98" s="8"/>
      <c r="N98" s="10"/>
      <c r="O98" s="10"/>
      <c r="P98" s="10"/>
      <c r="Q98" s="681"/>
      <c r="R98" s="681"/>
      <c r="S98" s="682"/>
      <c r="T98" s="681"/>
      <c r="U98" s="10"/>
    </row>
    <row r="99" spans="1:21" ht="135" customHeight="1" x14ac:dyDescent="0.25">
      <c r="A99" s="8"/>
      <c r="B99" s="8"/>
      <c r="C99" s="12"/>
      <c r="D99" s="8"/>
      <c r="E99" s="8"/>
      <c r="F99" s="368"/>
      <c r="G99" s="8"/>
      <c r="H99" s="8"/>
      <c r="I99" s="8"/>
      <c r="J99" s="8"/>
      <c r="K99" s="8"/>
      <c r="L99" s="8"/>
      <c r="M99" s="8"/>
      <c r="N99" s="10"/>
      <c r="O99" s="10"/>
      <c r="P99" s="10"/>
      <c r="Q99" s="681"/>
      <c r="R99" s="681"/>
      <c r="S99" s="682"/>
      <c r="T99" s="681"/>
      <c r="U99" s="10"/>
    </row>
    <row r="100" spans="1:21" ht="135" customHeight="1" x14ac:dyDescent="0.25">
      <c r="A100" s="8"/>
      <c r="B100" s="8"/>
      <c r="C100" s="12"/>
      <c r="D100" s="8"/>
      <c r="E100" s="8"/>
      <c r="F100" s="368"/>
      <c r="G100" s="8"/>
      <c r="H100" s="8"/>
      <c r="I100" s="8"/>
      <c r="J100" s="8"/>
      <c r="K100" s="8"/>
      <c r="L100" s="8"/>
      <c r="M100" s="8"/>
      <c r="N100" s="10"/>
      <c r="O100" s="10"/>
      <c r="P100" s="10"/>
      <c r="Q100" s="681"/>
      <c r="R100" s="681"/>
      <c r="S100" s="682"/>
      <c r="T100" s="681"/>
      <c r="U100" s="10"/>
    </row>
    <row r="101" spans="1:21" ht="135" customHeight="1" x14ac:dyDescent="0.25">
      <c r="A101" s="8"/>
      <c r="B101" s="8"/>
      <c r="C101" s="12"/>
      <c r="D101" s="8"/>
      <c r="E101" s="8"/>
      <c r="F101" s="368"/>
      <c r="G101" s="8"/>
      <c r="H101" s="8"/>
      <c r="I101" s="8"/>
      <c r="J101" s="8"/>
      <c r="K101" s="8"/>
      <c r="L101" s="8"/>
      <c r="M101" s="8"/>
      <c r="N101" s="10"/>
      <c r="O101" s="10"/>
      <c r="P101" s="10"/>
      <c r="Q101" s="681"/>
      <c r="R101" s="681"/>
      <c r="S101" s="682"/>
      <c r="T101" s="681"/>
      <c r="U101" s="10"/>
    </row>
    <row r="102" spans="1:21" ht="135" customHeight="1" x14ac:dyDescent="0.25">
      <c r="C102" s="12"/>
      <c r="D102" s="8"/>
      <c r="E102" s="8"/>
      <c r="F102" s="368"/>
      <c r="G102" s="8"/>
      <c r="H102" s="8"/>
      <c r="I102" s="8"/>
      <c r="J102" s="8"/>
      <c r="K102" s="8"/>
      <c r="L102" s="8"/>
      <c r="M102" s="8"/>
      <c r="N102" s="10"/>
      <c r="Q102" s="681"/>
      <c r="R102" s="681"/>
      <c r="S102" s="682"/>
      <c r="T102" s="681"/>
    </row>
    <row r="103" spans="1:21" ht="135" customHeight="1" x14ac:dyDescent="0.25">
      <c r="C103" s="12"/>
      <c r="D103" s="8"/>
      <c r="E103" s="8"/>
      <c r="F103" s="368"/>
      <c r="G103" s="8"/>
      <c r="H103" s="8"/>
      <c r="I103" s="8"/>
      <c r="J103" s="8"/>
      <c r="K103" s="8"/>
      <c r="L103" s="8"/>
      <c r="M103" s="8"/>
      <c r="N103" s="10"/>
      <c r="Q103" s="681"/>
      <c r="R103" s="681"/>
      <c r="S103" s="682"/>
      <c r="T103" s="681"/>
    </row>
    <row r="104" spans="1:21" ht="135" customHeight="1" x14ac:dyDescent="0.25">
      <c r="C104" s="12"/>
      <c r="D104" s="8"/>
      <c r="E104" s="8"/>
      <c r="F104" s="368"/>
      <c r="G104" s="8"/>
      <c r="H104" s="8"/>
      <c r="I104" s="8"/>
      <c r="J104" s="8"/>
      <c r="K104" s="8"/>
      <c r="L104" s="8"/>
      <c r="M104" s="8"/>
      <c r="N104" s="10"/>
    </row>
    <row r="105" spans="1:21" ht="135" customHeight="1" x14ac:dyDescent="0.25">
      <c r="C105" s="12"/>
      <c r="D105" s="8"/>
      <c r="E105" s="8"/>
      <c r="F105" s="368"/>
      <c r="G105" s="8"/>
      <c r="H105" s="8"/>
      <c r="I105" s="8"/>
      <c r="J105" s="8"/>
      <c r="K105" s="8"/>
      <c r="L105" s="8"/>
      <c r="M105" s="8"/>
      <c r="N105" s="10"/>
    </row>
  </sheetData>
  <mergeCells count="102">
    <mergeCell ref="A37:S37"/>
    <mergeCell ref="A31:A36"/>
    <mergeCell ref="B31:B36"/>
    <mergeCell ref="B39:D39"/>
    <mergeCell ref="E39:N39"/>
    <mergeCell ref="B40:D40"/>
    <mergeCell ref="E40:N40"/>
    <mergeCell ref="B41:D41"/>
    <mergeCell ref="E41:N41"/>
    <mergeCell ref="C27:C28"/>
    <mergeCell ref="D27:D28"/>
    <mergeCell ref="U31:U32"/>
    <mergeCell ref="V31:V32"/>
    <mergeCell ref="C33:C34"/>
    <mergeCell ref="D33:D34"/>
    <mergeCell ref="E33:E34"/>
    <mergeCell ref="U33:U34"/>
    <mergeCell ref="V33:V34"/>
    <mergeCell ref="C31:C32"/>
    <mergeCell ref="D31:D32"/>
    <mergeCell ref="E31:E32"/>
    <mergeCell ref="T31:T36"/>
    <mergeCell ref="C35:C36"/>
    <mergeCell ref="D35:D36"/>
    <mergeCell ref="E35:E36"/>
    <mergeCell ref="U35:U36"/>
    <mergeCell ref="V35:V36"/>
    <mergeCell ref="E21:E22"/>
    <mergeCell ref="U21:U22"/>
    <mergeCell ref="V21:V22"/>
    <mergeCell ref="A23:A30"/>
    <mergeCell ref="B23:B30"/>
    <mergeCell ref="C23:C24"/>
    <mergeCell ref="D23:D24"/>
    <mergeCell ref="E23:E24"/>
    <mergeCell ref="E27:E28"/>
    <mergeCell ref="U27:U28"/>
    <mergeCell ref="V27:V28"/>
    <mergeCell ref="C29:C30"/>
    <mergeCell ref="D29:D30"/>
    <mergeCell ref="E29:E30"/>
    <mergeCell ref="U29:U30"/>
    <mergeCell ref="V29:V30"/>
    <mergeCell ref="T23:T30"/>
    <mergeCell ref="U23:U24"/>
    <mergeCell ref="V23:V24"/>
    <mergeCell ref="C25:C26"/>
    <mergeCell ref="D25:D26"/>
    <mergeCell ref="E25:E26"/>
    <mergeCell ref="U25:U26"/>
    <mergeCell ref="V25:V26"/>
    <mergeCell ref="C15:C16"/>
    <mergeCell ref="D15:D16"/>
    <mergeCell ref="E15:E16"/>
    <mergeCell ref="U15:U16"/>
    <mergeCell ref="V15:V16"/>
    <mergeCell ref="D17:D18"/>
    <mergeCell ref="E17:E18"/>
    <mergeCell ref="U17:U18"/>
    <mergeCell ref="V17:V18"/>
    <mergeCell ref="C11:C12"/>
    <mergeCell ref="D11:D12"/>
    <mergeCell ref="E11:E12"/>
    <mergeCell ref="U11:U12"/>
    <mergeCell ref="V11:V12"/>
    <mergeCell ref="A9:A22"/>
    <mergeCell ref="B9:B22"/>
    <mergeCell ref="C9:C10"/>
    <mergeCell ref="D9:D10"/>
    <mergeCell ref="E9:E10"/>
    <mergeCell ref="T9:T22"/>
    <mergeCell ref="C13:C14"/>
    <mergeCell ref="D13:D14"/>
    <mergeCell ref="E13:E14"/>
    <mergeCell ref="C17:C18"/>
    <mergeCell ref="U13:U14"/>
    <mergeCell ref="V13:V14"/>
    <mergeCell ref="C19:C20"/>
    <mergeCell ref="D19:D20"/>
    <mergeCell ref="E19:E20"/>
    <mergeCell ref="U19:U20"/>
    <mergeCell ref="V19:V20"/>
    <mergeCell ref="C21:C22"/>
    <mergeCell ref="D21:D22"/>
    <mergeCell ref="A7:A8"/>
    <mergeCell ref="B7:B8"/>
    <mergeCell ref="C7:C8"/>
    <mergeCell ref="D7:E7"/>
    <mergeCell ref="F7:S7"/>
    <mergeCell ref="T7:U7"/>
    <mergeCell ref="V7:V8"/>
    <mergeCell ref="U9:U10"/>
    <mergeCell ref="V9:V10"/>
    <mergeCell ref="A1:C3"/>
    <mergeCell ref="D1:V1"/>
    <mergeCell ref="D2:V2"/>
    <mergeCell ref="D3:U3"/>
    <mergeCell ref="A4:C4"/>
    <mergeCell ref="D4:V4"/>
    <mergeCell ref="A5:C5"/>
    <mergeCell ref="D5:V5"/>
    <mergeCell ref="A6:V6"/>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2E405-B6D9-43CB-B98F-4F4654053638}">
  <dimension ref="A1:BC1713"/>
  <sheetViews>
    <sheetView zoomScale="66" zoomScaleNormal="66" workbookViewId="0">
      <selection activeCell="A155" sqref="A155:XFD156"/>
    </sheetView>
  </sheetViews>
  <sheetFormatPr baseColWidth="10" defaultRowHeight="15" x14ac:dyDescent="0.25"/>
  <cols>
    <col min="1" max="1" width="3.28515625" customWidth="1"/>
    <col min="2" max="2" width="18.28515625" customWidth="1"/>
    <col min="3" max="3" width="15.7109375" customWidth="1"/>
    <col min="4" max="4" width="16.140625" customWidth="1"/>
    <col min="5" max="8" width="27" customWidth="1"/>
    <col min="9" max="9" width="27" style="278" customWidth="1"/>
    <col min="10" max="10" width="27" customWidth="1"/>
    <col min="11" max="11" width="27" style="282" customWidth="1"/>
    <col min="12" max="31" width="27" customWidth="1"/>
    <col min="32" max="32" width="74.5703125" customWidth="1"/>
    <col min="33" max="33" width="30.5703125" customWidth="1"/>
    <col min="34" max="34" width="27.85546875" customWidth="1"/>
    <col min="35" max="35" width="36.7109375" customWidth="1"/>
    <col min="36" max="36" width="45" customWidth="1"/>
    <col min="37" max="37" width="25.140625" customWidth="1"/>
    <col min="38" max="38" width="24.140625" customWidth="1"/>
    <col min="39" max="40" width="29" customWidth="1"/>
    <col min="41" max="41" width="14.42578125" customWidth="1"/>
    <col min="42" max="42" width="14.7109375" style="712" customWidth="1"/>
    <col min="43" max="43" width="15.140625" style="712" customWidth="1"/>
    <col min="44" max="44" width="14.140625" customWidth="1"/>
    <col min="45" max="45" width="20" customWidth="1"/>
    <col min="46" max="46" width="17.85546875" customWidth="1"/>
    <col min="47" max="47" width="16.140625" customWidth="1"/>
    <col min="48" max="48" width="18.140625" customWidth="1"/>
    <col min="49" max="49" width="15" customWidth="1"/>
    <col min="50" max="50" width="19" style="712" customWidth="1"/>
    <col min="51" max="51" width="28.28515625" customWidth="1"/>
  </cols>
  <sheetData>
    <row r="1" spans="1:55" ht="16.5" customHeight="1" x14ac:dyDescent="0.25">
      <c r="A1" s="903"/>
      <c r="B1" s="904"/>
      <c r="C1" s="904"/>
      <c r="D1" s="904"/>
      <c r="E1" s="1096" t="s">
        <v>39</v>
      </c>
      <c r="F1" s="1096"/>
      <c r="G1" s="1096"/>
      <c r="H1" s="1096"/>
      <c r="I1" s="1096"/>
      <c r="J1" s="1096"/>
      <c r="K1" s="1096"/>
      <c r="L1" s="1096"/>
      <c r="M1" s="1096"/>
      <c r="N1" s="1096"/>
      <c r="O1" s="1096"/>
      <c r="P1" s="1096"/>
      <c r="Q1" s="1096"/>
      <c r="R1" s="1096"/>
      <c r="S1" s="1096"/>
      <c r="T1" s="1096"/>
      <c r="U1" s="1096"/>
      <c r="V1" s="1096"/>
      <c r="W1" s="1096"/>
      <c r="X1" s="1096"/>
      <c r="Y1" s="1096"/>
      <c r="Z1" s="1096"/>
      <c r="AA1" s="1096"/>
      <c r="AB1" s="1096"/>
      <c r="AC1" s="1096"/>
      <c r="AD1" s="1096"/>
      <c r="AE1" s="1096"/>
      <c r="AF1" s="1096"/>
      <c r="AG1" s="1096"/>
      <c r="AH1" s="1096"/>
      <c r="AI1" s="1096"/>
      <c r="AJ1" s="1096"/>
      <c r="AK1" s="1096"/>
      <c r="AL1" s="1096"/>
      <c r="AM1" s="1096"/>
      <c r="AN1" s="1096"/>
      <c r="AO1" s="1096"/>
      <c r="AP1" s="1096"/>
      <c r="AQ1" s="1096"/>
      <c r="AR1" s="1096"/>
      <c r="AS1" s="1096"/>
      <c r="AT1" s="1096"/>
      <c r="AU1" s="1096"/>
      <c r="AV1" s="1096"/>
      <c r="AW1" s="1096"/>
      <c r="AX1" s="1096"/>
      <c r="AY1" s="1096"/>
    </row>
    <row r="2" spans="1:55" ht="23.25" customHeight="1" thickBot="1" x14ac:dyDescent="0.3">
      <c r="A2" s="906"/>
      <c r="B2" s="855"/>
      <c r="C2" s="855"/>
      <c r="D2" s="855"/>
      <c r="E2" s="1097" t="s">
        <v>646</v>
      </c>
      <c r="F2" s="846"/>
      <c r="G2" s="846"/>
      <c r="H2" s="846"/>
      <c r="I2" s="846"/>
      <c r="J2" s="846"/>
      <c r="K2" s="846"/>
      <c r="L2" s="846"/>
      <c r="M2" s="846"/>
      <c r="N2" s="846"/>
      <c r="O2" s="846"/>
      <c r="P2" s="846"/>
      <c r="Q2" s="846"/>
      <c r="R2" s="846"/>
      <c r="S2" s="846"/>
      <c r="T2" s="846"/>
      <c r="U2" s="846"/>
      <c r="V2" s="846"/>
      <c r="W2" s="846"/>
      <c r="X2" s="846"/>
      <c r="Y2" s="846"/>
      <c r="Z2" s="846"/>
      <c r="AA2" s="846"/>
      <c r="AB2" s="846"/>
      <c r="AC2" s="846"/>
      <c r="AD2" s="846"/>
      <c r="AE2" s="846"/>
      <c r="AF2" s="846"/>
      <c r="AG2" s="846"/>
      <c r="AH2" s="846"/>
      <c r="AI2" s="846"/>
      <c r="AJ2" s="846"/>
      <c r="AK2" s="846"/>
      <c r="AL2" s="846"/>
      <c r="AM2" s="846"/>
      <c r="AN2" s="846"/>
      <c r="AO2" s="846"/>
      <c r="AP2" s="846"/>
      <c r="AQ2" s="846"/>
      <c r="AR2" s="846"/>
      <c r="AS2" s="846"/>
      <c r="AT2" s="846"/>
      <c r="AU2" s="846"/>
      <c r="AV2" s="846"/>
      <c r="AW2" s="846"/>
      <c r="AX2" s="846"/>
      <c r="AY2" s="846"/>
    </row>
    <row r="3" spans="1:55" ht="16.5" thickBot="1" x14ac:dyDescent="0.3">
      <c r="A3" s="906"/>
      <c r="B3" s="855"/>
      <c r="C3" s="855"/>
      <c r="D3" s="855"/>
      <c r="E3" s="1098" t="s">
        <v>40</v>
      </c>
      <c r="F3" s="1099"/>
      <c r="G3" s="1099"/>
      <c r="H3" s="1099"/>
      <c r="I3" s="1099"/>
      <c r="J3" s="1099"/>
      <c r="K3" s="1099"/>
      <c r="L3" s="1099"/>
      <c r="M3" s="1099"/>
      <c r="N3" s="1099"/>
      <c r="O3" s="1099"/>
      <c r="P3" s="1099"/>
      <c r="Q3" s="1099"/>
      <c r="R3" s="1099"/>
      <c r="S3" s="1099"/>
      <c r="T3" s="1099"/>
      <c r="U3" s="1099"/>
      <c r="V3" s="1099"/>
      <c r="W3" s="1099"/>
      <c r="X3" s="1099"/>
      <c r="Y3" s="1099"/>
      <c r="Z3" s="1099"/>
      <c r="AA3" s="1099"/>
      <c r="AB3" s="1099"/>
      <c r="AC3" s="1099"/>
      <c r="AD3" s="1100"/>
      <c r="AE3" s="1101" t="s">
        <v>365</v>
      </c>
      <c r="AF3" s="1102"/>
      <c r="AG3" s="1102"/>
      <c r="AH3" s="1102"/>
      <c r="AI3" s="1102"/>
      <c r="AJ3" s="1102"/>
      <c r="AK3" s="1102"/>
      <c r="AL3" s="1102"/>
      <c r="AM3" s="1102"/>
      <c r="AN3" s="1102"/>
      <c r="AO3" s="1102"/>
      <c r="AP3" s="1102"/>
      <c r="AQ3" s="1102"/>
      <c r="AR3" s="1102"/>
      <c r="AS3" s="1102"/>
      <c r="AT3" s="1102"/>
      <c r="AU3" s="1102"/>
      <c r="AV3" s="1102"/>
      <c r="AW3" s="1102"/>
      <c r="AX3" s="1102"/>
      <c r="AY3" s="1103"/>
    </row>
    <row r="4" spans="1:55" ht="18.75" thickBot="1" x14ac:dyDescent="0.3">
      <c r="A4" s="1104" t="s">
        <v>0</v>
      </c>
      <c r="B4" s="1105"/>
      <c r="C4" s="1105"/>
      <c r="D4" s="1106"/>
      <c r="E4" s="1107" t="s">
        <v>372</v>
      </c>
      <c r="F4" s="1107"/>
      <c r="G4" s="1108"/>
      <c r="H4" s="1108"/>
      <c r="I4" s="1108"/>
      <c r="J4" s="1108"/>
      <c r="K4" s="1108"/>
      <c r="L4" s="1108"/>
      <c r="M4" s="1108"/>
      <c r="N4" s="1108"/>
      <c r="O4" s="1108"/>
      <c r="P4" s="1108"/>
      <c r="Q4" s="1108"/>
      <c r="R4" s="1108"/>
      <c r="S4" s="1108"/>
      <c r="T4" s="1108"/>
      <c r="U4" s="1108"/>
      <c r="V4" s="1108"/>
      <c r="W4" s="1108"/>
      <c r="X4" s="1108"/>
      <c r="Y4" s="1108"/>
      <c r="Z4" s="1108"/>
      <c r="AA4" s="1108"/>
      <c r="AB4" s="1108"/>
      <c r="AC4" s="1108"/>
      <c r="AD4" s="1108"/>
      <c r="AE4" s="1108"/>
      <c r="AF4" s="1108"/>
      <c r="AG4" s="1108"/>
      <c r="AH4" s="1108"/>
      <c r="AI4" s="1108"/>
      <c r="AJ4" s="1108"/>
      <c r="AK4" s="1108"/>
      <c r="AL4" s="1108"/>
      <c r="AM4" s="1108"/>
      <c r="AN4" s="1108"/>
      <c r="AO4" s="1108"/>
      <c r="AP4" s="1108"/>
      <c r="AQ4" s="1108"/>
      <c r="AR4" s="1108"/>
      <c r="AS4" s="1108"/>
      <c r="AT4" s="1108"/>
      <c r="AU4" s="1108"/>
      <c r="AV4" s="1108"/>
      <c r="AW4" s="1108"/>
      <c r="AX4" s="1108"/>
      <c r="AY4" s="1109"/>
    </row>
    <row r="5" spans="1:55" ht="18.75" thickBot="1" x14ac:dyDescent="0.3">
      <c r="A5" s="1070" t="s">
        <v>2</v>
      </c>
      <c r="B5" s="1071"/>
      <c r="C5" s="1071"/>
      <c r="D5" s="1072"/>
      <c r="E5" s="1073" t="s">
        <v>373</v>
      </c>
      <c r="F5" s="1073"/>
      <c r="G5" s="1074"/>
      <c r="H5" s="1074"/>
      <c r="I5" s="1074"/>
      <c r="J5" s="1074"/>
      <c r="K5" s="1074"/>
      <c r="L5" s="1074"/>
      <c r="M5" s="1074"/>
      <c r="N5" s="1074"/>
      <c r="O5" s="1074"/>
      <c r="P5" s="1074"/>
      <c r="Q5" s="1074"/>
      <c r="R5" s="1074"/>
      <c r="S5" s="1074"/>
      <c r="T5" s="1074"/>
      <c r="U5" s="1074"/>
      <c r="V5" s="1074"/>
      <c r="W5" s="1074"/>
      <c r="X5" s="1074"/>
      <c r="Y5" s="1074"/>
      <c r="Z5" s="1074"/>
      <c r="AA5" s="1074"/>
      <c r="AB5" s="1074"/>
      <c r="AC5" s="1074"/>
      <c r="AD5" s="1074"/>
      <c r="AE5" s="1074"/>
      <c r="AF5" s="1074"/>
      <c r="AG5" s="1074"/>
      <c r="AH5" s="1074"/>
      <c r="AI5" s="1074"/>
      <c r="AJ5" s="1074"/>
      <c r="AK5" s="1074"/>
      <c r="AL5" s="1074"/>
      <c r="AM5" s="1074"/>
      <c r="AN5" s="1074"/>
      <c r="AO5" s="1074"/>
      <c r="AP5" s="1074"/>
      <c r="AQ5" s="1074"/>
      <c r="AR5" s="1074"/>
      <c r="AS5" s="1074"/>
      <c r="AT5" s="1074"/>
      <c r="AU5" s="1074"/>
      <c r="AV5" s="1074"/>
      <c r="AW5" s="1074"/>
      <c r="AX5" s="1074"/>
      <c r="AY5" s="1075"/>
    </row>
    <row r="6" spans="1:55" ht="18.75" thickBot="1" x14ac:dyDescent="0.3">
      <c r="A6" s="1076" t="s">
        <v>21</v>
      </c>
      <c r="B6" s="1077"/>
      <c r="C6" s="1077"/>
      <c r="D6" s="1078"/>
      <c r="E6" s="1079" t="s">
        <v>645</v>
      </c>
      <c r="F6" s="1079"/>
      <c r="G6" s="1079"/>
      <c r="H6" s="1079"/>
      <c r="I6" s="1079"/>
      <c r="J6" s="1079"/>
      <c r="K6" s="1079"/>
      <c r="L6" s="1079"/>
      <c r="M6" s="1079"/>
      <c r="N6" s="1079"/>
      <c r="O6" s="1079"/>
      <c r="P6" s="1079"/>
      <c r="Q6" s="1079"/>
      <c r="R6" s="1080"/>
      <c r="S6" s="1080"/>
      <c r="T6" s="1080"/>
      <c r="U6" s="1080"/>
      <c r="V6" s="1080"/>
      <c r="W6" s="1080"/>
      <c r="X6" s="1080"/>
      <c r="Y6" s="1080"/>
      <c r="Z6" s="1080"/>
      <c r="AA6" s="1080"/>
      <c r="AB6" s="1080"/>
      <c r="AC6" s="1080"/>
      <c r="AD6" s="1080"/>
      <c r="AE6" s="1080"/>
      <c r="AF6" s="1080"/>
      <c r="AG6" s="1080"/>
      <c r="AH6" s="1080"/>
      <c r="AI6" s="1080"/>
      <c r="AJ6" s="1080"/>
      <c r="AK6" s="1080"/>
      <c r="AL6" s="1080"/>
      <c r="AM6" s="1080"/>
      <c r="AN6" s="1080"/>
      <c r="AO6" s="1080"/>
      <c r="AP6" s="1080"/>
      <c r="AQ6" s="1080"/>
      <c r="AR6" s="1080"/>
      <c r="AS6" s="1080"/>
      <c r="AT6" s="1080"/>
      <c r="AU6" s="1080"/>
      <c r="AV6" s="1080"/>
      <c r="AW6" s="1080"/>
      <c r="AX6" s="1080"/>
      <c r="AY6" s="1081"/>
    </row>
    <row r="7" spans="1:55" ht="18.75" thickBot="1" x14ac:dyDescent="0.3">
      <c r="A7" s="1082"/>
      <c r="B7" s="1083"/>
      <c r="C7" s="1083"/>
      <c r="D7" s="1083"/>
      <c r="E7" s="1083"/>
      <c r="F7" s="1083"/>
      <c r="G7" s="1084"/>
      <c r="H7" s="1084"/>
      <c r="I7" s="1084"/>
      <c r="J7" s="1084"/>
      <c r="K7" s="1084"/>
      <c r="L7" s="1084"/>
      <c r="M7" s="1084"/>
      <c r="N7" s="1084"/>
      <c r="O7" s="1084"/>
      <c r="P7" s="1084"/>
      <c r="Q7" s="1084"/>
      <c r="R7" s="1084"/>
      <c r="S7" s="1084"/>
      <c r="T7" s="1084"/>
      <c r="U7" s="1084"/>
      <c r="V7" s="1084"/>
      <c r="W7" s="1084"/>
      <c r="X7" s="1084"/>
      <c r="Y7" s="1084"/>
      <c r="Z7" s="1084"/>
      <c r="AA7" s="1084"/>
      <c r="AB7" s="1084"/>
      <c r="AC7" s="1084"/>
      <c r="AD7" s="1084"/>
      <c r="AE7" s="1084"/>
      <c r="AF7" s="1084"/>
      <c r="AG7" s="1084"/>
      <c r="AH7" s="1084"/>
      <c r="AI7" s="1084"/>
      <c r="AJ7" s="1084"/>
      <c r="AK7" s="1084"/>
      <c r="AL7" s="1084"/>
      <c r="AM7" s="1084"/>
      <c r="AN7" s="1084"/>
      <c r="AO7" s="1084"/>
      <c r="AP7" s="1084"/>
      <c r="AQ7" s="1084"/>
      <c r="AR7" s="1084"/>
      <c r="AS7" s="1084"/>
      <c r="AT7" s="1084"/>
      <c r="AU7" s="1084"/>
      <c r="AV7" s="1084"/>
      <c r="AW7" s="1084"/>
      <c r="AX7" s="1084"/>
      <c r="AY7" s="1085"/>
    </row>
    <row r="8" spans="1:55" ht="15.75" thickBot="1" x14ac:dyDescent="0.3">
      <c r="A8" s="1086" t="s">
        <v>97</v>
      </c>
      <c r="B8" s="1087"/>
      <c r="C8" s="1087"/>
      <c r="D8" s="1087"/>
      <c r="E8" s="1087"/>
      <c r="F8" s="1088"/>
      <c r="G8" s="1089" t="s">
        <v>103</v>
      </c>
      <c r="H8" s="1089"/>
      <c r="I8" s="1089"/>
      <c r="J8" s="1089"/>
      <c r="K8" s="1089"/>
      <c r="L8" s="1089"/>
      <c r="M8" s="1089"/>
      <c r="N8" s="1089"/>
      <c r="O8" s="1089"/>
      <c r="P8" s="1089"/>
      <c r="Q8" s="1089"/>
      <c r="R8" s="1089"/>
      <c r="S8" s="1090"/>
      <c r="T8" s="1091" t="s">
        <v>104</v>
      </c>
      <c r="U8" s="1089"/>
      <c r="V8" s="1089"/>
      <c r="W8" s="1089"/>
      <c r="X8" s="1089"/>
      <c r="Y8" s="1089"/>
      <c r="Z8" s="1089"/>
      <c r="AA8" s="1089"/>
      <c r="AB8" s="1089"/>
      <c r="AC8" s="1089"/>
      <c r="AD8" s="1089"/>
      <c r="AE8" s="1089"/>
      <c r="AF8" s="1090"/>
      <c r="AG8" s="1092" t="s">
        <v>105</v>
      </c>
      <c r="AH8" s="1093"/>
      <c r="AI8" s="1093"/>
      <c r="AJ8" s="1093"/>
      <c r="AK8" s="1093"/>
      <c r="AL8" s="1094" t="s">
        <v>111</v>
      </c>
      <c r="AM8" s="1095"/>
      <c r="AN8" s="1063" t="s">
        <v>400</v>
      </c>
      <c r="AO8" s="1064"/>
      <c r="AP8" s="1064"/>
      <c r="AQ8" s="1064"/>
      <c r="AR8" s="1064"/>
      <c r="AS8" s="1064"/>
      <c r="AT8" s="1064"/>
      <c r="AU8" s="1064"/>
      <c r="AV8" s="1064"/>
      <c r="AW8" s="1064"/>
      <c r="AX8" s="1065"/>
      <c r="AY8" s="1066" t="s">
        <v>123</v>
      </c>
      <c r="AZ8" s="24"/>
      <c r="BA8" s="24"/>
      <c r="BB8" s="24"/>
      <c r="BC8" s="24"/>
    </row>
    <row r="9" spans="1:55" ht="74.25" customHeight="1" x14ac:dyDescent="0.25">
      <c r="A9" s="246" t="s">
        <v>98</v>
      </c>
      <c r="B9" s="247" t="s">
        <v>99</v>
      </c>
      <c r="C9" s="248" t="s">
        <v>100</v>
      </c>
      <c r="D9" s="249" t="s">
        <v>101</v>
      </c>
      <c r="E9" s="250" t="s">
        <v>446</v>
      </c>
      <c r="F9" s="250" t="s">
        <v>102</v>
      </c>
      <c r="G9" s="251" t="s">
        <v>6</v>
      </c>
      <c r="H9" s="251" t="s">
        <v>7</v>
      </c>
      <c r="I9" s="252" t="s">
        <v>8</v>
      </c>
      <c r="J9" s="251" t="s">
        <v>9</v>
      </c>
      <c r="K9" s="279" t="s">
        <v>10</v>
      </c>
      <c r="L9" s="251" t="s">
        <v>11</v>
      </c>
      <c r="M9" s="251" t="s">
        <v>12</v>
      </c>
      <c r="N9" s="251" t="s">
        <v>13</v>
      </c>
      <c r="O9" s="251" t="s">
        <v>14</v>
      </c>
      <c r="P9" s="251" t="s">
        <v>15</v>
      </c>
      <c r="Q9" s="251" t="s">
        <v>16</v>
      </c>
      <c r="R9" s="251" t="s">
        <v>17</v>
      </c>
      <c r="S9" s="714" t="s">
        <v>66</v>
      </c>
      <c r="T9" s="251" t="s">
        <v>6</v>
      </c>
      <c r="U9" s="251" t="s">
        <v>7</v>
      </c>
      <c r="V9" s="251" t="s">
        <v>8</v>
      </c>
      <c r="W9" s="251" t="s">
        <v>9</v>
      </c>
      <c r="X9" s="251" t="s">
        <v>10</v>
      </c>
      <c r="Y9" s="251" t="s">
        <v>11</v>
      </c>
      <c r="Z9" s="251" t="s">
        <v>12</v>
      </c>
      <c r="AA9" s="251" t="s">
        <v>13</v>
      </c>
      <c r="AB9" s="251" t="s">
        <v>14</v>
      </c>
      <c r="AC9" s="251" t="s">
        <v>15</v>
      </c>
      <c r="AD9" s="251" t="s">
        <v>16</v>
      </c>
      <c r="AE9" s="253" t="s">
        <v>17</v>
      </c>
      <c r="AF9" s="253" t="s">
        <v>67</v>
      </c>
      <c r="AG9" s="254" t="s">
        <v>106</v>
      </c>
      <c r="AH9" s="253" t="s">
        <v>107</v>
      </c>
      <c r="AI9" s="253" t="s">
        <v>108</v>
      </c>
      <c r="AJ9" s="253" t="s">
        <v>109</v>
      </c>
      <c r="AK9" s="253" t="s">
        <v>110</v>
      </c>
      <c r="AL9" s="253" t="s">
        <v>112</v>
      </c>
      <c r="AM9" s="253" t="s">
        <v>113</v>
      </c>
      <c r="AN9" s="255" t="s">
        <v>114</v>
      </c>
      <c r="AO9" s="255" t="s">
        <v>115</v>
      </c>
      <c r="AP9" s="255" t="s">
        <v>116</v>
      </c>
      <c r="AQ9" s="255" t="s">
        <v>117</v>
      </c>
      <c r="AR9" s="255" t="s">
        <v>118</v>
      </c>
      <c r="AS9" s="255" t="s">
        <v>119</v>
      </c>
      <c r="AT9" s="255" t="s">
        <v>120</v>
      </c>
      <c r="AU9" s="255" t="s">
        <v>121</v>
      </c>
      <c r="AV9" s="255" t="s">
        <v>543</v>
      </c>
      <c r="AW9" s="255" t="s">
        <v>401</v>
      </c>
      <c r="AX9" s="256" t="s">
        <v>122</v>
      </c>
      <c r="AY9" s="1067"/>
      <c r="AZ9" s="24"/>
      <c r="BA9" s="24"/>
      <c r="BB9" s="24"/>
      <c r="BC9" s="24"/>
    </row>
    <row r="10" spans="1:55" ht="15" customHeight="1" x14ac:dyDescent="0.25">
      <c r="A10" s="1043">
        <v>1</v>
      </c>
      <c r="B10" s="1043" t="s">
        <v>385</v>
      </c>
      <c r="C10" s="1055" t="s">
        <v>544</v>
      </c>
      <c r="D10" s="715" t="s">
        <v>41</v>
      </c>
      <c r="E10" s="721"/>
      <c r="F10" s="722"/>
      <c r="G10" s="722"/>
      <c r="H10" s="721">
        <f t="shared" ref="H10:J10" si="0">1/20</f>
        <v>0.05</v>
      </c>
      <c r="I10" s="721">
        <f t="shared" si="0"/>
        <v>0.05</v>
      </c>
      <c r="J10" s="721">
        <f t="shared" si="0"/>
        <v>0.05</v>
      </c>
      <c r="K10" s="721">
        <v>0.05</v>
      </c>
      <c r="L10" s="721">
        <f t="shared" ref="L10" si="1">1/20</f>
        <v>0.05</v>
      </c>
      <c r="M10" s="723">
        <v>2.8999999999999998E-2</v>
      </c>
      <c r="N10" s="724">
        <f>0.66/20</f>
        <v>3.3000000000000002E-2</v>
      </c>
      <c r="O10" s="724">
        <v>3.7999999999999999E-2</v>
      </c>
      <c r="P10" s="724">
        <f>0.84/20</f>
        <v>4.1999999999999996E-2</v>
      </c>
      <c r="Q10" s="723">
        <f>0.92/20</f>
        <v>4.5999999999999999E-2</v>
      </c>
      <c r="R10" s="721">
        <f>1/20</f>
        <v>0.05</v>
      </c>
      <c r="S10" s="725"/>
      <c r="T10" s="725"/>
      <c r="U10" s="726">
        <f t="shared" ref="U10:W10" si="2">1/20</f>
        <v>0.05</v>
      </c>
      <c r="V10" s="726">
        <f t="shared" si="2"/>
        <v>0.05</v>
      </c>
      <c r="W10" s="726">
        <f t="shared" si="2"/>
        <v>0.05</v>
      </c>
      <c r="X10" s="727">
        <v>1.9499999999999999E-3</v>
      </c>
      <c r="Y10" s="727">
        <v>2.5000000000000001E-2</v>
      </c>
      <c r="Z10" s="727">
        <v>2.8999999999999998E-2</v>
      </c>
      <c r="AA10" s="726">
        <f>0.66/20</f>
        <v>3.3000000000000002E-2</v>
      </c>
      <c r="AB10" s="726">
        <v>3.7999999999999999E-2</v>
      </c>
      <c r="AC10" s="728">
        <f>0.84/20</f>
        <v>4.1999999999999996E-2</v>
      </c>
      <c r="AD10" s="729">
        <f>0.92/20</f>
        <v>4.5999999999999999E-2</v>
      </c>
      <c r="AE10" s="721">
        <f>1/20</f>
        <v>0.05</v>
      </c>
      <c r="AF10" s="1056" t="s">
        <v>600</v>
      </c>
      <c r="AG10" s="1058" t="s">
        <v>473</v>
      </c>
      <c r="AH10" s="1044" t="s">
        <v>518</v>
      </c>
      <c r="AI10" s="1068" t="s">
        <v>601</v>
      </c>
      <c r="AJ10" s="1043" t="s">
        <v>602</v>
      </c>
      <c r="AK10" s="1043" t="s">
        <v>454</v>
      </c>
      <c r="AL10" s="1044" t="s">
        <v>603</v>
      </c>
      <c r="AM10" s="1043" t="s">
        <v>71</v>
      </c>
      <c r="AN10" s="1048">
        <v>567965.19524187245</v>
      </c>
      <c r="AO10" s="1048">
        <v>261063</v>
      </c>
      <c r="AP10" s="1048">
        <v>306902.20085705898</v>
      </c>
      <c r="AQ10" s="1043" t="s">
        <v>71</v>
      </c>
      <c r="AR10" s="1043" t="s">
        <v>71</v>
      </c>
      <c r="AS10" s="1043" t="s">
        <v>71</v>
      </c>
      <c r="AT10" s="1043" t="s">
        <v>71</v>
      </c>
      <c r="AU10" s="1043" t="s">
        <v>71</v>
      </c>
      <c r="AV10" s="1043" t="s">
        <v>71</v>
      </c>
      <c r="AW10" s="1043" t="s">
        <v>71</v>
      </c>
      <c r="AX10" s="1043" t="s">
        <v>71</v>
      </c>
      <c r="AY10" s="730"/>
    </row>
    <row r="11" spans="1:55" ht="18" customHeight="1" x14ac:dyDescent="0.25">
      <c r="A11" s="1043"/>
      <c r="B11" s="1043"/>
      <c r="C11" s="1055"/>
      <c r="D11" s="716" t="s">
        <v>3</v>
      </c>
      <c r="E11" s="723"/>
      <c r="F11" s="723"/>
      <c r="G11" s="722"/>
      <c r="H11" s="721">
        <v>790161576.68602526</v>
      </c>
      <c r="I11" s="721">
        <v>323824746.74208975</v>
      </c>
      <c r="J11" s="721">
        <v>268823046.62883031</v>
      </c>
      <c r="K11" s="721">
        <v>416770172.98570108</v>
      </c>
      <c r="L11" s="723">
        <v>481676566.42333686</v>
      </c>
      <c r="M11" s="723">
        <v>448998051.11889654</v>
      </c>
      <c r="N11" s="724">
        <v>456401090.34416997</v>
      </c>
      <c r="O11" s="724">
        <v>411284763.20058197</v>
      </c>
      <c r="P11" s="724">
        <v>393449503.13678348</v>
      </c>
      <c r="Q11" s="723">
        <v>415709988.14509034</v>
      </c>
      <c r="R11" s="723">
        <v>416733476.53423911</v>
      </c>
      <c r="S11" s="731"/>
      <c r="T11" s="731"/>
      <c r="U11" s="732">
        <v>790161576.68602526</v>
      </c>
      <c r="V11" s="732">
        <v>323824746.74208975</v>
      </c>
      <c r="W11" s="732">
        <v>268823046.62883031</v>
      </c>
      <c r="X11" s="732">
        <v>416770172.98570108</v>
      </c>
      <c r="Y11" s="731">
        <v>481676566.42333686</v>
      </c>
      <c r="Z11" s="731">
        <v>448998051.11889654</v>
      </c>
      <c r="AA11" s="731">
        <v>456401090.34416997</v>
      </c>
      <c r="AB11" s="733">
        <v>411284763.20058197</v>
      </c>
      <c r="AC11" s="734">
        <v>393449503.13678348</v>
      </c>
      <c r="AD11" s="734">
        <v>415709988.14509034</v>
      </c>
      <c r="AE11" s="723">
        <v>416733476.53423911</v>
      </c>
      <c r="AF11" s="1056"/>
      <c r="AG11" s="1058"/>
      <c r="AH11" s="1044"/>
      <c r="AI11" s="1069"/>
      <c r="AJ11" s="1043"/>
      <c r="AK11" s="1043"/>
      <c r="AL11" s="1044"/>
      <c r="AM11" s="1043"/>
      <c r="AN11" s="1048"/>
      <c r="AO11" s="1048"/>
      <c r="AP11" s="1048"/>
      <c r="AQ11" s="1043"/>
      <c r="AR11" s="1043"/>
      <c r="AS11" s="1043"/>
      <c r="AT11" s="1043"/>
      <c r="AU11" s="1043"/>
      <c r="AV11" s="1043"/>
      <c r="AW11" s="1043"/>
      <c r="AX11" s="1043"/>
      <c r="AY11" s="730"/>
    </row>
    <row r="12" spans="1:55" ht="27" customHeight="1" x14ac:dyDescent="0.25">
      <c r="A12" s="1043"/>
      <c r="B12" s="1043"/>
      <c r="C12" s="1055"/>
      <c r="D12" s="717" t="s">
        <v>42</v>
      </c>
      <c r="E12" s="735"/>
      <c r="F12" s="735"/>
      <c r="G12" s="736"/>
      <c r="H12" s="721">
        <v>0</v>
      </c>
      <c r="I12" s="735">
        <v>0</v>
      </c>
      <c r="J12" s="735">
        <v>0</v>
      </c>
      <c r="K12" s="735">
        <v>0</v>
      </c>
      <c r="L12" s="735">
        <v>0</v>
      </c>
      <c r="M12" s="735">
        <v>0</v>
      </c>
      <c r="N12" s="737">
        <v>0</v>
      </c>
      <c r="O12" s="737">
        <v>0</v>
      </c>
      <c r="P12" s="737">
        <v>0</v>
      </c>
      <c r="Q12" s="735">
        <v>0</v>
      </c>
      <c r="R12" s="735">
        <v>0</v>
      </c>
      <c r="S12" s="738"/>
      <c r="T12" s="738"/>
      <c r="U12" s="739">
        <v>0</v>
      </c>
      <c r="V12" s="739">
        <v>0</v>
      </c>
      <c r="W12" s="739">
        <v>0</v>
      </c>
      <c r="X12" s="739">
        <v>0</v>
      </c>
      <c r="Y12" s="738">
        <v>0</v>
      </c>
      <c r="Z12" s="738">
        <v>0</v>
      </c>
      <c r="AA12" s="738">
        <v>0</v>
      </c>
      <c r="AB12" s="738">
        <v>0</v>
      </c>
      <c r="AC12" s="734">
        <v>0</v>
      </c>
      <c r="AD12" s="734">
        <v>0</v>
      </c>
      <c r="AE12" s="735">
        <v>0</v>
      </c>
      <c r="AF12" s="1056"/>
      <c r="AG12" s="1058"/>
      <c r="AH12" s="1044"/>
      <c r="AI12" s="1069"/>
      <c r="AJ12" s="1043"/>
      <c r="AK12" s="1043"/>
      <c r="AL12" s="1044"/>
      <c r="AM12" s="1043"/>
      <c r="AN12" s="1048"/>
      <c r="AO12" s="1048"/>
      <c r="AP12" s="1048"/>
      <c r="AQ12" s="1043"/>
      <c r="AR12" s="1043"/>
      <c r="AS12" s="1043"/>
      <c r="AT12" s="1043"/>
      <c r="AU12" s="1043"/>
      <c r="AV12" s="1043"/>
      <c r="AW12" s="1043"/>
      <c r="AX12" s="1043"/>
      <c r="AY12" s="730"/>
    </row>
    <row r="13" spans="1:55" ht="27" customHeight="1" x14ac:dyDescent="0.25">
      <c r="A13" s="1043"/>
      <c r="B13" s="1043"/>
      <c r="C13" s="1055"/>
      <c r="D13" s="716" t="s">
        <v>4</v>
      </c>
      <c r="E13" s="735"/>
      <c r="F13" s="735"/>
      <c r="G13" s="736"/>
      <c r="H13" s="721">
        <v>0</v>
      </c>
      <c r="I13" s="735">
        <v>0</v>
      </c>
      <c r="J13" s="735">
        <v>0</v>
      </c>
      <c r="K13" s="735">
        <v>0</v>
      </c>
      <c r="L13" s="735">
        <v>0</v>
      </c>
      <c r="M13" s="735">
        <v>0</v>
      </c>
      <c r="N13" s="737">
        <v>0</v>
      </c>
      <c r="O13" s="737">
        <v>0</v>
      </c>
      <c r="P13" s="737">
        <v>0</v>
      </c>
      <c r="Q13" s="735">
        <v>0</v>
      </c>
      <c r="R13" s="735">
        <v>0</v>
      </c>
      <c r="S13" s="738"/>
      <c r="T13" s="738"/>
      <c r="U13" s="739">
        <v>0</v>
      </c>
      <c r="V13" s="739">
        <v>0</v>
      </c>
      <c r="W13" s="739">
        <v>0</v>
      </c>
      <c r="X13" s="739">
        <v>0</v>
      </c>
      <c r="Y13" s="738">
        <v>0</v>
      </c>
      <c r="Z13" s="738">
        <v>0</v>
      </c>
      <c r="AA13" s="738">
        <v>0</v>
      </c>
      <c r="AB13" s="738">
        <v>0</v>
      </c>
      <c r="AC13" s="734">
        <v>0</v>
      </c>
      <c r="AD13" s="734">
        <v>0</v>
      </c>
      <c r="AE13" s="735">
        <v>0</v>
      </c>
      <c r="AF13" s="1056"/>
      <c r="AG13" s="1058"/>
      <c r="AH13" s="1044"/>
      <c r="AI13" s="1069"/>
      <c r="AJ13" s="1043"/>
      <c r="AK13" s="1043"/>
      <c r="AL13" s="1044"/>
      <c r="AM13" s="1043"/>
      <c r="AN13" s="1048"/>
      <c r="AO13" s="1048"/>
      <c r="AP13" s="1048"/>
      <c r="AQ13" s="1043"/>
      <c r="AR13" s="1043"/>
      <c r="AS13" s="1043"/>
      <c r="AT13" s="1043"/>
      <c r="AU13" s="1043"/>
      <c r="AV13" s="1043"/>
      <c r="AW13" s="1043"/>
      <c r="AX13" s="1043"/>
      <c r="AY13" s="730"/>
    </row>
    <row r="14" spans="1:55" ht="27" customHeight="1" x14ac:dyDescent="0.25">
      <c r="A14" s="1043"/>
      <c r="B14" s="1043"/>
      <c r="C14" s="1055"/>
      <c r="D14" s="717" t="s">
        <v>43</v>
      </c>
      <c r="E14" s="735"/>
      <c r="F14" s="735"/>
      <c r="G14" s="736"/>
      <c r="H14" s="721">
        <v>0.05</v>
      </c>
      <c r="I14" s="735">
        <v>0.05</v>
      </c>
      <c r="J14" s="735">
        <v>0.05</v>
      </c>
      <c r="K14" s="735">
        <f t="shared" ref="K14" si="3">K12+K10</f>
        <v>0.05</v>
      </c>
      <c r="L14" s="735">
        <v>0.05</v>
      </c>
      <c r="M14" s="735">
        <f t="shared" ref="M14:R14" si="4">M12+M10</f>
        <v>2.8999999999999998E-2</v>
      </c>
      <c r="N14" s="737">
        <f t="shared" si="4"/>
        <v>3.3000000000000002E-2</v>
      </c>
      <c r="O14" s="737">
        <f t="shared" si="4"/>
        <v>3.7999999999999999E-2</v>
      </c>
      <c r="P14" s="737">
        <f t="shared" si="4"/>
        <v>4.1999999999999996E-2</v>
      </c>
      <c r="Q14" s="735">
        <f t="shared" si="4"/>
        <v>4.5999999999999999E-2</v>
      </c>
      <c r="R14" s="735">
        <f t="shared" si="4"/>
        <v>0.05</v>
      </c>
      <c r="S14" s="738"/>
      <c r="T14" s="738"/>
      <c r="U14" s="739">
        <v>0.05</v>
      </c>
      <c r="V14" s="739">
        <v>0.05</v>
      </c>
      <c r="W14" s="739">
        <v>0.05</v>
      </c>
      <c r="X14" s="739">
        <f t="shared" ref="X14:AE14" si="5">X12+X10</f>
        <v>1.9499999999999999E-3</v>
      </c>
      <c r="Y14" s="738">
        <f t="shared" si="5"/>
        <v>2.5000000000000001E-2</v>
      </c>
      <c r="Z14" s="738">
        <f t="shared" si="5"/>
        <v>2.8999999999999998E-2</v>
      </c>
      <c r="AA14" s="738">
        <f t="shared" si="5"/>
        <v>3.3000000000000002E-2</v>
      </c>
      <c r="AB14" s="738">
        <f t="shared" si="5"/>
        <v>3.7999999999999999E-2</v>
      </c>
      <c r="AC14" s="734">
        <f t="shared" si="5"/>
        <v>4.1999999999999996E-2</v>
      </c>
      <c r="AD14" s="734">
        <f t="shared" si="5"/>
        <v>4.5999999999999999E-2</v>
      </c>
      <c r="AE14" s="735">
        <f t="shared" si="5"/>
        <v>0.05</v>
      </c>
      <c r="AF14" s="1056"/>
      <c r="AG14" s="1058"/>
      <c r="AH14" s="1044"/>
      <c r="AI14" s="1069"/>
      <c r="AJ14" s="1043"/>
      <c r="AK14" s="1043"/>
      <c r="AL14" s="1044"/>
      <c r="AM14" s="1043"/>
      <c r="AN14" s="1048"/>
      <c r="AO14" s="1048"/>
      <c r="AP14" s="1048"/>
      <c r="AQ14" s="1043"/>
      <c r="AR14" s="1043"/>
      <c r="AS14" s="1043"/>
      <c r="AT14" s="1043"/>
      <c r="AU14" s="1043"/>
      <c r="AV14" s="1043"/>
      <c r="AW14" s="1043"/>
      <c r="AX14" s="1043"/>
      <c r="AY14" s="730"/>
    </row>
    <row r="15" spans="1:55" ht="27.75" customHeight="1" x14ac:dyDescent="0.25">
      <c r="A15" s="1043"/>
      <c r="B15" s="1043"/>
      <c r="C15" s="1055"/>
      <c r="D15" s="716" t="s">
        <v>45</v>
      </c>
      <c r="E15" s="740"/>
      <c r="F15" s="740"/>
      <c r="G15" s="722"/>
      <c r="H15" s="721">
        <f t="shared" ref="H15:R15" si="6">H11</f>
        <v>790161576.68602526</v>
      </c>
      <c r="I15" s="721">
        <f t="shared" si="6"/>
        <v>323824746.74208975</v>
      </c>
      <c r="J15" s="721">
        <f t="shared" si="6"/>
        <v>268823046.62883031</v>
      </c>
      <c r="K15" s="721">
        <f t="shared" si="6"/>
        <v>416770172.98570108</v>
      </c>
      <c r="L15" s="723">
        <f t="shared" si="6"/>
        <v>481676566.42333686</v>
      </c>
      <c r="M15" s="735">
        <f t="shared" si="6"/>
        <v>448998051.11889654</v>
      </c>
      <c r="N15" s="737">
        <f t="shared" si="6"/>
        <v>456401090.34416997</v>
      </c>
      <c r="O15" s="737">
        <f t="shared" si="6"/>
        <v>411284763.20058197</v>
      </c>
      <c r="P15" s="737">
        <f t="shared" si="6"/>
        <v>393449503.13678348</v>
      </c>
      <c r="Q15" s="735">
        <f t="shared" si="6"/>
        <v>415709988.14509034</v>
      </c>
      <c r="R15" s="740">
        <f t="shared" si="6"/>
        <v>416733476.53423911</v>
      </c>
      <c r="S15" s="723"/>
      <c r="T15" s="723"/>
      <c r="U15" s="721">
        <f t="shared" ref="U15:AE15" si="7">U11</f>
        <v>790161576.68602526</v>
      </c>
      <c r="V15" s="739">
        <f t="shared" si="7"/>
        <v>323824746.74208975</v>
      </c>
      <c r="W15" s="721">
        <f t="shared" si="7"/>
        <v>268823046.62883031</v>
      </c>
      <c r="X15" s="721">
        <f t="shared" si="7"/>
        <v>416770172.98570108</v>
      </c>
      <c r="Y15" s="723">
        <f t="shared" si="7"/>
        <v>481676566.42333686</v>
      </c>
      <c r="Z15" s="723">
        <f t="shared" si="7"/>
        <v>448998051.11889654</v>
      </c>
      <c r="AA15" s="723">
        <f t="shared" si="7"/>
        <v>456401090.34416997</v>
      </c>
      <c r="AB15" s="741">
        <f t="shared" si="7"/>
        <v>411284763.20058197</v>
      </c>
      <c r="AC15" s="729">
        <f t="shared" si="7"/>
        <v>393449503.13678348</v>
      </c>
      <c r="AD15" s="729">
        <f t="shared" si="7"/>
        <v>415709988.14509034</v>
      </c>
      <c r="AE15" s="740">
        <f t="shared" si="7"/>
        <v>416733476.53423911</v>
      </c>
      <c r="AF15" s="1056"/>
      <c r="AG15" s="1058"/>
      <c r="AH15" s="1044"/>
      <c r="AI15" s="1069"/>
      <c r="AJ15" s="1043"/>
      <c r="AK15" s="1043"/>
      <c r="AL15" s="1044"/>
      <c r="AM15" s="1043"/>
      <c r="AN15" s="1048"/>
      <c r="AO15" s="1048"/>
      <c r="AP15" s="1048"/>
      <c r="AQ15" s="1043"/>
      <c r="AR15" s="1043"/>
      <c r="AS15" s="1043"/>
      <c r="AT15" s="1043"/>
      <c r="AU15" s="1043"/>
      <c r="AV15" s="1043"/>
      <c r="AW15" s="1043"/>
      <c r="AX15" s="1043"/>
      <c r="AY15" s="730"/>
    </row>
    <row r="16" spans="1:55" ht="15" customHeight="1" x14ac:dyDescent="0.25">
      <c r="A16" s="1043"/>
      <c r="B16" s="1043"/>
      <c r="C16" s="1055" t="s">
        <v>545</v>
      </c>
      <c r="D16" s="717" t="s">
        <v>41</v>
      </c>
      <c r="E16" s="721"/>
      <c r="F16" s="722"/>
      <c r="G16" s="722"/>
      <c r="H16" s="721">
        <f t="shared" ref="H16:J16" si="8">1/20</f>
        <v>0.05</v>
      </c>
      <c r="I16" s="721">
        <f t="shared" si="8"/>
        <v>0.05</v>
      </c>
      <c r="J16" s="721">
        <f t="shared" si="8"/>
        <v>0.05</v>
      </c>
      <c r="K16" s="721">
        <v>0.05</v>
      </c>
      <c r="L16" s="721">
        <f t="shared" ref="L16" si="9">1/20</f>
        <v>0.05</v>
      </c>
      <c r="M16" s="723">
        <v>2.8999999999999998E-2</v>
      </c>
      <c r="N16" s="724">
        <f>0.66/20</f>
        <v>3.3000000000000002E-2</v>
      </c>
      <c r="O16" s="724">
        <v>3.7999999999999999E-2</v>
      </c>
      <c r="P16" s="724">
        <f>0.84/20</f>
        <v>4.1999999999999996E-2</v>
      </c>
      <c r="Q16" s="723">
        <f>0.92/20</f>
        <v>4.5999999999999999E-2</v>
      </c>
      <c r="R16" s="721">
        <f>1/20</f>
        <v>0.05</v>
      </c>
      <c r="S16" s="725"/>
      <c r="T16" s="725"/>
      <c r="U16" s="726">
        <f t="shared" ref="U16:W16" si="10">1/20</f>
        <v>0.05</v>
      </c>
      <c r="V16" s="726">
        <f t="shared" si="10"/>
        <v>0.05</v>
      </c>
      <c r="W16" s="726">
        <f t="shared" si="10"/>
        <v>0.05</v>
      </c>
      <c r="X16" s="727">
        <v>1.9499999999999999E-3</v>
      </c>
      <c r="Y16" s="727">
        <v>2.5000000000000001E-2</v>
      </c>
      <c r="Z16" s="727">
        <v>2.8999999999999998E-2</v>
      </c>
      <c r="AA16" s="726">
        <f>0.66/20</f>
        <v>3.3000000000000002E-2</v>
      </c>
      <c r="AB16" s="726">
        <v>3.7999999999999999E-2</v>
      </c>
      <c r="AC16" s="742">
        <f>0.84/20</f>
        <v>4.1999999999999996E-2</v>
      </c>
      <c r="AD16" s="729">
        <f>0.92/20</f>
        <v>4.5999999999999999E-2</v>
      </c>
      <c r="AE16" s="721">
        <f>1/20</f>
        <v>0.05</v>
      </c>
      <c r="AF16" s="1059" t="s">
        <v>604</v>
      </c>
      <c r="AG16" s="1058" t="s">
        <v>462</v>
      </c>
      <c r="AH16" s="1044" t="s">
        <v>511</v>
      </c>
      <c r="AI16" s="1044" t="s">
        <v>521</v>
      </c>
      <c r="AJ16" s="1043" t="s">
        <v>602</v>
      </c>
      <c r="AK16" s="1043" t="s">
        <v>454</v>
      </c>
      <c r="AL16" s="1044"/>
      <c r="AM16" s="1043" t="s">
        <v>71</v>
      </c>
      <c r="AN16" s="1048">
        <v>164619.76288458941</v>
      </c>
      <c r="AO16" s="1048">
        <v>78158.835069182431</v>
      </c>
      <c r="AP16" s="1048">
        <v>86460.927815406976</v>
      </c>
      <c r="AQ16" s="1043" t="s">
        <v>71</v>
      </c>
      <c r="AR16" s="1043" t="s">
        <v>71</v>
      </c>
      <c r="AS16" s="1043" t="s">
        <v>71</v>
      </c>
      <c r="AT16" s="1043" t="s">
        <v>71</v>
      </c>
      <c r="AU16" s="1043" t="s">
        <v>71</v>
      </c>
      <c r="AV16" s="1043" t="s">
        <v>71</v>
      </c>
      <c r="AW16" s="1043" t="s">
        <v>71</v>
      </c>
      <c r="AX16" s="1043" t="s">
        <v>71</v>
      </c>
      <c r="AY16" s="730"/>
    </row>
    <row r="17" spans="1:51" ht="18" customHeight="1" x14ac:dyDescent="0.25">
      <c r="A17" s="1043"/>
      <c r="B17" s="1043"/>
      <c r="C17" s="1055"/>
      <c r="D17" s="716" t="s">
        <v>3</v>
      </c>
      <c r="E17" s="723"/>
      <c r="F17" s="723"/>
      <c r="G17" s="722"/>
      <c r="H17" s="721">
        <v>59235013.303578369</v>
      </c>
      <c r="I17" s="721">
        <v>23937205.835995756</v>
      </c>
      <c r="J17" s="721">
        <v>132238281.3483689</v>
      </c>
      <c r="K17" s="721">
        <v>211974872.76242727</v>
      </c>
      <c r="L17" s="723">
        <v>294036771.92269719</v>
      </c>
      <c r="M17" s="723">
        <v>279263997.24570847</v>
      </c>
      <c r="N17" s="724">
        <v>295205572.48521549</v>
      </c>
      <c r="O17" s="724">
        <v>311372202.83499414</v>
      </c>
      <c r="P17" s="724">
        <v>316231360.11590159</v>
      </c>
      <c r="Q17" s="723">
        <v>343513336.81183469</v>
      </c>
      <c r="R17" s="723">
        <v>356332693.06049311</v>
      </c>
      <c r="S17" s="731"/>
      <c r="T17" s="731"/>
      <c r="U17" s="732">
        <v>59235013.303578369</v>
      </c>
      <c r="V17" s="732">
        <v>23937205.835995756</v>
      </c>
      <c r="W17" s="732">
        <v>132238281.3483689</v>
      </c>
      <c r="X17" s="732">
        <v>211974872.76242727</v>
      </c>
      <c r="Y17" s="731">
        <v>294036771.92269719</v>
      </c>
      <c r="Z17" s="731">
        <v>279263997.24570847</v>
      </c>
      <c r="AA17" s="731">
        <v>295205572.48521549</v>
      </c>
      <c r="AB17" s="733">
        <v>311372202.83499414</v>
      </c>
      <c r="AC17" s="734">
        <v>316231360.11590159</v>
      </c>
      <c r="AD17" s="734">
        <v>343513336.81183469</v>
      </c>
      <c r="AE17" s="723">
        <v>356332693.06049311</v>
      </c>
      <c r="AF17" s="1060"/>
      <c r="AG17" s="1058"/>
      <c r="AH17" s="1044"/>
      <c r="AI17" s="1044"/>
      <c r="AJ17" s="1043"/>
      <c r="AK17" s="1043"/>
      <c r="AL17" s="1044"/>
      <c r="AM17" s="1043"/>
      <c r="AN17" s="1048"/>
      <c r="AO17" s="1048"/>
      <c r="AP17" s="1048"/>
      <c r="AQ17" s="1043"/>
      <c r="AR17" s="1043"/>
      <c r="AS17" s="1043"/>
      <c r="AT17" s="1043"/>
      <c r="AU17" s="1043"/>
      <c r="AV17" s="1043"/>
      <c r="AW17" s="1043"/>
      <c r="AX17" s="1043"/>
      <c r="AY17" s="730"/>
    </row>
    <row r="18" spans="1:51" ht="27" customHeight="1" x14ac:dyDescent="0.25">
      <c r="A18" s="1043"/>
      <c r="B18" s="1043"/>
      <c r="C18" s="1055"/>
      <c r="D18" s="717" t="s">
        <v>42</v>
      </c>
      <c r="E18" s="735"/>
      <c r="F18" s="735"/>
      <c r="G18" s="736"/>
      <c r="H18" s="721">
        <v>0</v>
      </c>
      <c r="I18" s="735">
        <v>0</v>
      </c>
      <c r="J18" s="735">
        <v>0</v>
      </c>
      <c r="K18" s="735">
        <v>0</v>
      </c>
      <c r="L18" s="735">
        <v>0</v>
      </c>
      <c r="M18" s="735">
        <v>0</v>
      </c>
      <c r="N18" s="737">
        <v>0</v>
      </c>
      <c r="O18" s="737">
        <v>0</v>
      </c>
      <c r="P18" s="737">
        <v>0</v>
      </c>
      <c r="Q18" s="735">
        <v>0</v>
      </c>
      <c r="R18" s="735">
        <v>0</v>
      </c>
      <c r="S18" s="738"/>
      <c r="T18" s="738"/>
      <c r="U18" s="739">
        <v>0</v>
      </c>
      <c r="V18" s="739">
        <v>0</v>
      </c>
      <c r="W18" s="739">
        <v>0</v>
      </c>
      <c r="X18" s="739">
        <v>0</v>
      </c>
      <c r="Y18" s="738">
        <v>0</v>
      </c>
      <c r="Z18" s="738">
        <v>0</v>
      </c>
      <c r="AA18" s="738">
        <v>0</v>
      </c>
      <c r="AB18" s="738">
        <v>0</v>
      </c>
      <c r="AC18" s="734">
        <v>0</v>
      </c>
      <c r="AD18" s="734">
        <v>0</v>
      </c>
      <c r="AE18" s="735">
        <v>0</v>
      </c>
      <c r="AF18" s="1060"/>
      <c r="AG18" s="1058"/>
      <c r="AH18" s="1044"/>
      <c r="AI18" s="1044"/>
      <c r="AJ18" s="1043"/>
      <c r="AK18" s="1043"/>
      <c r="AL18" s="1044"/>
      <c r="AM18" s="1043"/>
      <c r="AN18" s="1048"/>
      <c r="AO18" s="1048"/>
      <c r="AP18" s="1048"/>
      <c r="AQ18" s="1043"/>
      <c r="AR18" s="1043"/>
      <c r="AS18" s="1043"/>
      <c r="AT18" s="1043"/>
      <c r="AU18" s="1043"/>
      <c r="AV18" s="1043"/>
      <c r="AW18" s="1043"/>
      <c r="AX18" s="1043"/>
      <c r="AY18" s="730"/>
    </row>
    <row r="19" spans="1:51" ht="27" customHeight="1" x14ac:dyDescent="0.25">
      <c r="A19" s="1043"/>
      <c r="B19" s="1043"/>
      <c r="C19" s="1055"/>
      <c r="D19" s="716" t="s">
        <v>4</v>
      </c>
      <c r="E19" s="735"/>
      <c r="F19" s="735"/>
      <c r="G19" s="736"/>
      <c r="H19" s="721">
        <v>0</v>
      </c>
      <c r="I19" s="735">
        <v>0</v>
      </c>
      <c r="J19" s="735">
        <v>0</v>
      </c>
      <c r="K19" s="735">
        <v>0</v>
      </c>
      <c r="L19" s="735">
        <v>0</v>
      </c>
      <c r="M19" s="735">
        <v>0</v>
      </c>
      <c r="N19" s="737">
        <v>0</v>
      </c>
      <c r="O19" s="737">
        <v>0</v>
      </c>
      <c r="P19" s="737">
        <v>0</v>
      </c>
      <c r="Q19" s="735">
        <v>0</v>
      </c>
      <c r="R19" s="735">
        <v>0</v>
      </c>
      <c r="S19" s="738"/>
      <c r="T19" s="738"/>
      <c r="U19" s="739">
        <v>0</v>
      </c>
      <c r="V19" s="739">
        <v>0</v>
      </c>
      <c r="W19" s="739">
        <v>0</v>
      </c>
      <c r="X19" s="739">
        <v>0</v>
      </c>
      <c r="Y19" s="738">
        <v>0</v>
      </c>
      <c r="Z19" s="738">
        <v>0</v>
      </c>
      <c r="AA19" s="738">
        <v>0</v>
      </c>
      <c r="AB19" s="738">
        <v>0</v>
      </c>
      <c r="AC19" s="734">
        <v>0</v>
      </c>
      <c r="AD19" s="734">
        <v>0</v>
      </c>
      <c r="AE19" s="735">
        <v>0</v>
      </c>
      <c r="AF19" s="1060"/>
      <c r="AG19" s="1058"/>
      <c r="AH19" s="1044"/>
      <c r="AI19" s="1044"/>
      <c r="AJ19" s="1043"/>
      <c r="AK19" s="1043"/>
      <c r="AL19" s="1044"/>
      <c r="AM19" s="1043"/>
      <c r="AN19" s="1048"/>
      <c r="AO19" s="1048"/>
      <c r="AP19" s="1048"/>
      <c r="AQ19" s="1043"/>
      <c r="AR19" s="1043"/>
      <c r="AS19" s="1043"/>
      <c r="AT19" s="1043"/>
      <c r="AU19" s="1043"/>
      <c r="AV19" s="1043"/>
      <c r="AW19" s="1043"/>
      <c r="AX19" s="1043"/>
      <c r="AY19" s="730"/>
    </row>
    <row r="20" spans="1:51" ht="27" customHeight="1" x14ac:dyDescent="0.25">
      <c r="A20" s="1043"/>
      <c r="B20" s="1043"/>
      <c r="C20" s="1055"/>
      <c r="D20" s="717" t="s">
        <v>43</v>
      </c>
      <c r="E20" s="735"/>
      <c r="F20" s="735"/>
      <c r="G20" s="736"/>
      <c r="H20" s="721">
        <v>0.05</v>
      </c>
      <c r="I20" s="735">
        <v>0.05</v>
      </c>
      <c r="J20" s="735">
        <v>0.05</v>
      </c>
      <c r="K20" s="735">
        <f t="shared" ref="K20" si="11">K18+K16</f>
        <v>0.05</v>
      </c>
      <c r="L20" s="735">
        <v>0.05</v>
      </c>
      <c r="M20" s="735">
        <f t="shared" ref="M20:R20" si="12">M18+M16</f>
        <v>2.8999999999999998E-2</v>
      </c>
      <c r="N20" s="737">
        <f t="shared" si="12"/>
        <v>3.3000000000000002E-2</v>
      </c>
      <c r="O20" s="737">
        <f t="shared" si="12"/>
        <v>3.7999999999999999E-2</v>
      </c>
      <c r="P20" s="737">
        <f t="shared" si="12"/>
        <v>4.1999999999999996E-2</v>
      </c>
      <c r="Q20" s="735">
        <f t="shared" si="12"/>
        <v>4.5999999999999999E-2</v>
      </c>
      <c r="R20" s="735">
        <f t="shared" si="12"/>
        <v>0.05</v>
      </c>
      <c r="S20" s="738"/>
      <c r="T20" s="738"/>
      <c r="U20" s="739">
        <v>0.05</v>
      </c>
      <c r="V20" s="739">
        <v>0.05</v>
      </c>
      <c r="W20" s="739">
        <v>0.05</v>
      </c>
      <c r="X20" s="739">
        <f t="shared" ref="X20:AE20" si="13">X18+X16</f>
        <v>1.9499999999999999E-3</v>
      </c>
      <c r="Y20" s="738">
        <f t="shared" si="13"/>
        <v>2.5000000000000001E-2</v>
      </c>
      <c r="Z20" s="738">
        <f t="shared" si="13"/>
        <v>2.8999999999999998E-2</v>
      </c>
      <c r="AA20" s="738">
        <f t="shared" si="13"/>
        <v>3.3000000000000002E-2</v>
      </c>
      <c r="AB20" s="738">
        <f t="shared" si="13"/>
        <v>3.7999999999999999E-2</v>
      </c>
      <c r="AC20" s="734">
        <f t="shared" si="13"/>
        <v>4.1999999999999996E-2</v>
      </c>
      <c r="AD20" s="734">
        <f t="shared" si="13"/>
        <v>4.5999999999999999E-2</v>
      </c>
      <c r="AE20" s="735">
        <f t="shared" si="13"/>
        <v>0.05</v>
      </c>
      <c r="AF20" s="1060"/>
      <c r="AG20" s="1058"/>
      <c r="AH20" s="1044"/>
      <c r="AI20" s="1044"/>
      <c r="AJ20" s="1043"/>
      <c r="AK20" s="1043"/>
      <c r="AL20" s="1044"/>
      <c r="AM20" s="1043"/>
      <c r="AN20" s="1048"/>
      <c r="AO20" s="1048"/>
      <c r="AP20" s="1048"/>
      <c r="AQ20" s="1043"/>
      <c r="AR20" s="1043"/>
      <c r="AS20" s="1043"/>
      <c r="AT20" s="1043"/>
      <c r="AU20" s="1043"/>
      <c r="AV20" s="1043"/>
      <c r="AW20" s="1043"/>
      <c r="AX20" s="1043"/>
      <c r="AY20" s="730"/>
    </row>
    <row r="21" spans="1:51" ht="27.75" customHeight="1" x14ac:dyDescent="0.25">
      <c r="A21" s="1043"/>
      <c r="B21" s="1043"/>
      <c r="C21" s="1055"/>
      <c r="D21" s="716" t="s">
        <v>45</v>
      </c>
      <c r="E21" s="740"/>
      <c r="F21" s="740"/>
      <c r="G21" s="722"/>
      <c r="H21" s="721">
        <f t="shared" ref="H21:R21" si="14">H17</f>
        <v>59235013.303578369</v>
      </c>
      <c r="I21" s="721">
        <f t="shared" si="14"/>
        <v>23937205.835995756</v>
      </c>
      <c r="J21" s="721">
        <f t="shared" si="14"/>
        <v>132238281.3483689</v>
      </c>
      <c r="K21" s="721">
        <f t="shared" si="14"/>
        <v>211974872.76242727</v>
      </c>
      <c r="L21" s="723">
        <f t="shared" si="14"/>
        <v>294036771.92269719</v>
      </c>
      <c r="M21" s="735">
        <f t="shared" si="14"/>
        <v>279263997.24570847</v>
      </c>
      <c r="N21" s="737">
        <f t="shared" si="14"/>
        <v>295205572.48521549</v>
      </c>
      <c r="O21" s="737">
        <f t="shared" si="14"/>
        <v>311372202.83499414</v>
      </c>
      <c r="P21" s="737">
        <f t="shared" si="14"/>
        <v>316231360.11590159</v>
      </c>
      <c r="Q21" s="735">
        <f t="shared" si="14"/>
        <v>343513336.81183469</v>
      </c>
      <c r="R21" s="740">
        <f t="shared" si="14"/>
        <v>356332693.06049311</v>
      </c>
      <c r="S21" s="723"/>
      <c r="T21" s="723"/>
      <c r="U21" s="721">
        <f t="shared" ref="U21:AE21" si="15">U17</f>
        <v>59235013.303578369</v>
      </c>
      <c r="V21" s="739">
        <f t="shared" si="15"/>
        <v>23937205.835995756</v>
      </c>
      <c r="W21" s="721">
        <f t="shared" si="15"/>
        <v>132238281.3483689</v>
      </c>
      <c r="X21" s="721">
        <f t="shared" si="15"/>
        <v>211974872.76242727</v>
      </c>
      <c r="Y21" s="723">
        <f t="shared" si="15"/>
        <v>294036771.92269719</v>
      </c>
      <c r="Z21" s="723">
        <f t="shared" si="15"/>
        <v>279263997.24570847</v>
      </c>
      <c r="AA21" s="723">
        <f t="shared" si="15"/>
        <v>295205572.48521549</v>
      </c>
      <c r="AB21" s="741">
        <f t="shared" si="15"/>
        <v>311372202.83499414</v>
      </c>
      <c r="AC21" s="729">
        <f t="shared" si="15"/>
        <v>316231360.11590159</v>
      </c>
      <c r="AD21" s="729">
        <f t="shared" si="15"/>
        <v>343513336.81183469</v>
      </c>
      <c r="AE21" s="740">
        <f t="shared" si="15"/>
        <v>356332693.06049311</v>
      </c>
      <c r="AF21" s="1061"/>
      <c r="AG21" s="1058"/>
      <c r="AH21" s="1044"/>
      <c r="AI21" s="1044"/>
      <c r="AJ21" s="1043"/>
      <c r="AK21" s="1043"/>
      <c r="AL21" s="1044"/>
      <c r="AM21" s="1043"/>
      <c r="AN21" s="1048"/>
      <c r="AO21" s="1048"/>
      <c r="AP21" s="1048"/>
      <c r="AQ21" s="1043"/>
      <c r="AR21" s="1043"/>
      <c r="AS21" s="1043"/>
      <c r="AT21" s="1043"/>
      <c r="AU21" s="1043"/>
      <c r="AV21" s="1043"/>
      <c r="AW21" s="1043"/>
      <c r="AX21" s="1043"/>
      <c r="AY21" s="730"/>
    </row>
    <row r="22" spans="1:51" ht="15" customHeight="1" x14ac:dyDescent="0.25">
      <c r="A22" s="1043"/>
      <c r="B22" s="1043"/>
      <c r="C22" s="1055" t="s">
        <v>546</v>
      </c>
      <c r="D22" s="717" t="s">
        <v>41</v>
      </c>
      <c r="E22" s="721"/>
      <c r="F22" s="722"/>
      <c r="G22" s="722"/>
      <c r="H22" s="721">
        <f t="shared" ref="H22:J22" si="16">1/20</f>
        <v>0.05</v>
      </c>
      <c r="I22" s="721">
        <f t="shared" si="16"/>
        <v>0.05</v>
      </c>
      <c r="J22" s="721">
        <f t="shared" si="16"/>
        <v>0.05</v>
      </c>
      <c r="K22" s="721">
        <v>0.05</v>
      </c>
      <c r="L22" s="723">
        <f t="shared" ref="L22" si="17">1/20</f>
        <v>0.05</v>
      </c>
      <c r="M22" s="723">
        <v>2.8999999999999998E-2</v>
      </c>
      <c r="N22" s="724">
        <f>0.66/20</f>
        <v>3.3000000000000002E-2</v>
      </c>
      <c r="O22" s="724">
        <v>3.7999999999999999E-2</v>
      </c>
      <c r="P22" s="724">
        <f>0.84/20</f>
        <v>4.1999999999999996E-2</v>
      </c>
      <c r="Q22" s="723">
        <f>0.92/20</f>
        <v>4.5999999999999999E-2</v>
      </c>
      <c r="R22" s="721">
        <f>1/20</f>
        <v>0.05</v>
      </c>
      <c r="S22" s="725"/>
      <c r="T22" s="725"/>
      <c r="U22" s="726">
        <f t="shared" ref="U22:W22" si="18">1/20</f>
        <v>0.05</v>
      </c>
      <c r="V22" s="726">
        <f t="shared" si="18"/>
        <v>0.05</v>
      </c>
      <c r="W22" s="726">
        <f t="shared" si="18"/>
        <v>0.05</v>
      </c>
      <c r="X22" s="727">
        <v>1.9499999999999999E-3</v>
      </c>
      <c r="Y22" s="727">
        <v>2.5000000000000001E-2</v>
      </c>
      <c r="Z22" s="727">
        <v>2.8999999999999998E-2</v>
      </c>
      <c r="AA22" s="726">
        <f>0.66/20</f>
        <v>3.3000000000000002E-2</v>
      </c>
      <c r="AB22" s="726">
        <v>3.7999999999999999E-2</v>
      </c>
      <c r="AC22" s="742">
        <f>0.84/20</f>
        <v>4.1999999999999996E-2</v>
      </c>
      <c r="AD22" s="729">
        <f>0.92/20</f>
        <v>4.5999999999999999E-2</v>
      </c>
      <c r="AE22" s="721">
        <f>1/20</f>
        <v>0.05</v>
      </c>
      <c r="AF22" s="1056" t="s">
        <v>605</v>
      </c>
      <c r="AG22" s="1058" t="s">
        <v>470</v>
      </c>
      <c r="AH22" s="1044" t="s">
        <v>516</v>
      </c>
      <c r="AI22" s="1044" t="s">
        <v>606</v>
      </c>
      <c r="AJ22" s="1043" t="s">
        <v>602</v>
      </c>
      <c r="AK22" s="1043" t="s">
        <v>454</v>
      </c>
      <c r="AL22" s="1044"/>
      <c r="AM22" s="1043" t="s">
        <v>71</v>
      </c>
      <c r="AN22" s="1048">
        <v>108705.0145988547</v>
      </c>
      <c r="AO22" s="1048">
        <v>54144.163655704753</v>
      </c>
      <c r="AP22" s="1048">
        <v>54560.850943149948</v>
      </c>
      <c r="AQ22" s="1043" t="s">
        <v>71</v>
      </c>
      <c r="AR22" s="1043" t="s">
        <v>71</v>
      </c>
      <c r="AS22" s="1043" t="s">
        <v>71</v>
      </c>
      <c r="AT22" s="1043" t="s">
        <v>71</v>
      </c>
      <c r="AU22" s="1043" t="s">
        <v>71</v>
      </c>
      <c r="AV22" s="1043" t="s">
        <v>71</v>
      </c>
      <c r="AW22" s="1043" t="s">
        <v>71</v>
      </c>
      <c r="AX22" s="1043" t="s">
        <v>71</v>
      </c>
      <c r="AY22" s="730"/>
    </row>
    <row r="23" spans="1:51" ht="18" customHeight="1" x14ac:dyDescent="0.25">
      <c r="A23" s="1043"/>
      <c r="B23" s="1043"/>
      <c r="C23" s="1055"/>
      <c r="D23" s="718" t="s">
        <v>3</v>
      </c>
      <c r="E23" s="723"/>
      <c r="F23" s="723"/>
      <c r="G23" s="722"/>
      <c r="H23" s="721">
        <v>174617782.27302504</v>
      </c>
      <c r="I23" s="721">
        <v>134986324.30213565</v>
      </c>
      <c r="J23" s="721">
        <v>103393375.9676048</v>
      </c>
      <c r="K23" s="721">
        <v>66665868.423076391</v>
      </c>
      <c r="L23" s="723">
        <v>64196597.560962513</v>
      </c>
      <c r="M23" s="723">
        <v>59734550.249893785</v>
      </c>
      <c r="N23" s="724">
        <v>55127103.41012834</v>
      </c>
      <c r="O23" s="724">
        <v>57522730.37857905</v>
      </c>
      <c r="P23" s="724">
        <v>62839971.566841245</v>
      </c>
      <c r="Q23" s="723">
        <v>71528034.970167994</v>
      </c>
      <c r="R23" s="723">
        <v>74226010.960230604</v>
      </c>
      <c r="S23" s="731"/>
      <c r="T23" s="731"/>
      <c r="U23" s="732">
        <v>174617782.27302504</v>
      </c>
      <c r="V23" s="732">
        <v>134986324.30213565</v>
      </c>
      <c r="W23" s="732">
        <v>103393375.9676048</v>
      </c>
      <c r="X23" s="732">
        <v>66665868.423076391</v>
      </c>
      <c r="Y23" s="731">
        <v>64196597.560962513</v>
      </c>
      <c r="Z23" s="731">
        <v>59734550.249893785</v>
      </c>
      <c r="AA23" s="731">
        <v>55127103.41012834</v>
      </c>
      <c r="AB23" s="733">
        <v>57522730.37857905</v>
      </c>
      <c r="AC23" s="734">
        <v>62839971.566841245</v>
      </c>
      <c r="AD23" s="734">
        <v>71528034.970167994</v>
      </c>
      <c r="AE23" s="723">
        <v>74226010.960230604</v>
      </c>
      <c r="AF23" s="1056"/>
      <c r="AG23" s="1058"/>
      <c r="AH23" s="1044"/>
      <c r="AI23" s="1044"/>
      <c r="AJ23" s="1043"/>
      <c r="AK23" s="1043"/>
      <c r="AL23" s="1044"/>
      <c r="AM23" s="1043"/>
      <c r="AN23" s="1048"/>
      <c r="AO23" s="1048"/>
      <c r="AP23" s="1048"/>
      <c r="AQ23" s="1043"/>
      <c r="AR23" s="1043"/>
      <c r="AS23" s="1043"/>
      <c r="AT23" s="1043"/>
      <c r="AU23" s="1043"/>
      <c r="AV23" s="1043"/>
      <c r="AW23" s="1043"/>
      <c r="AX23" s="1043"/>
      <c r="AY23" s="730"/>
    </row>
    <row r="24" spans="1:51" ht="27" customHeight="1" x14ac:dyDescent="0.25">
      <c r="A24" s="1043"/>
      <c r="B24" s="1043"/>
      <c r="C24" s="1055"/>
      <c r="D24" s="717" t="s">
        <v>42</v>
      </c>
      <c r="E24" s="735"/>
      <c r="F24" s="735"/>
      <c r="G24" s="736"/>
      <c r="H24" s="721">
        <v>0</v>
      </c>
      <c r="I24" s="735">
        <v>0</v>
      </c>
      <c r="J24" s="735">
        <v>0</v>
      </c>
      <c r="K24" s="735">
        <v>0</v>
      </c>
      <c r="L24" s="735">
        <v>0</v>
      </c>
      <c r="M24" s="735">
        <v>0</v>
      </c>
      <c r="N24" s="737">
        <v>0</v>
      </c>
      <c r="O24" s="737">
        <v>0</v>
      </c>
      <c r="P24" s="737">
        <v>0</v>
      </c>
      <c r="Q24" s="735">
        <v>0</v>
      </c>
      <c r="R24" s="735">
        <v>0</v>
      </c>
      <c r="S24" s="738"/>
      <c r="T24" s="738"/>
      <c r="U24" s="739">
        <v>0</v>
      </c>
      <c r="V24" s="739">
        <v>0</v>
      </c>
      <c r="W24" s="739">
        <v>0</v>
      </c>
      <c r="X24" s="739">
        <v>0</v>
      </c>
      <c r="Y24" s="738">
        <v>0</v>
      </c>
      <c r="Z24" s="738">
        <v>0</v>
      </c>
      <c r="AA24" s="738">
        <v>0</v>
      </c>
      <c r="AB24" s="738">
        <v>0</v>
      </c>
      <c r="AC24" s="734">
        <v>0</v>
      </c>
      <c r="AD24" s="734">
        <v>0</v>
      </c>
      <c r="AE24" s="735">
        <v>0</v>
      </c>
      <c r="AF24" s="1056"/>
      <c r="AG24" s="1058"/>
      <c r="AH24" s="1044"/>
      <c r="AI24" s="1044"/>
      <c r="AJ24" s="1043"/>
      <c r="AK24" s="1043"/>
      <c r="AL24" s="1044"/>
      <c r="AM24" s="1043"/>
      <c r="AN24" s="1048"/>
      <c r="AO24" s="1048"/>
      <c r="AP24" s="1048"/>
      <c r="AQ24" s="1043"/>
      <c r="AR24" s="1043"/>
      <c r="AS24" s="1043"/>
      <c r="AT24" s="1043"/>
      <c r="AU24" s="1043"/>
      <c r="AV24" s="1043"/>
      <c r="AW24" s="1043"/>
      <c r="AX24" s="1043"/>
      <c r="AY24" s="730"/>
    </row>
    <row r="25" spans="1:51" ht="27" customHeight="1" x14ac:dyDescent="0.25">
      <c r="A25" s="1043"/>
      <c r="B25" s="1043"/>
      <c r="C25" s="1055"/>
      <c r="D25" s="719" t="s">
        <v>4</v>
      </c>
      <c r="E25" s="735"/>
      <c r="F25" s="735"/>
      <c r="G25" s="736"/>
      <c r="H25" s="721">
        <v>0</v>
      </c>
      <c r="I25" s="735">
        <v>0</v>
      </c>
      <c r="J25" s="735">
        <v>0</v>
      </c>
      <c r="K25" s="735">
        <v>0</v>
      </c>
      <c r="L25" s="735">
        <v>0</v>
      </c>
      <c r="M25" s="735">
        <v>0</v>
      </c>
      <c r="N25" s="737">
        <v>0</v>
      </c>
      <c r="O25" s="737">
        <v>0</v>
      </c>
      <c r="P25" s="737">
        <v>0</v>
      </c>
      <c r="Q25" s="735">
        <v>0</v>
      </c>
      <c r="R25" s="735">
        <v>0</v>
      </c>
      <c r="S25" s="738"/>
      <c r="T25" s="738"/>
      <c r="U25" s="739">
        <v>0</v>
      </c>
      <c r="V25" s="739">
        <v>0</v>
      </c>
      <c r="W25" s="739">
        <v>0</v>
      </c>
      <c r="X25" s="739">
        <v>0</v>
      </c>
      <c r="Y25" s="738">
        <v>0</v>
      </c>
      <c r="Z25" s="738">
        <v>0</v>
      </c>
      <c r="AA25" s="738">
        <v>0</v>
      </c>
      <c r="AB25" s="738">
        <v>0</v>
      </c>
      <c r="AC25" s="734">
        <v>0</v>
      </c>
      <c r="AD25" s="734">
        <v>0</v>
      </c>
      <c r="AE25" s="735">
        <v>0</v>
      </c>
      <c r="AF25" s="1056"/>
      <c r="AG25" s="1058"/>
      <c r="AH25" s="1044"/>
      <c r="AI25" s="1044"/>
      <c r="AJ25" s="1043"/>
      <c r="AK25" s="1043"/>
      <c r="AL25" s="1044"/>
      <c r="AM25" s="1043"/>
      <c r="AN25" s="1048"/>
      <c r="AO25" s="1048"/>
      <c r="AP25" s="1048"/>
      <c r="AQ25" s="1043"/>
      <c r="AR25" s="1043"/>
      <c r="AS25" s="1043"/>
      <c r="AT25" s="1043"/>
      <c r="AU25" s="1043"/>
      <c r="AV25" s="1043"/>
      <c r="AW25" s="1043"/>
      <c r="AX25" s="1043"/>
      <c r="AY25" s="730"/>
    </row>
    <row r="26" spans="1:51" ht="27" customHeight="1" x14ac:dyDescent="0.25">
      <c r="A26" s="1043"/>
      <c r="B26" s="1043"/>
      <c r="C26" s="1055"/>
      <c r="D26" s="717" t="s">
        <v>43</v>
      </c>
      <c r="E26" s="735"/>
      <c r="F26" s="735"/>
      <c r="G26" s="736"/>
      <c r="H26" s="721">
        <v>0.05</v>
      </c>
      <c r="I26" s="735">
        <v>0.05</v>
      </c>
      <c r="J26" s="735">
        <v>0.05</v>
      </c>
      <c r="K26" s="735">
        <f t="shared" ref="K26" si="19">K24+K22</f>
        <v>0.05</v>
      </c>
      <c r="L26" s="735">
        <v>0.05</v>
      </c>
      <c r="M26" s="735">
        <f t="shared" ref="M26:R26" si="20">M24+M22</f>
        <v>2.8999999999999998E-2</v>
      </c>
      <c r="N26" s="737">
        <f t="shared" si="20"/>
        <v>3.3000000000000002E-2</v>
      </c>
      <c r="O26" s="737">
        <f t="shared" si="20"/>
        <v>3.7999999999999999E-2</v>
      </c>
      <c r="P26" s="737">
        <f t="shared" si="20"/>
        <v>4.1999999999999996E-2</v>
      </c>
      <c r="Q26" s="735">
        <f t="shared" si="20"/>
        <v>4.5999999999999999E-2</v>
      </c>
      <c r="R26" s="735">
        <f t="shared" si="20"/>
        <v>0.05</v>
      </c>
      <c r="S26" s="738"/>
      <c r="T26" s="738"/>
      <c r="U26" s="739">
        <v>0.05</v>
      </c>
      <c r="V26" s="739">
        <v>0.05</v>
      </c>
      <c r="W26" s="739">
        <v>0.05</v>
      </c>
      <c r="X26" s="739">
        <f t="shared" ref="X26:AE26" si="21">X24+X22</f>
        <v>1.9499999999999999E-3</v>
      </c>
      <c r="Y26" s="738">
        <f t="shared" si="21"/>
        <v>2.5000000000000001E-2</v>
      </c>
      <c r="Z26" s="738">
        <f t="shared" si="21"/>
        <v>2.8999999999999998E-2</v>
      </c>
      <c r="AA26" s="738">
        <f t="shared" si="21"/>
        <v>3.3000000000000002E-2</v>
      </c>
      <c r="AB26" s="738">
        <f t="shared" si="21"/>
        <v>3.7999999999999999E-2</v>
      </c>
      <c r="AC26" s="734">
        <f t="shared" si="21"/>
        <v>4.1999999999999996E-2</v>
      </c>
      <c r="AD26" s="734">
        <f t="shared" si="21"/>
        <v>4.5999999999999999E-2</v>
      </c>
      <c r="AE26" s="735">
        <f t="shared" si="21"/>
        <v>0.05</v>
      </c>
      <c r="AF26" s="1056"/>
      <c r="AG26" s="1058"/>
      <c r="AH26" s="1044"/>
      <c r="AI26" s="1044"/>
      <c r="AJ26" s="1043"/>
      <c r="AK26" s="1043"/>
      <c r="AL26" s="1044"/>
      <c r="AM26" s="1043"/>
      <c r="AN26" s="1048"/>
      <c r="AO26" s="1048"/>
      <c r="AP26" s="1048"/>
      <c r="AQ26" s="1043"/>
      <c r="AR26" s="1043"/>
      <c r="AS26" s="1043"/>
      <c r="AT26" s="1043"/>
      <c r="AU26" s="1043"/>
      <c r="AV26" s="1043"/>
      <c r="AW26" s="1043"/>
      <c r="AX26" s="1043"/>
      <c r="AY26" s="730"/>
    </row>
    <row r="27" spans="1:51" ht="27.75" customHeight="1" x14ac:dyDescent="0.25">
      <c r="A27" s="1043"/>
      <c r="B27" s="1043"/>
      <c r="C27" s="1055"/>
      <c r="D27" s="719" t="s">
        <v>45</v>
      </c>
      <c r="E27" s="740"/>
      <c r="F27" s="740"/>
      <c r="G27" s="722"/>
      <c r="H27" s="721">
        <f t="shared" ref="H27:R27" si="22">H23</f>
        <v>174617782.27302504</v>
      </c>
      <c r="I27" s="721">
        <f t="shared" si="22"/>
        <v>134986324.30213565</v>
      </c>
      <c r="J27" s="721">
        <f t="shared" si="22"/>
        <v>103393375.9676048</v>
      </c>
      <c r="K27" s="721">
        <f t="shared" si="22"/>
        <v>66665868.423076391</v>
      </c>
      <c r="L27" s="723">
        <f t="shared" si="22"/>
        <v>64196597.560962513</v>
      </c>
      <c r="M27" s="735">
        <f t="shared" si="22"/>
        <v>59734550.249893785</v>
      </c>
      <c r="N27" s="737">
        <f t="shared" si="22"/>
        <v>55127103.41012834</v>
      </c>
      <c r="O27" s="737">
        <f t="shared" si="22"/>
        <v>57522730.37857905</v>
      </c>
      <c r="P27" s="737">
        <f t="shared" si="22"/>
        <v>62839971.566841245</v>
      </c>
      <c r="Q27" s="735">
        <f t="shared" si="22"/>
        <v>71528034.970167994</v>
      </c>
      <c r="R27" s="740">
        <f t="shared" si="22"/>
        <v>74226010.960230604</v>
      </c>
      <c r="S27" s="723"/>
      <c r="T27" s="723"/>
      <c r="U27" s="721">
        <f t="shared" ref="U27:AE27" si="23">U23</f>
        <v>174617782.27302504</v>
      </c>
      <c r="V27" s="739">
        <f t="shared" si="23"/>
        <v>134986324.30213565</v>
      </c>
      <c r="W27" s="721">
        <f t="shared" si="23"/>
        <v>103393375.9676048</v>
      </c>
      <c r="X27" s="721">
        <f t="shared" si="23"/>
        <v>66665868.423076391</v>
      </c>
      <c r="Y27" s="723">
        <f t="shared" si="23"/>
        <v>64196597.560962513</v>
      </c>
      <c r="Z27" s="723">
        <f t="shared" si="23"/>
        <v>59734550.249893785</v>
      </c>
      <c r="AA27" s="723">
        <f t="shared" si="23"/>
        <v>55127103.41012834</v>
      </c>
      <c r="AB27" s="741">
        <f t="shared" si="23"/>
        <v>57522730.37857905</v>
      </c>
      <c r="AC27" s="729">
        <f t="shared" si="23"/>
        <v>62839971.566841245</v>
      </c>
      <c r="AD27" s="729">
        <f t="shared" si="23"/>
        <v>71528034.970167994</v>
      </c>
      <c r="AE27" s="740">
        <f t="shared" si="23"/>
        <v>74226010.960230604</v>
      </c>
      <c r="AF27" s="1056"/>
      <c r="AG27" s="1058"/>
      <c r="AH27" s="1044"/>
      <c r="AI27" s="1044"/>
      <c r="AJ27" s="1043"/>
      <c r="AK27" s="1043"/>
      <c r="AL27" s="1044"/>
      <c r="AM27" s="1043"/>
      <c r="AN27" s="1048"/>
      <c r="AO27" s="1048"/>
      <c r="AP27" s="1048"/>
      <c r="AQ27" s="1043"/>
      <c r="AR27" s="1043"/>
      <c r="AS27" s="1043"/>
      <c r="AT27" s="1043"/>
      <c r="AU27" s="1043"/>
      <c r="AV27" s="1043"/>
      <c r="AW27" s="1043"/>
      <c r="AX27" s="1043"/>
      <c r="AY27" s="730"/>
    </row>
    <row r="28" spans="1:51" ht="15" customHeight="1" x14ac:dyDescent="0.25">
      <c r="A28" s="1043"/>
      <c r="B28" s="1043"/>
      <c r="C28" s="1055" t="s">
        <v>547</v>
      </c>
      <c r="D28" s="717" t="s">
        <v>41</v>
      </c>
      <c r="E28" s="721"/>
      <c r="F28" s="722"/>
      <c r="G28" s="722"/>
      <c r="H28" s="721">
        <f t="shared" ref="H28:J28" si="24">1/20</f>
        <v>0.05</v>
      </c>
      <c r="I28" s="721">
        <f t="shared" si="24"/>
        <v>0.05</v>
      </c>
      <c r="J28" s="721">
        <f t="shared" si="24"/>
        <v>0.05</v>
      </c>
      <c r="K28" s="721">
        <v>0.05</v>
      </c>
      <c r="L28" s="723">
        <f t="shared" ref="L28" si="25">1/20</f>
        <v>0.05</v>
      </c>
      <c r="M28" s="723">
        <v>2.8999999999999998E-2</v>
      </c>
      <c r="N28" s="724">
        <f>0.66/20</f>
        <v>3.3000000000000002E-2</v>
      </c>
      <c r="O28" s="724">
        <v>3.7999999999999999E-2</v>
      </c>
      <c r="P28" s="724">
        <f>0.84/20</f>
        <v>4.1999999999999996E-2</v>
      </c>
      <c r="Q28" s="723">
        <f>0.92/20</f>
        <v>4.5999999999999999E-2</v>
      </c>
      <c r="R28" s="721">
        <f>1/20</f>
        <v>0.05</v>
      </c>
      <c r="S28" s="725"/>
      <c r="T28" s="725"/>
      <c r="U28" s="726">
        <f t="shared" ref="U28:W28" si="26">1/20</f>
        <v>0.05</v>
      </c>
      <c r="V28" s="726">
        <f t="shared" si="26"/>
        <v>0.05</v>
      </c>
      <c r="W28" s="726">
        <f t="shared" si="26"/>
        <v>0.05</v>
      </c>
      <c r="X28" s="727">
        <v>1.9499999999999999E-3</v>
      </c>
      <c r="Y28" s="727">
        <v>2.5000000000000001E-2</v>
      </c>
      <c r="Z28" s="727">
        <v>2.8999999999999998E-2</v>
      </c>
      <c r="AA28" s="726">
        <f>0.66/20</f>
        <v>3.3000000000000002E-2</v>
      </c>
      <c r="AB28" s="726">
        <v>3.7999999999999999E-2</v>
      </c>
      <c r="AC28" s="742">
        <f>0.84/20</f>
        <v>4.1999999999999996E-2</v>
      </c>
      <c r="AD28" s="729">
        <f>0.92/20</f>
        <v>4.5999999999999999E-2</v>
      </c>
      <c r="AE28" s="721">
        <f>1/20</f>
        <v>0.05</v>
      </c>
      <c r="AF28" s="1056" t="s">
        <v>607</v>
      </c>
      <c r="AG28" s="1058" t="s">
        <v>469</v>
      </c>
      <c r="AH28" s="1044" t="s">
        <v>515</v>
      </c>
      <c r="AI28" s="1044" t="s">
        <v>608</v>
      </c>
      <c r="AJ28" s="1043" t="s">
        <v>602</v>
      </c>
      <c r="AK28" s="1043" t="s">
        <v>454</v>
      </c>
      <c r="AL28" s="1044" t="s">
        <v>609</v>
      </c>
      <c r="AM28" s="1043" t="s">
        <v>71</v>
      </c>
      <c r="AN28" s="1048">
        <v>410034.12184179842</v>
      </c>
      <c r="AO28" s="1048">
        <v>198229.54444298332</v>
      </c>
      <c r="AP28" s="1048">
        <v>211804.57739881516</v>
      </c>
      <c r="AQ28" s="1043" t="s">
        <v>71</v>
      </c>
      <c r="AR28" s="1043" t="s">
        <v>71</v>
      </c>
      <c r="AS28" s="1043" t="s">
        <v>71</v>
      </c>
      <c r="AT28" s="1043" t="s">
        <v>71</v>
      </c>
      <c r="AU28" s="1043" t="s">
        <v>71</v>
      </c>
      <c r="AV28" s="1043" t="s">
        <v>71</v>
      </c>
      <c r="AW28" s="1043" t="s">
        <v>71</v>
      </c>
      <c r="AX28" s="1043" t="s">
        <v>71</v>
      </c>
      <c r="AY28" s="730"/>
    </row>
    <row r="29" spans="1:51" ht="18" customHeight="1" x14ac:dyDescent="0.25">
      <c r="A29" s="1043"/>
      <c r="B29" s="1043"/>
      <c r="C29" s="1055"/>
      <c r="D29" s="716" t="s">
        <v>3</v>
      </c>
      <c r="E29" s="723"/>
      <c r="F29" s="723"/>
      <c r="G29" s="722"/>
      <c r="H29" s="721">
        <v>127279375.47423235</v>
      </c>
      <c r="I29" s="721">
        <v>89114107.249804601</v>
      </c>
      <c r="J29" s="721">
        <v>153455933.42018062</v>
      </c>
      <c r="K29" s="721">
        <v>143266026.70229459</v>
      </c>
      <c r="L29" s="723">
        <v>156675860.31997302</v>
      </c>
      <c r="M29" s="723">
        <v>156514133.2434715</v>
      </c>
      <c r="N29" s="724">
        <v>153859440.48491943</v>
      </c>
      <c r="O29" s="724">
        <v>134257105.43336281</v>
      </c>
      <c r="P29" s="724">
        <v>150554115.93831068</v>
      </c>
      <c r="Q29" s="723">
        <v>174138329.306721</v>
      </c>
      <c r="R29" s="723">
        <v>190114018.58984542</v>
      </c>
      <c r="S29" s="731"/>
      <c r="T29" s="731"/>
      <c r="U29" s="732">
        <v>127279375.47423235</v>
      </c>
      <c r="V29" s="732">
        <v>89114107.249804601</v>
      </c>
      <c r="W29" s="732">
        <v>153455933.42018062</v>
      </c>
      <c r="X29" s="732">
        <v>143266026.70229459</v>
      </c>
      <c r="Y29" s="731">
        <v>156675860.31997302</v>
      </c>
      <c r="Z29" s="731">
        <v>156514133.2434715</v>
      </c>
      <c r="AA29" s="731">
        <v>153859440.48491943</v>
      </c>
      <c r="AB29" s="733">
        <v>134257105.43336281</v>
      </c>
      <c r="AC29" s="734">
        <v>150554115.93831068</v>
      </c>
      <c r="AD29" s="734">
        <v>174138329.306721</v>
      </c>
      <c r="AE29" s="723">
        <v>190114018.58984542</v>
      </c>
      <c r="AF29" s="1056"/>
      <c r="AG29" s="1058"/>
      <c r="AH29" s="1044"/>
      <c r="AI29" s="1044"/>
      <c r="AJ29" s="1043"/>
      <c r="AK29" s="1043"/>
      <c r="AL29" s="1044"/>
      <c r="AM29" s="1043"/>
      <c r="AN29" s="1048"/>
      <c r="AO29" s="1048"/>
      <c r="AP29" s="1048"/>
      <c r="AQ29" s="1043"/>
      <c r="AR29" s="1043"/>
      <c r="AS29" s="1043"/>
      <c r="AT29" s="1043"/>
      <c r="AU29" s="1043"/>
      <c r="AV29" s="1043"/>
      <c r="AW29" s="1043"/>
      <c r="AX29" s="1043"/>
      <c r="AY29" s="730"/>
    </row>
    <row r="30" spans="1:51" ht="27" customHeight="1" x14ac:dyDescent="0.25">
      <c r="A30" s="1043"/>
      <c r="B30" s="1043"/>
      <c r="C30" s="1055"/>
      <c r="D30" s="717" t="s">
        <v>42</v>
      </c>
      <c r="E30" s="735"/>
      <c r="F30" s="735"/>
      <c r="G30" s="736"/>
      <c r="H30" s="721">
        <v>0</v>
      </c>
      <c r="I30" s="735">
        <v>0</v>
      </c>
      <c r="J30" s="735">
        <v>0</v>
      </c>
      <c r="K30" s="735">
        <v>0</v>
      </c>
      <c r="L30" s="735">
        <v>0</v>
      </c>
      <c r="M30" s="735">
        <v>0</v>
      </c>
      <c r="N30" s="737">
        <v>0</v>
      </c>
      <c r="O30" s="737">
        <v>0</v>
      </c>
      <c r="P30" s="737">
        <v>0</v>
      </c>
      <c r="Q30" s="735">
        <v>0</v>
      </c>
      <c r="R30" s="735">
        <v>0</v>
      </c>
      <c r="S30" s="738"/>
      <c r="T30" s="738"/>
      <c r="U30" s="739">
        <v>0</v>
      </c>
      <c r="V30" s="739">
        <v>0</v>
      </c>
      <c r="W30" s="739">
        <v>0</v>
      </c>
      <c r="X30" s="739">
        <v>0</v>
      </c>
      <c r="Y30" s="738">
        <v>0</v>
      </c>
      <c r="Z30" s="738">
        <v>0</v>
      </c>
      <c r="AA30" s="738">
        <v>0</v>
      </c>
      <c r="AB30" s="738">
        <v>0</v>
      </c>
      <c r="AC30" s="734">
        <v>0</v>
      </c>
      <c r="AD30" s="734">
        <v>0</v>
      </c>
      <c r="AE30" s="735">
        <v>0</v>
      </c>
      <c r="AF30" s="1056"/>
      <c r="AG30" s="1058"/>
      <c r="AH30" s="1044"/>
      <c r="AI30" s="1044"/>
      <c r="AJ30" s="1043"/>
      <c r="AK30" s="1043"/>
      <c r="AL30" s="1044"/>
      <c r="AM30" s="1043"/>
      <c r="AN30" s="1048"/>
      <c r="AO30" s="1048"/>
      <c r="AP30" s="1048"/>
      <c r="AQ30" s="1043"/>
      <c r="AR30" s="1043"/>
      <c r="AS30" s="1043"/>
      <c r="AT30" s="1043"/>
      <c r="AU30" s="1043"/>
      <c r="AV30" s="1043"/>
      <c r="AW30" s="1043"/>
      <c r="AX30" s="1043"/>
      <c r="AY30" s="730"/>
    </row>
    <row r="31" spans="1:51" ht="27" customHeight="1" x14ac:dyDescent="0.25">
      <c r="A31" s="1043"/>
      <c r="B31" s="1043"/>
      <c r="C31" s="1055"/>
      <c r="D31" s="720" t="s">
        <v>4</v>
      </c>
      <c r="E31" s="735"/>
      <c r="F31" s="735"/>
      <c r="G31" s="736"/>
      <c r="H31" s="721">
        <v>0</v>
      </c>
      <c r="I31" s="735">
        <v>0</v>
      </c>
      <c r="J31" s="735">
        <v>0</v>
      </c>
      <c r="K31" s="735">
        <v>0</v>
      </c>
      <c r="L31" s="735">
        <v>0</v>
      </c>
      <c r="M31" s="735">
        <v>0</v>
      </c>
      <c r="N31" s="737">
        <v>0</v>
      </c>
      <c r="O31" s="737">
        <v>0</v>
      </c>
      <c r="P31" s="737">
        <v>0</v>
      </c>
      <c r="Q31" s="735">
        <v>0</v>
      </c>
      <c r="R31" s="735">
        <v>0</v>
      </c>
      <c r="S31" s="738"/>
      <c r="T31" s="738"/>
      <c r="U31" s="739">
        <v>0</v>
      </c>
      <c r="V31" s="739">
        <v>0</v>
      </c>
      <c r="W31" s="739">
        <v>0</v>
      </c>
      <c r="X31" s="739">
        <v>0</v>
      </c>
      <c r="Y31" s="738">
        <v>0</v>
      </c>
      <c r="Z31" s="738">
        <v>0</v>
      </c>
      <c r="AA31" s="738">
        <v>0</v>
      </c>
      <c r="AB31" s="738">
        <v>0</v>
      </c>
      <c r="AC31" s="734">
        <v>0</v>
      </c>
      <c r="AD31" s="734">
        <v>0</v>
      </c>
      <c r="AE31" s="735">
        <v>0</v>
      </c>
      <c r="AF31" s="1056"/>
      <c r="AG31" s="1058"/>
      <c r="AH31" s="1044"/>
      <c r="AI31" s="1044"/>
      <c r="AJ31" s="1043"/>
      <c r="AK31" s="1043"/>
      <c r="AL31" s="1044"/>
      <c r="AM31" s="1043"/>
      <c r="AN31" s="1048"/>
      <c r="AO31" s="1048"/>
      <c r="AP31" s="1048"/>
      <c r="AQ31" s="1043"/>
      <c r="AR31" s="1043"/>
      <c r="AS31" s="1043"/>
      <c r="AT31" s="1043"/>
      <c r="AU31" s="1043"/>
      <c r="AV31" s="1043"/>
      <c r="AW31" s="1043"/>
      <c r="AX31" s="1043"/>
      <c r="AY31" s="730"/>
    </row>
    <row r="32" spans="1:51" ht="27" customHeight="1" x14ac:dyDescent="0.25">
      <c r="A32" s="1043"/>
      <c r="B32" s="1043"/>
      <c r="C32" s="1055"/>
      <c r="D32" s="717" t="s">
        <v>43</v>
      </c>
      <c r="E32" s="735"/>
      <c r="F32" s="735"/>
      <c r="G32" s="736"/>
      <c r="H32" s="721">
        <v>0.05</v>
      </c>
      <c r="I32" s="735">
        <v>0.05</v>
      </c>
      <c r="J32" s="735">
        <v>0.05</v>
      </c>
      <c r="K32" s="735">
        <f t="shared" ref="K32" si="27">K30+K28</f>
        <v>0.05</v>
      </c>
      <c r="L32" s="735">
        <v>0.05</v>
      </c>
      <c r="M32" s="735">
        <f t="shared" ref="M32:R32" si="28">M30+M28</f>
        <v>2.8999999999999998E-2</v>
      </c>
      <c r="N32" s="737">
        <f t="shared" si="28"/>
        <v>3.3000000000000002E-2</v>
      </c>
      <c r="O32" s="737">
        <f t="shared" si="28"/>
        <v>3.7999999999999999E-2</v>
      </c>
      <c r="P32" s="737">
        <f t="shared" si="28"/>
        <v>4.1999999999999996E-2</v>
      </c>
      <c r="Q32" s="735">
        <f t="shared" si="28"/>
        <v>4.5999999999999999E-2</v>
      </c>
      <c r="R32" s="735">
        <f t="shared" si="28"/>
        <v>0.05</v>
      </c>
      <c r="S32" s="738"/>
      <c r="T32" s="738"/>
      <c r="U32" s="739">
        <v>0.05</v>
      </c>
      <c r="V32" s="739">
        <v>0.05</v>
      </c>
      <c r="W32" s="739">
        <v>0.05</v>
      </c>
      <c r="X32" s="739">
        <f t="shared" ref="X32:AE32" si="29">X30+X28</f>
        <v>1.9499999999999999E-3</v>
      </c>
      <c r="Y32" s="738">
        <f t="shared" si="29"/>
        <v>2.5000000000000001E-2</v>
      </c>
      <c r="Z32" s="738">
        <f t="shared" si="29"/>
        <v>2.8999999999999998E-2</v>
      </c>
      <c r="AA32" s="738">
        <f t="shared" si="29"/>
        <v>3.3000000000000002E-2</v>
      </c>
      <c r="AB32" s="738">
        <f t="shared" si="29"/>
        <v>3.7999999999999999E-2</v>
      </c>
      <c r="AC32" s="734">
        <f t="shared" si="29"/>
        <v>4.1999999999999996E-2</v>
      </c>
      <c r="AD32" s="734">
        <f t="shared" si="29"/>
        <v>4.5999999999999999E-2</v>
      </c>
      <c r="AE32" s="735">
        <f t="shared" si="29"/>
        <v>0.05</v>
      </c>
      <c r="AF32" s="1056"/>
      <c r="AG32" s="1058"/>
      <c r="AH32" s="1044"/>
      <c r="AI32" s="1044"/>
      <c r="AJ32" s="1043"/>
      <c r="AK32" s="1043"/>
      <c r="AL32" s="1044"/>
      <c r="AM32" s="1043"/>
      <c r="AN32" s="1048"/>
      <c r="AO32" s="1048"/>
      <c r="AP32" s="1048"/>
      <c r="AQ32" s="1043"/>
      <c r="AR32" s="1043"/>
      <c r="AS32" s="1043"/>
      <c r="AT32" s="1043"/>
      <c r="AU32" s="1043"/>
      <c r="AV32" s="1043"/>
      <c r="AW32" s="1043"/>
      <c r="AX32" s="1043"/>
      <c r="AY32" s="730"/>
    </row>
    <row r="33" spans="1:51" ht="27.75" customHeight="1" x14ac:dyDescent="0.25">
      <c r="A33" s="1043"/>
      <c r="B33" s="1043"/>
      <c r="C33" s="1055"/>
      <c r="D33" s="716" t="s">
        <v>45</v>
      </c>
      <c r="E33" s="740"/>
      <c r="F33" s="740"/>
      <c r="G33" s="722"/>
      <c r="H33" s="721">
        <f t="shared" ref="H33:R33" si="30">H29</f>
        <v>127279375.47423235</v>
      </c>
      <c r="I33" s="721">
        <f t="shared" si="30"/>
        <v>89114107.249804601</v>
      </c>
      <c r="J33" s="721">
        <f t="shared" si="30"/>
        <v>153455933.42018062</v>
      </c>
      <c r="K33" s="721">
        <f t="shared" si="30"/>
        <v>143266026.70229459</v>
      </c>
      <c r="L33" s="723">
        <f t="shared" si="30"/>
        <v>156675860.31997302</v>
      </c>
      <c r="M33" s="735">
        <f t="shared" si="30"/>
        <v>156514133.2434715</v>
      </c>
      <c r="N33" s="737">
        <f t="shared" si="30"/>
        <v>153859440.48491943</v>
      </c>
      <c r="O33" s="737">
        <f t="shared" si="30"/>
        <v>134257105.43336281</v>
      </c>
      <c r="P33" s="737">
        <f t="shared" si="30"/>
        <v>150554115.93831068</v>
      </c>
      <c r="Q33" s="735">
        <f t="shared" si="30"/>
        <v>174138329.306721</v>
      </c>
      <c r="R33" s="740">
        <f t="shared" si="30"/>
        <v>190114018.58984542</v>
      </c>
      <c r="S33" s="723"/>
      <c r="T33" s="723"/>
      <c r="U33" s="721">
        <f t="shared" ref="U33:AE33" si="31">U29</f>
        <v>127279375.47423235</v>
      </c>
      <c r="V33" s="739">
        <f t="shared" si="31"/>
        <v>89114107.249804601</v>
      </c>
      <c r="W33" s="721">
        <f t="shared" si="31"/>
        <v>153455933.42018062</v>
      </c>
      <c r="X33" s="721">
        <f t="shared" si="31"/>
        <v>143266026.70229459</v>
      </c>
      <c r="Y33" s="723">
        <f t="shared" si="31"/>
        <v>156675860.31997302</v>
      </c>
      <c r="Z33" s="723">
        <f t="shared" si="31"/>
        <v>156514133.2434715</v>
      </c>
      <c r="AA33" s="723">
        <f t="shared" si="31"/>
        <v>153859440.48491943</v>
      </c>
      <c r="AB33" s="741">
        <f t="shared" si="31"/>
        <v>134257105.43336281</v>
      </c>
      <c r="AC33" s="729">
        <f t="shared" si="31"/>
        <v>150554115.93831068</v>
      </c>
      <c r="AD33" s="729">
        <f t="shared" si="31"/>
        <v>174138329.306721</v>
      </c>
      <c r="AE33" s="740">
        <f t="shared" si="31"/>
        <v>190114018.58984542</v>
      </c>
      <c r="AF33" s="1056"/>
      <c r="AG33" s="1058"/>
      <c r="AH33" s="1044"/>
      <c r="AI33" s="1044"/>
      <c r="AJ33" s="1043"/>
      <c r="AK33" s="1043"/>
      <c r="AL33" s="1044"/>
      <c r="AM33" s="1043"/>
      <c r="AN33" s="1048"/>
      <c r="AO33" s="1048"/>
      <c r="AP33" s="1048"/>
      <c r="AQ33" s="1043"/>
      <c r="AR33" s="1043"/>
      <c r="AS33" s="1043"/>
      <c r="AT33" s="1043"/>
      <c r="AU33" s="1043"/>
      <c r="AV33" s="1043"/>
      <c r="AW33" s="1043"/>
      <c r="AX33" s="1043"/>
      <c r="AY33" s="730"/>
    </row>
    <row r="34" spans="1:51" ht="15" customHeight="1" x14ac:dyDescent="0.25">
      <c r="A34" s="1043"/>
      <c r="B34" s="1043"/>
      <c r="C34" s="1055" t="s">
        <v>548</v>
      </c>
      <c r="D34" s="717" t="s">
        <v>41</v>
      </c>
      <c r="E34" s="721"/>
      <c r="F34" s="722"/>
      <c r="G34" s="722"/>
      <c r="H34" s="721">
        <f t="shared" ref="H34:J34" si="32">1/20</f>
        <v>0.05</v>
      </c>
      <c r="I34" s="721">
        <f t="shared" si="32"/>
        <v>0.05</v>
      </c>
      <c r="J34" s="721">
        <f t="shared" si="32"/>
        <v>0.05</v>
      </c>
      <c r="K34" s="721">
        <v>0.05</v>
      </c>
      <c r="L34" s="721">
        <f t="shared" ref="L34" si="33">1/20</f>
        <v>0.05</v>
      </c>
      <c r="M34" s="723">
        <v>2.8999999999999998E-2</v>
      </c>
      <c r="N34" s="724">
        <f>0.66/20</f>
        <v>3.3000000000000002E-2</v>
      </c>
      <c r="O34" s="724">
        <v>3.7999999999999999E-2</v>
      </c>
      <c r="P34" s="724">
        <f>0.84/20</f>
        <v>4.1999999999999996E-2</v>
      </c>
      <c r="Q34" s="723">
        <f>0.92/20</f>
        <v>4.5999999999999999E-2</v>
      </c>
      <c r="R34" s="721">
        <f>1/20</f>
        <v>0.05</v>
      </c>
      <c r="S34" s="725"/>
      <c r="T34" s="725"/>
      <c r="U34" s="726">
        <f t="shared" ref="U34:W34" si="34">1/20</f>
        <v>0.05</v>
      </c>
      <c r="V34" s="726">
        <f t="shared" si="34"/>
        <v>0.05</v>
      </c>
      <c r="W34" s="726">
        <f t="shared" si="34"/>
        <v>0.05</v>
      </c>
      <c r="X34" s="727">
        <v>1.9499999999999999E-3</v>
      </c>
      <c r="Y34" s="727">
        <v>2.5000000000000001E-2</v>
      </c>
      <c r="Z34" s="727">
        <v>2.8999999999999998E-2</v>
      </c>
      <c r="AA34" s="726">
        <f>0.66/20</f>
        <v>3.3000000000000002E-2</v>
      </c>
      <c r="AB34" s="726">
        <v>3.7999999999999999E-2</v>
      </c>
      <c r="AC34" s="728">
        <f>0.84/20</f>
        <v>4.1999999999999996E-2</v>
      </c>
      <c r="AD34" s="729">
        <f>0.92/20</f>
        <v>4.5999999999999999E-2</v>
      </c>
      <c r="AE34" s="721">
        <f>1/20</f>
        <v>0.05</v>
      </c>
      <c r="AF34" s="1056" t="s">
        <v>610</v>
      </c>
      <c r="AG34" s="1058" t="s">
        <v>474</v>
      </c>
      <c r="AH34" s="1044" t="s">
        <v>525</v>
      </c>
      <c r="AI34" s="1044" t="s">
        <v>611</v>
      </c>
      <c r="AJ34" s="1043" t="s">
        <v>602</v>
      </c>
      <c r="AK34" s="1043" t="s">
        <v>454</v>
      </c>
      <c r="AL34" s="1044" t="s">
        <v>612</v>
      </c>
      <c r="AM34" s="1043" t="s">
        <v>71</v>
      </c>
      <c r="AN34" s="1048">
        <v>380101.8497052787</v>
      </c>
      <c r="AO34" s="1048">
        <v>185014.38965256637</v>
      </c>
      <c r="AP34" s="1048">
        <v>195087.46005271235</v>
      </c>
      <c r="AQ34" s="1043" t="s">
        <v>71</v>
      </c>
      <c r="AR34" s="1043" t="s">
        <v>71</v>
      </c>
      <c r="AS34" s="1043" t="s">
        <v>71</v>
      </c>
      <c r="AT34" s="1043" t="s">
        <v>71</v>
      </c>
      <c r="AU34" s="1043" t="s">
        <v>71</v>
      </c>
      <c r="AV34" s="1043" t="s">
        <v>71</v>
      </c>
      <c r="AW34" s="1043" t="s">
        <v>71</v>
      </c>
      <c r="AX34" s="1043" t="s">
        <v>71</v>
      </c>
      <c r="AY34" s="730"/>
    </row>
    <row r="35" spans="1:51" ht="18" customHeight="1" x14ac:dyDescent="0.25">
      <c r="A35" s="1043"/>
      <c r="B35" s="1043"/>
      <c r="C35" s="1055"/>
      <c r="D35" s="720" t="s">
        <v>3</v>
      </c>
      <c r="E35" s="723"/>
      <c r="F35" s="723"/>
      <c r="G35" s="722"/>
      <c r="H35" s="721">
        <v>74076706.254343927</v>
      </c>
      <c r="I35" s="721">
        <v>62459881.257431746</v>
      </c>
      <c r="J35" s="721">
        <v>191484218.11406711</v>
      </c>
      <c r="K35" s="721">
        <v>234731760.49353331</v>
      </c>
      <c r="L35" s="723">
        <v>269393608.66384959</v>
      </c>
      <c r="M35" s="723">
        <v>223839300.60286933</v>
      </c>
      <c r="N35" s="724">
        <v>201815440.93675691</v>
      </c>
      <c r="O35" s="724">
        <v>223259971.63104001</v>
      </c>
      <c r="P35" s="724">
        <v>424441255.49539447</v>
      </c>
      <c r="Q35" s="723">
        <v>428062205.13856095</v>
      </c>
      <c r="R35" s="723">
        <v>619129391.03107524</v>
      </c>
      <c r="S35" s="731"/>
      <c r="T35" s="731"/>
      <c r="U35" s="732">
        <v>74076706.254343927</v>
      </c>
      <c r="V35" s="732">
        <v>62459881.257431746</v>
      </c>
      <c r="W35" s="732">
        <v>191484218.11406711</v>
      </c>
      <c r="X35" s="732">
        <v>234731760.49353331</v>
      </c>
      <c r="Y35" s="731">
        <v>269393608.66384959</v>
      </c>
      <c r="Z35" s="731">
        <v>223839300.60286933</v>
      </c>
      <c r="AA35" s="731">
        <v>201815440.93675691</v>
      </c>
      <c r="AB35" s="733">
        <v>223259971.63104001</v>
      </c>
      <c r="AC35" s="734">
        <v>424441255.49539447</v>
      </c>
      <c r="AD35" s="734">
        <v>428062205.13856095</v>
      </c>
      <c r="AE35" s="723">
        <v>619129391.03107524</v>
      </c>
      <c r="AF35" s="1056"/>
      <c r="AG35" s="1058"/>
      <c r="AH35" s="1044"/>
      <c r="AI35" s="1044"/>
      <c r="AJ35" s="1043"/>
      <c r="AK35" s="1043"/>
      <c r="AL35" s="1044"/>
      <c r="AM35" s="1043"/>
      <c r="AN35" s="1048"/>
      <c r="AO35" s="1048"/>
      <c r="AP35" s="1048"/>
      <c r="AQ35" s="1043"/>
      <c r="AR35" s="1043"/>
      <c r="AS35" s="1043"/>
      <c r="AT35" s="1043"/>
      <c r="AU35" s="1043"/>
      <c r="AV35" s="1043"/>
      <c r="AW35" s="1043"/>
      <c r="AX35" s="1043"/>
      <c r="AY35" s="730"/>
    </row>
    <row r="36" spans="1:51" ht="27" customHeight="1" x14ac:dyDescent="0.25">
      <c r="A36" s="1043"/>
      <c r="B36" s="1043"/>
      <c r="C36" s="1055"/>
      <c r="D36" s="717" t="s">
        <v>42</v>
      </c>
      <c r="E36" s="735"/>
      <c r="F36" s="735"/>
      <c r="G36" s="736"/>
      <c r="H36" s="721">
        <v>0</v>
      </c>
      <c r="I36" s="735">
        <v>0</v>
      </c>
      <c r="J36" s="735">
        <v>0</v>
      </c>
      <c r="K36" s="735">
        <v>0</v>
      </c>
      <c r="L36" s="735">
        <v>0</v>
      </c>
      <c r="M36" s="735">
        <v>0</v>
      </c>
      <c r="N36" s="737">
        <v>0</v>
      </c>
      <c r="O36" s="737">
        <v>0</v>
      </c>
      <c r="P36" s="737">
        <v>0</v>
      </c>
      <c r="Q36" s="735">
        <v>0</v>
      </c>
      <c r="R36" s="735">
        <v>0</v>
      </c>
      <c r="S36" s="738"/>
      <c r="T36" s="738"/>
      <c r="U36" s="739">
        <v>0</v>
      </c>
      <c r="V36" s="739">
        <v>0</v>
      </c>
      <c r="W36" s="739">
        <v>0</v>
      </c>
      <c r="X36" s="739">
        <v>0</v>
      </c>
      <c r="Y36" s="738">
        <v>0</v>
      </c>
      <c r="Z36" s="738">
        <v>0</v>
      </c>
      <c r="AA36" s="738">
        <v>0</v>
      </c>
      <c r="AB36" s="738">
        <v>0</v>
      </c>
      <c r="AC36" s="734">
        <v>0</v>
      </c>
      <c r="AD36" s="734">
        <v>0</v>
      </c>
      <c r="AE36" s="735">
        <v>0</v>
      </c>
      <c r="AF36" s="1056"/>
      <c r="AG36" s="1058"/>
      <c r="AH36" s="1044"/>
      <c r="AI36" s="1044"/>
      <c r="AJ36" s="1043"/>
      <c r="AK36" s="1043"/>
      <c r="AL36" s="1044"/>
      <c r="AM36" s="1043"/>
      <c r="AN36" s="1048"/>
      <c r="AO36" s="1048"/>
      <c r="AP36" s="1048"/>
      <c r="AQ36" s="1043"/>
      <c r="AR36" s="1043"/>
      <c r="AS36" s="1043"/>
      <c r="AT36" s="1043"/>
      <c r="AU36" s="1043"/>
      <c r="AV36" s="1043"/>
      <c r="AW36" s="1043"/>
      <c r="AX36" s="1043"/>
      <c r="AY36" s="730"/>
    </row>
    <row r="37" spans="1:51" ht="27" customHeight="1" x14ac:dyDescent="0.25">
      <c r="A37" s="1043"/>
      <c r="B37" s="1043"/>
      <c r="C37" s="1055"/>
      <c r="D37" s="718" t="s">
        <v>4</v>
      </c>
      <c r="E37" s="735"/>
      <c r="F37" s="735"/>
      <c r="G37" s="736"/>
      <c r="H37" s="721">
        <v>0</v>
      </c>
      <c r="I37" s="735">
        <v>0</v>
      </c>
      <c r="J37" s="735">
        <v>0</v>
      </c>
      <c r="K37" s="735">
        <v>0</v>
      </c>
      <c r="L37" s="735">
        <v>0</v>
      </c>
      <c r="M37" s="735">
        <v>0</v>
      </c>
      <c r="N37" s="737">
        <v>0</v>
      </c>
      <c r="O37" s="737">
        <v>0</v>
      </c>
      <c r="P37" s="737">
        <v>0</v>
      </c>
      <c r="Q37" s="735">
        <v>0</v>
      </c>
      <c r="R37" s="735">
        <v>0</v>
      </c>
      <c r="S37" s="738"/>
      <c r="T37" s="738"/>
      <c r="U37" s="739">
        <v>0</v>
      </c>
      <c r="V37" s="739">
        <v>0</v>
      </c>
      <c r="W37" s="739">
        <v>0</v>
      </c>
      <c r="X37" s="739">
        <v>0</v>
      </c>
      <c r="Y37" s="738">
        <v>0</v>
      </c>
      <c r="Z37" s="738">
        <v>0</v>
      </c>
      <c r="AA37" s="738">
        <v>0</v>
      </c>
      <c r="AB37" s="738">
        <v>0</v>
      </c>
      <c r="AC37" s="734">
        <v>0</v>
      </c>
      <c r="AD37" s="734">
        <v>0</v>
      </c>
      <c r="AE37" s="735">
        <v>0</v>
      </c>
      <c r="AF37" s="1056"/>
      <c r="AG37" s="1058"/>
      <c r="AH37" s="1044"/>
      <c r="AI37" s="1044"/>
      <c r="AJ37" s="1043"/>
      <c r="AK37" s="1043"/>
      <c r="AL37" s="1044"/>
      <c r="AM37" s="1043"/>
      <c r="AN37" s="1048"/>
      <c r="AO37" s="1048"/>
      <c r="AP37" s="1048"/>
      <c r="AQ37" s="1043"/>
      <c r="AR37" s="1043"/>
      <c r="AS37" s="1043"/>
      <c r="AT37" s="1043"/>
      <c r="AU37" s="1043"/>
      <c r="AV37" s="1043"/>
      <c r="AW37" s="1043"/>
      <c r="AX37" s="1043"/>
      <c r="AY37" s="730"/>
    </row>
    <row r="38" spans="1:51" ht="27" customHeight="1" x14ac:dyDescent="0.25">
      <c r="A38" s="1043"/>
      <c r="B38" s="1043"/>
      <c r="C38" s="1055"/>
      <c r="D38" s="717" t="s">
        <v>43</v>
      </c>
      <c r="E38" s="735"/>
      <c r="F38" s="735"/>
      <c r="G38" s="736"/>
      <c r="H38" s="721">
        <v>0.05</v>
      </c>
      <c r="I38" s="735">
        <v>0.05</v>
      </c>
      <c r="J38" s="735">
        <v>0.05</v>
      </c>
      <c r="K38" s="735">
        <f t="shared" ref="K38" si="35">K36+K34</f>
        <v>0.05</v>
      </c>
      <c r="L38" s="735">
        <v>0.05</v>
      </c>
      <c r="M38" s="735">
        <f t="shared" ref="M38:R38" si="36">M36+M34</f>
        <v>2.8999999999999998E-2</v>
      </c>
      <c r="N38" s="737">
        <f t="shared" si="36"/>
        <v>3.3000000000000002E-2</v>
      </c>
      <c r="O38" s="737">
        <f t="shared" si="36"/>
        <v>3.7999999999999999E-2</v>
      </c>
      <c r="P38" s="737">
        <f t="shared" si="36"/>
        <v>4.1999999999999996E-2</v>
      </c>
      <c r="Q38" s="735">
        <f t="shared" si="36"/>
        <v>4.5999999999999999E-2</v>
      </c>
      <c r="R38" s="735">
        <f t="shared" si="36"/>
        <v>0.05</v>
      </c>
      <c r="S38" s="738"/>
      <c r="T38" s="738"/>
      <c r="U38" s="739">
        <v>0.05</v>
      </c>
      <c r="V38" s="739">
        <v>0.05</v>
      </c>
      <c r="W38" s="739">
        <v>0.05</v>
      </c>
      <c r="X38" s="739">
        <f t="shared" ref="X38:AE38" si="37">X36+X34</f>
        <v>1.9499999999999999E-3</v>
      </c>
      <c r="Y38" s="738">
        <f t="shared" si="37"/>
        <v>2.5000000000000001E-2</v>
      </c>
      <c r="Z38" s="738">
        <f t="shared" si="37"/>
        <v>2.8999999999999998E-2</v>
      </c>
      <c r="AA38" s="738">
        <f t="shared" si="37"/>
        <v>3.3000000000000002E-2</v>
      </c>
      <c r="AB38" s="738">
        <f t="shared" si="37"/>
        <v>3.7999999999999999E-2</v>
      </c>
      <c r="AC38" s="734">
        <f t="shared" si="37"/>
        <v>4.1999999999999996E-2</v>
      </c>
      <c r="AD38" s="734">
        <f t="shared" si="37"/>
        <v>4.5999999999999999E-2</v>
      </c>
      <c r="AE38" s="735">
        <f t="shared" si="37"/>
        <v>0.05</v>
      </c>
      <c r="AF38" s="1056"/>
      <c r="AG38" s="1058"/>
      <c r="AH38" s="1044"/>
      <c r="AI38" s="1044"/>
      <c r="AJ38" s="1043"/>
      <c r="AK38" s="1043"/>
      <c r="AL38" s="1044"/>
      <c r="AM38" s="1043"/>
      <c r="AN38" s="1048"/>
      <c r="AO38" s="1048"/>
      <c r="AP38" s="1048"/>
      <c r="AQ38" s="1043"/>
      <c r="AR38" s="1043"/>
      <c r="AS38" s="1043"/>
      <c r="AT38" s="1043"/>
      <c r="AU38" s="1043"/>
      <c r="AV38" s="1043"/>
      <c r="AW38" s="1043"/>
      <c r="AX38" s="1043"/>
      <c r="AY38" s="730"/>
    </row>
    <row r="39" spans="1:51" ht="27.75" customHeight="1" x14ac:dyDescent="0.25">
      <c r="A39" s="1043"/>
      <c r="B39" s="1043"/>
      <c r="C39" s="1055"/>
      <c r="D39" s="716" t="s">
        <v>45</v>
      </c>
      <c r="E39" s="740"/>
      <c r="F39" s="740"/>
      <c r="G39" s="722"/>
      <c r="H39" s="721">
        <f t="shared" ref="H39:R39" si="38">H35</f>
        <v>74076706.254343927</v>
      </c>
      <c r="I39" s="721">
        <f t="shared" si="38"/>
        <v>62459881.257431746</v>
      </c>
      <c r="J39" s="721">
        <f t="shared" si="38"/>
        <v>191484218.11406711</v>
      </c>
      <c r="K39" s="721">
        <f t="shared" si="38"/>
        <v>234731760.49353331</v>
      </c>
      <c r="L39" s="723">
        <f t="shared" si="38"/>
        <v>269393608.66384959</v>
      </c>
      <c r="M39" s="735">
        <f t="shared" si="38"/>
        <v>223839300.60286933</v>
      </c>
      <c r="N39" s="737">
        <f t="shared" si="38"/>
        <v>201815440.93675691</v>
      </c>
      <c r="O39" s="737">
        <f t="shared" si="38"/>
        <v>223259971.63104001</v>
      </c>
      <c r="P39" s="737">
        <f t="shared" si="38"/>
        <v>424441255.49539447</v>
      </c>
      <c r="Q39" s="735">
        <f t="shared" si="38"/>
        <v>428062205.13856095</v>
      </c>
      <c r="R39" s="740">
        <f t="shared" si="38"/>
        <v>619129391.03107524</v>
      </c>
      <c r="S39" s="723"/>
      <c r="T39" s="738"/>
      <c r="U39" s="721">
        <f t="shared" ref="U39:AE39" si="39">U35</f>
        <v>74076706.254343927</v>
      </c>
      <c r="V39" s="739">
        <f t="shared" si="39"/>
        <v>62459881.257431746</v>
      </c>
      <c r="W39" s="721">
        <f t="shared" si="39"/>
        <v>191484218.11406711</v>
      </c>
      <c r="X39" s="721">
        <f t="shared" si="39"/>
        <v>234731760.49353331</v>
      </c>
      <c r="Y39" s="723">
        <f t="shared" si="39"/>
        <v>269393608.66384959</v>
      </c>
      <c r="Z39" s="723">
        <f t="shared" si="39"/>
        <v>223839300.60286933</v>
      </c>
      <c r="AA39" s="723">
        <f t="shared" si="39"/>
        <v>201815440.93675691</v>
      </c>
      <c r="AB39" s="741">
        <f t="shared" si="39"/>
        <v>223259971.63104001</v>
      </c>
      <c r="AC39" s="729">
        <f t="shared" si="39"/>
        <v>424441255.49539447</v>
      </c>
      <c r="AD39" s="729">
        <f t="shared" si="39"/>
        <v>428062205.13856095</v>
      </c>
      <c r="AE39" s="740">
        <f t="shared" si="39"/>
        <v>619129391.03107524</v>
      </c>
      <c r="AF39" s="1056"/>
      <c r="AG39" s="1058"/>
      <c r="AH39" s="1044"/>
      <c r="AI39" s="1044"/>
      <c r="AJ39" s="1043"/>
      <c r="AK39" s="1043"/>
      <c r="AL39" s="1044"/>
      <c r="AM39" s="1043"/>
      <c r="AN39" s="1048"/>
      <c r="AO39" s="1048"/>
      <c r="AP39" s="1048"/>
      <c r="AQ39" s="1043"/>
      <c r="AR39" s="1043"/>
      <c r="AS39" s="1043"/>
      <c r="AT39" s="1043"/>
      <c r="AU39" s="1043"/>
      <c r="AV39" s="1043"/>
      <c r="AW39" s="1043"/>
      <c r="AX39" s="1043"/>
      <c r="AY39" s="730"/>
    </row>
    <row r="40" spans="1:51" ht="26.25" customHeight="1" x14ac:dyDescent="0.25">
      <c r="A40" s="1043"/>
      <c r="B40" s="1043"/>
      <c r="C40" s="1055" t="s">
        <v>549</v>
      </c>
      <c r="D40" s="717" t="s">
        <v>41</v>
      </c>
      <c r="E40" s="721"/>
      <c r="F40" s="722"/>
      <c r="G40" s="722"/>
      <c r="H40" s="721">
        <f t="shared" ref="H40:J40" si="40">1/20</f>
        <v>0.05</v>
      </c>
      <c r="I40" s="721">
        <f t="shared" si="40"/>
        <v>0.05</v>
      </c>
      <c r="J40" s="721">
        <f t="shared" si="40"/>
        <v>0.05</v>
      </c>
      <c r="K40" s="721">
        <v>0.05</v>
      </c>
      <c r="L40" s="723">
        <f t="shared" ref="L40" si="41">1/20</f>
        <v>0.05</v>
      </c>
      <c r="M40" s="723">
        <v>2.8999999999999998E-2</v>
      </c>
      <c r="N40" s="724">
        <f>0.66/20</f>
        <v>3.3000000000000002E-2</v>
      </c>
      <c r="O40" s="724">
        <v>3.7999999999999999E-2</v>
      </c>
      <c r="P40" s="724">
        <f>0.84/20</f>
        <v>4.1999999999999996E-2</v>
      </c>
      <c r="Q40" s="723">
        <f>0.92/20</f>
        <v>4.5999999999999999E-2</v>
      </c>
      <c r="R40" s="721">
        <f>1/20</f>
        <v>0.05</v>
      </c>
      <c r="S40" s="725"/>
      <c r="T40" s="725"/>
      <c r="U40" s="726">
        <f t="shared" ref="U40:W40" si="42">1/20</f>
        <v>0.05</v>
      </c>
      <c r="V40" s="726">
        <f t="shared" si="42"/>
        <v>0.05</v>
      </c>
      <c r="W40" s="726">
        <f t="shared" si="42"/>
        <v>0.05</v>
      </c>
      <c r="X40" s="727">
        <v>1.9499999999999999E-3</v>
      </c>
      <c r="Y40" s="727">
        <v>2.5000000000000001E-2</v>
      </c>
      <c r="Z40" s="727">
        <v>2.8999999999999998E-2</v>
      </c>
      <c r="AA40" s="726">
        <f>0.66/20</f>
        <v>3.3000000000000002E-2</v>
      </c>
      <c r="AB40" s="726">
        <v>3.7999999999999999E-2</v>
      </c>
      <c r="AC40" s="728">
        <f>0.84/20</f>
        <v>4.1999999999999996E-2</v>
      </c>
      <c r="AD40" s="729">
        <f>0.92/20</f>
        <v>4.5999999999999999E-2</v>
      </c>
      <c r="AE40" s="721">
        <f>1/20</f>
        <v>0.05</v>
      </c>
      <c r="AF40" s="1059" t="s">
        <v>613</v>
      </c>
      <c r="AG40" s="1058" t="s">
        <v>456</v>
      </c>
      <c r="AH40" s="1044" t="s">
        <v>517</v>
      </c>
      <c r="AI40" s="1044" t="s">
        <v>524</v>
      </c>
      <c r="AJ40" s="1043" t="s">
        <v>602</v>
      </c>
      <c r="AK40" s="1043" t="s">
        <v>454</v>
      </c>
      <c r="AL40" s="1044"/>
      <c r="AM40" s="1043" t="s">
        <v>71</v>
      </c>
      <c r="AN40" s="1048">
        <v>182711.48576350234</v>
      </c>
      <c r="AO40" s="1048">
        <v>88355.919847042547</v>
      </c>
      <c r="AP40" s="1048">
        <v>94355.565916459804</v>
      </c>
      <c r="AQ40" s="1043" t="s">
        <v>71</v>
      </c>
      <c r="AR40" s="1043" t="s">
        <v>71</v>
      </c>
      <c r="AS40" s="1043" t="s">
        <v>71</v>
      </c>
      <c r="AT40" s="1043" t="s">
        <v>71</v>
      </c>
      <c r="AU40" s="1043" t="s">
        <v>71</v>
      </c>
      <c r="AV40" s="1043" t="s">
        <v>71</v>
      </c>
      <c r="AW40" s="1043" t="s">
        <v>71</v>
      </c>
      <c r="AX40" s="1043" t="s">
        <v>71</v>
      </c>
      <c r="AY40" s="730"/>
    </row>
    <row r="41" spans="1:51" ht="27.75" customHeight="1" x14ac:dyDescent="0.25">
      <c r="A41" s="1043"/>
      <c r="B41" s="1043"/>
      <c r="C41" s="1055"/>
      <c r="D41" s="719" t="s">
        <v>3</v>
      </c>
      <c r="E41" s="723"/>
      <c r="F41" s="723"/>
      <c r="G41" s="722"/>
      <c r="H41" s="721">
        <v>2437321.0137865753</v>
      </c>
      <c r="I41" s="721">
        <v>951692.25070718548</v>
      </c>
      <c r="J41" s="721">
        <v>13560078.414983034</v>
      </c>
      <c r="K41" s="721">
        <v>9708016.0467496347</v>
      </c>
      <c r="L41" s="723">
        <v>23921294.566966861</v>
      </c>
      <c r="M41" s="723">
        <v>21936108.060432009</v>
      </c>
      <c r="N41" s="724">
        <v>26977129.535968367</v>
      </c>
      <c r="O41" s="724">
        <v>27171860.367349371</v>
      </c>
      <c r="P41" s="724">
        <v>24478917.316329267</v>
      </c>
      <c r="Q41" s="723">
        <v>24580799.482091215</v>
      </c>
      <c r="R41" s="723">
        <v>24286684.846793726</v>
      </c>
      <c r="S41" s="731"/>
      <c r="T41" s="731"/>
      <c r="U41" s="732">
        <v>2437321.0137865753</v>
      </c>
      <c r="V41" s="732">
        <v>951692.25070718548</v>
      </c>
      <c r="W41" s="732">
        <v>13560078.414983034</v>
      </c>
      <c r="X41" s="732">
        <v>9708016.0467496347</v>
      </c>
      <c r="Y41" s="731">
        <v>23921294.566966861</v>
      </c>
      <c r="Z41" s="731">
        <v>21936108.060432009</v>
      </c>
      <c r="AA41" s="731">
        <v>26977129.535968367</v>
      </c>
      <c r="AB41" s="733">
        <v>27171860.367349371</v>
      </c>
      <c r="AC41" s="734">
        <v>24478917.316329267</v>
      </c>
      <c r="AD41" s="734">
        <v>24580799.482091215</v>
      </c>
      <c r="AE41" s="723">
        <v>24286684.846793726</v>
      </c>
      <c r="AF41" s="1060"/>
      <c r="AG41" s="1058"/>
      <c r="AH41" s="1044"/>
      <c r="AI41" s="1044"/>
      <c r="AJ41" s="1043"/>
      <c r="AK41" s="1043"/>
      <c r="AL41" s="1044"/>
      <c r="AM41" s="1043"/>
      <c r="AN41" s="1048"/>
      <c r="AO41" s="1048"/>
      <c r="AP41" s="1048"/>
      <c r="AQ41" s="1043"/>
      <c r="AR41" s="1043"/>
      <c r="AS41" s="1043"/>
      <c r="AT41" s="1043"/>
      <c r="AU41" s="1043"/>
      <c r="AV41" s="1043"/>
      <c r="AW41" s="1043"/>
      <c r="AX41" s="1043"/>
      <c r="AY41" s="730"/>
    </row>
    <row r="42" spans="1:51" ht="27" customHeight="1" x14ac:dyDescent="0.25">
      <c r="A42" s="1043"/>
      <c r="B42" s="1043"/>
      <c r="C42" s="1055"/>
      <c r="D42" s="717" t="s">
        <v>42</v>
      </c>
      <c r="E42" s="735"/>
      <c r="F42" s="735"/>
      <c r="G42" s="736"/>
      <c r="H42" s="721">
        <v>0</v>
      </c>
      <c r="I42" s="735">
        <v>0</v>
      </c>
      <c r="J42" s="735">
        <v>0</v>
      </c>
      <c r="K42" s="735">
        <v>0</v>
      </c>
      <c r="L42" s="735">
        <v>0</v>
      </c>
      <c r="M42" s="735">
        <v>0</v>
      </c>
      <c r="N42" s="737">
        <v>0</v>
      </c>
      <c r="O42" s="737">
        <v>0</v>
      </c>
      <c r="P42" s="737">
        <v>0</v>
      </c>
      <c r="Q42" s="735">
        <v>0</v>
      </c>
      <c r="R42" s="735">
        <v>0</v>
      </c>
      <c r="S42" s="738"/>
      <c r="T42" s="738"/>
      <c r="U42" s="739">
        <v>0</v>
      </c>
      <c r="V42" s="739">
        <v>0</v>
      </c>
      <c r="W42" s="739">
        <v>0</v>
      </c>
      <c r="X42" s="739">
        <v>0</v>
      </c>
      <c r="Y42" s="738">
        <v>0</v>
      </c>
      <c r="Z42" s="738">
        <v>0</v>
      </c>
      <c r="AA42" s="738">
        <v>0</v>
      </c>
      <c r="AB42" s="738">
        <v>0</v>
      </c>
      <c r="AC42" s="734">
        <v>0</v>
      </c>
      <c r="AD42" s="734">
        <v>0</v>
      </c>
      <c r="AE42" s="735">
        <v>0</v>
      </c>
      <c r="AF42" s="1060"/>
      <c r="AG42" s="1058"/>
      <c r="AH42" s="1044"/>
      <c r="AI42" s="1044"/>
      <c r="AJ42" s="1043"/>
      <c r="AK42" s="1043"/>
      <c r="AL42" s="1044"/>
      <c r="AM42" s="1043"/>
      <c r="AN42" s="1048"/>
      <c r="AO42" s="1048"/>
      <c r="AP42" s="1048"/>
      <c r="AQ42" s="1043"/>
      <c r="AR42" s="1043"/>
      <c r="AS42" s="1043"/>
      <c r="AT42" s="1043"/>
      <c r="AU42" s="1043"/>
      <c r="AV42" s="1043"/>
      <c r="AW42" s="1043"/>
      <c r="AX42" s="1043"/>
      <c r="AY42" s="730"/>
    </row>
    <row r="43" spans="1:51" ht="27" customHeight="1" x14ac:dyDescent="0.25">
      <c r="A43" s="1043"/>
      <c r="B43" s="1043"/>
      <c r="C43" s="1055"/>
      <c r="D43" s="716" t="s">
        <v>4</v>
      </c>
      <c r="E43" s="735"/>
      <c r="F43" s="735"/>
      <c r="G43" s="736"/>
      <c r="H43" s="721">
        <v>0</v>
      </c>
      <c r="I43" s="735">
        <v>0</v>
      </c>
      <c r="J43" s="735">
        <v>0</v>
      </c>
      <c r="K43" s="735">
        <v>0</v>
      </c>
      <c r="L43" s="735">
        <v>0</v>
      </c>
      <c r="M43" s="735">
        <v>0</v>
      </c>
      <c r="N43" s="737">
        <v>0</v>
      </c>
      <c r="O43" s="737">
        <v>0</v>
      </c>
      <c r="P43" s="737">
        <v>0</v>
      </c>
      <c r="Q43" s="735">
        <v>0</v>
      </c>
      <c r="R43" s="735">
        <v>0</v>
      </c>
      <c r="S43" s="738"/>
      <c r="T43" s="738"/>
      <c r="U43" s="739">
        <v>0</v>
      </c>
      <c r="V43" s="739">
        <v>0</v>
      </c>
      <c r="W43" s="739">
        <v>0</v>
      </c>
      <c r="X43" s="739">
        <v>0</v>
      </c>
      <c r="Y43" s="738">
        <v>0</v>
      </c>
      <c r="Z43" s="738">
        <v>0</v>
      </c>
      <c r="AA43" s="738">
        <v>0</v>
      </c>
      <c r="AB43" s="738">
        <v>0</v>
      </c>
      <c r="AC43" s="734">
        <v>0</v>
      </c>
      <c r="AD43" s="734">
        <v>0</v>
      </c>
      <c r="AE43" s="735">
        <v>0</v>
      </c>
      <c r="AF43" s="1060"/>
      <c r="AG43" s="1058"/>
      <c r="AH43" s="1044"/>
      <c r="AI43" s="1044"/>
      <c r="AJ43" s="1043"/>
      <c r="AK43" s="1043"/>
      <c r="AL43" s="1044"/>
      <c r="AM43" s="1043"/>
      <c r="AN43" s="1048"/>
      <c r="AO43" s="1048"/>
      <c r="AP43" s="1048"/>
      <c r="AQ43" s="1043"/>
      <c r="AR43" s="1043"/>
      <c r="AS43" s="1043"/>
      <c r="AT43" s="1043"/>
      <c r="AU43" s="1043"/>
      <c r="AV43" s="1043"/>
      <c r="AW43" s="1043"/>
      <c r="AX43" s="1043"/>
      <c r="AY43" s="730"/>
    </row>
    <row r="44" spans="1:51" ht="27" customHeight="1" x14ac:dyDescent="0.25">
      <c r="A44" s="1043"/>
      <c r="B44" s="1043"/>
      <c r="C44" s="1055"/>
      <c r="D44" s="717" t="s">
        <v>43</v>
      </c>
      <c r="E44" s="735"/>
      <c r="F44" s="735"/>
      <c r="G44" s="736"/>
      <c r="H44" s="721">
        <v>0.05</v>
      </c>
      <c r="I44" s="735">
        <v>0.05</v>
      </c>
      <c r="J44" s="735">
        <v>0.05</v>
      </c>
      <c r="K44" s="735">
        <f t="shared" ref="K44" si="43">K42+K40</f>
        <v>0.05</v>
      </c>
      <c r="L44" s="735">
        <v>0.05</v>
      </c>
      <c r="M44" s="735">
        <f t="shared" ref="M44:R44" si="44">M42+M40</f>
        <v>2.8999999999999998E-2</v>
      </c>
      <c r="N44" s="737">
        <f t="shared" si="44"/>
        <v>3.3000000000000002E-2</v>
      </c>
      <c r="O44" s="737">
        <f t="shared" si="44"/>
        <v>3.7999999999999999E-2</v>
      </c>
      <c r="P44" s="737">
        <f t="shared" si="44"/>
        <v>4.1999999999999996E-2</v>
      </c>
      <c r="Q44" s="735">
        <f t="shared" si="44"/>
        <v>4.5999999999999999E-2</v>
      </c>
      <c r="R44" s="735">
        <f t="shared" si="44"/>
        <v>0.05</v>
      </c>
      <c r="S44" s="738"/>
      <c r="T44" s="738"/>
      <c r="U44" s="739">
        <v>0.05</v>
      </c>
      <c r="V44" s="739">
        <v>0.05</v>
      </c>
      <c r="W44" s="739">
        <v>0.05</v>
      </c>
      <c r="X44" s="739">
        <f t="shared" ref="X44:AE44" si="45">X42+X40</f>
        <v>1.9499999999999999E-3</v>
      </c>
      <c r="Y44" s="738">
        <f t="shared" si="45"/>
        <v>2.5000000000000001E-2</v>
      </c>
      <c r="Z44" s="738">
        <f t="shared" si="45"/>
        <v>2.8999999999999998E-2</v>
      </c>
      <c r="AA44" s="738">
        <f t="shared" si="45"/>
        <v>3.3000000000000002E-2</v>
      </c>
      <c r="AB44" s="738">
        <f t="shared" si="45"/>
        <v>3.7999999999999999E-2</v>
      </c>
      <c r="AC44" s="734">
        <f t="shared" si="45"/>
        <v>4.1999999999999996E-2</v>
      </c>
      <c r="AD44" s="734">
        <f t="shared" si="45"/>
        <v>4.5999999999999999E-2</v>
      </c>
      <c r="AE44" s="735">
        <f t="shared" si="45"/>
        <v>0.05</v>
      </c>
      <c r="AF44" s="1060"/>
      <c r="AG44" s="1058"/>
      <c r="AH44" s="1044"/>
      <c r="AI44" s="1044"/>
      <c r="AJ44" s="1043"/>
      <c r="AK44" s="1043"/>
      <c r="AL44" s="1044"/>
      <c r="AM44" s="1043"/>
      <c r="AN44" s="1048"/>
      <c r="AO44" s="1048"/>
      <c r="AP44" s="1048"/>
      <c r="AQ44" s="1043"/>
      <c r="AR44" s="1043"/>
      <c r="AS44" s="1043"/>
      <c r="AT44" s="1043"/>
      <c r="AU44" s="1043"/>
      <c r="AV44" s="1043"/>
      <c r="AW44" s="1043"/>
      <c r="AX44" s="1043"/>
      <c r="AY44" s="730"/>
    </row>
    <row r="45" spans="1:51" ht="27.75" customHeight="1" x14ac:dyDescent="0.25">
      <c r="A45" s="1043"/>
      <c r="B45" s="1043"/>
      <c r="C45" s="1055"/>
      <c r="D45" s="716" t="s">
        <v>45</v>
      </c>
      <c r="E45" s="740"/>
      <c r="F45" s="740"/>
      <c r="G45" s="722"/>
      <c r="H45" s="721">
        <f t="shared" ref="H45:R45" si="46">H41</f>
        <v>2437321.0137865753</v>
      </c>
      <c r="I45" s="721">
        <f t="shared" si="46"/>
        <v>951692.25070718548</v>
      </c>
      <c r="J45" s="721">
        <f t="shared" si="46"/>
        <v>13560078.414983034</v>
      </c>
      <c r="K45" s="721">
        <f t="shared" si="46"/>
        <v>9708016.0467496347</v>
      </c>
      <c r="L45" s="723">
        <f t="shared" si="46"/>
        <v>23921294.566966861</v>
      </c>
      <c r="M45" s="735">
        <f t="shared" si="46"/>
        <v>21936108.060432009</v>
      </c>
      <c r="N45" s="737">
        <f t="shared" si="46"/>
        <v>26977129.535968367</v>
      </c>
      <c r="O45" s="737">
        <f t="shared" si="46"/>
        <v>27171860.367349371</v>
      </c>
      <c r="P45" s="737">
        <f t="shared" si="46"/>
        <v>24478917.316329267</v>
      </c>
      <c r="Q45" s="735">
        <f t="shared" si="46"/>
        <v>24580799.482091215</v>
      </c>
      <c r="R45" s="740">
        <f t="shared" si="46"/>
        <v>24286684.846793726</v>
      </c>
      <c r="S45" s="723"/>
      <c r="T45" s="723"/>
      <c r="U45" s="721">
        <f t="shared" ref="U45:AE45" si="47">U41</f>
        <v>2437321.0137865753</v>
      </c>
      <c r="V45" s="739">
        <f t="shared" si="47"/>
        <v>951692.25070718548</v>
      </c>
      <c r="W45" s="721">
        <f t="shared" si="47"/>
        <v>13560078.414983034</v>
      </c>
      <c r="X45" s="721">
        <f t="shared" si="47"/>
        <v>9708016.0467496347</v>
      </c>
      <c r="Y45" s="723">
        <f t="shared" si="47"/>
        <v>23921294.566966861</v>
      </c>
      <c r="Z45" s="723">
        <f t="shared" si="47"/>
        <v>21936108.060432009</v>
      </c>
      <c r="AA45" s="723">
        <f t="shared" si="47"/>
        <v>26977129.535968367</v>
      </c>
      <c r="AB45" s="741">
        <f t="shared" si="47"/>
        <v>27171860.367349371</v>
      </c>
      <c r="AC45" s="729">
        <f t="shared" si="47"/>
        <v>24478917.316329267</v>
      </c>
      <c r="AD45" s="729">
        <f t="shared" si="47"/>
        <v>24580799.482091215</v>
      </c>
      <c r="AE45" s="740">
        <f t="shared" si="47"/>
        <v>24286684.846793726</v>
      </c>
      <c r="AF45" s="1061"/>
      <c r="AG45" s="1058"/>
      <c r="AH45" s="1044"/>
      <c r="AI45" s="1044"/>
      <c r="AJ45" s="1043"/>
      <c r="AK45" s="1043"/>
      <c r="AL45" s="1044"/>
      <c r="AM45" s="1043"/>
      <c r="AN45" s="1048"/>
      <c r="AO45" s="1048"/>
      <c r="AP45" s="1048"/>
      <c r="AQ45" s="1043"/>
      <c r="AR45" s="1043"/>
      <c r="AS45" s="1043"/>
      <c r="AT45" s="1043"/>
      <c r="AU45" s="1043"/>
      <c r="AV45" s="1043"/>
      <c r="AW45" s="1043"/>
      <c r="AX45" s="1043"/>
      <c r="AY45" s="730"/>
    </row>
    <row r="46" spans="1:51" ht="15" customHeight="1" x14ac:dyDescent="0.25">
      <c r="A46" s="1043"/>
      <c r="B46" s="1043"/>
      <c r="C46" s="1055" t="s">
        <v>550</v>
      </c>
      <c r="D46" s="717" t="s">
        <v>41</v>
      </c>
      <c r="E46" s="721"/>
      <c r="F46" s="722"/>
      <c r="G46" s="722"/>
      <c r="H46" s="721">
        <f t="shared" ref="H46:J46" si="48">1/20</f>
        <v>0.05</v>
      </c>
      <c r="I46" s="721">
        <f t="shared" si="48"/>
        <v>0.05</v>
      </c>
      <c r="J46" s="721">
        <f t="shared" si="48"/>
        <v>0.05</v>
      </c>
      <c r="K46" s="721">
        <v>0.05</v>
      </c>
      <c r="L46" s="723">
        <f t="shared" ref="L46" si="49">1/20</f>
        <v>0.05</v>
      </c>
      <c r="M46" s="723">
        <v>2.8999999999999998E-2</v>
      </c>
      <c r="N46" s="724">
        <f>0.66/20</f>
        <v>3.3000000000000002E-2</v>
      </c>
      <c r="O46" s="724">
        <v>3.7999999999999999E-2</v>
      </c>
      <c r="P46" s="724">
        <f>0.84/20</f>
        <v>4.1999999999999996E-2</v>
      </c>
      <c r="Q46" s="723">
        <f>0.84/20</f>
        <v>4.1999999999999996E-2</v>
      </c>
      <c r="R46" s="721">
        <f>1/20</f>
        <v>0.05</v>
      </c>
      <c r="S46" s="725"/>
      <c r="T46" s="725"/>
      <c r="U46" s="726">
        <f t="shared" ref="U46:W46" si="50">1/20</f>
        <v>0.05</v>
      </c>
      <c r="V46" s="726">
        <f t="shared" si="50"/>
        <v>0.05</v>
      </c>
      <c r="W46" s="726">
        <f t="shared" si="50"/>
        <v>0.05</v>
      </c>
      <c r="X46" s="727">
        <v>1.9499999999999999E-3</v>
      </c>
      <c r="Y46" s="727">
        <v>2.5000000000000001E-2</v>
      </c>
      <c r="Z46" s="727">
        <v>2.8999999999999998E-2</v>
      </c>
      <c r="AA46" s="726">
        <f>0.66/20</f>
        <v>3.3000000000000002E-2</v>
      </c>
      <c r="AB46" s="726">
        <v>3.7999999999999999E-2</v>
      </c>
      <c r="AC46" s="743">
        <f>0.84/20</f>
        <v>4.1999999999999996E-2</v>
      </c>
      <c r="AD46" s="744">
        <f>0.84/20</f>
        <v>4.1999999999999996E-2</v>
      </c>
      <c r="AE46" s="721">
        <f>1/20</f>
        <v>0.05</v>
      </c>
      <c r="AF46" s="1056" t="s">
        <v>614</v>
      </c>
      <c r="AG46" s="1058" t="s">
        <v>460</v>
      </c>
      <c r="AH46" s="1044" t="s">
        <v>509</v>
      </c>
      <c r="AI46" s="1044" t="s">
        <v>615</v>
      </c>
      <c r="AJ46" s="1043" t="s">
        <v>602</v>
      </c>
      <c r="AK46" s="1043" t="s">
        <v>454</v>
      </c>
      <c r="AL46" s="1062" t="s">
        <v>616</v>
      </c>
      <c r="AM46" s="1043" t="s">
        <v>71</v>
      </c>
      <c r="AN46" s="1048">
        <v>741865.59764907986</v>
      </c>
      <c r="AO46" s="1048">
        <v>357368.97477898112</v>
      </c>
      <c r="AP46" s="1048">
        <v>384496.62287009874</v>
      </c>
      <c r="AQ46" s="1043" t="s">
        <v>71</v>
      </c>
      <c r="AR46" s="1043" t="s">
        <v>71</v>
      </c>
      <c r="AS46" s="1043" t="s">
        <v>71</v>
      </c>
      <c r="AT46" s="1043" t="s">
        <v>71</v>
      </c>
      <c r="AU46" s="1043" t="s">
        <v>71</v>
      </c>
      <c r="AV46" s="1043" t="s">
        <v>71</v>
      </c>
      <c r="AW46" s="1043" t="s">
        <v>71</v>
      </c>
      <c r="AX46" s="1043" t="s">
        <v>71</v>
      </c>
      <c r="AY46" s="730"/>
    </row>
    <row r="47" spans="1:51" ht="18" customHeight="1" x14ac:dyDescent="0.25">
      <c r="A47" s="1043"/>
      <c r="B47" s="1043"/>
      <c r="C47" s="1055"/>
      <c r="D47" s="716" t="s">
        <v>3</v>
      </c>
      <c r="E47" s="723"/>
      <c r="F47" s="723"/>
      <c r="G47" s="722"/>
      <c r="H47" s="721">
        <v>607931072.37357128</v>
      </c>
      <c r="I47" s="721">
        <v>482352797.45412636</v>
      </c>
      <c r="J47" s="721">
        <v>534225962.91360974</v>
      </c>
      <c r="K47" s="721">
        <v>332103997.3852272</v>
      </c>
      <c r="L47" s="723">
        <v>306964003.01571691</v>
      </c>
      <c r="M47" s="723">
        <v>283902561.78894496</v>
      </c>
      <c r="N47" s="724">
        <v>274504086.42322594</v>
      </c>
      <c r="O47" s="724">
        <v>259851521.17085263</v>
      </c>
      <c r="P47" s="724">
        <v>229513369.34743991</v>
      </c>
      <c r="Q47" s="723">
        <v>234137048.33244997</v>
      </c>
      <c r="R47" s="723">
        <v>225376820.4768056</v>
      </c>
      <c r="S47" s="731"/>
      <c r="T47" s="731"/>
      <c r="U47" s="732">
        <v>607931072.37357128</v>
      </c>
      <c r="V47" s="732">
        <v>482352797.45412636</v>
      </c>
      <c r="W47" s="732">
        <v>534225962.91360974</v>
      </c>
      <c r="X47" s="732">
        <v>332103997.3852272</v>
      </c>
      <c r="Y47" s="731">
        <v>306964003.01571691</v>
      </c>
      <c r="Z47" s="731">
        <v>283902561.78894496</v>
      </c>
      <c r="AA47" s="731">
        <v>274504086.42322594</v>
      </c>
      <c r="AB47" s="733">
        <v>259851521.17085263</v>
      </c>
      <c r="AC47" s="734">
        <v>229513369.34743991</v>
      </c>
      <c r="AD47" s="734">
        <v>234137048.33244997</v>
      </c>
      <c r="AE47" s="723">
        <v>225376820.4768056</v>
      </c>
      <c r="AF47" s="1056"/>
      <c r="AG47" s="1058"/>
      <c r="AH47" s="1044"/>
      <c r="AI47" s="1044"/>
      <c r="AJ47" s="1043"/>
      <c r="AK47" s="1043"/>
      <c r="AL47" s="1062"/>
      <c r="AM47" s="1043"/>
      <c r="AN47" s="1048"/>
      <c r="AO47" s="1048"/>
      <c r="AP47" s="1048"/>
      <c r="AQ47" s="1043"/>
      <c r="AR47" s="1043"/>
      <c r="AS47" s="1043"/>
      <c r="AT47" s="1043"/>
      <c r="AU47" s="1043"/>
      <c r="AV47" s="1043"/>
      <c r="AW47" s="1043"/>
      <c r="AX47" s="1043"/>
      <c r="AY47" s="730"/>
    </row>
    <row r="48" spans="1:51" ht="27" customHeight="1" x14ac:dyDescent="0.25">
      <c r="A48" s="1043"/>
      <c r="B48" s="1043"/>
      <c r="C48" s="1055"/>
      <c r="D48" s="717" t="s">
        <v>42</v>
      </c>
      <c r="E48" s="735"/>
      <c r="F48" s="735"/>
      <c r="G48" s="736"/>
      <c r="H48" s="721">
        <v>0</v>
      </c>
      <c r="I48" s="735">
        <v>0</v>
      </c>
      <c r="J48" s="735">
        <v>0</v>
      </c>
      <c r="K48" s="735">
        <v>0</v>
      </c>
      <c r="L48" s="735">
        <v>0</v>
      </c>
      <c r="M48" s="735">
        <v>0</v>
      </c>
      <c r="N48" s="737">
        <v>0</v>
      </c>
      <c r="O48" s="737">
        <v>0</v>
      </c>
      <c r="P48" s="737">
        <v>0</v>
      </c>
      <c r="Q48" s="735">
        <v>0</v>
      </c>
      <c r="R48" s="735">
        <v>0</v>
      </c>
      <c r="S48" s="738"/>
      <c r="T48" s="738"/>
      <c r="U48" s="739">
        <v>0</v>
      </c>
      <c r="V48" s="739">
        <v>0</v>
      </c>
      <c r="W48" s="739">
        <v>0</v>
      </c>
      <c r="X48" s="739">
        <v>0</v>
      </c>
      <c r="Y48" s="738">
        <v>0</v>
      </c>
      <c r="Z48" s="738">
        <v>0</v>
      </c>
      <c r="AA48" s="738">
        <v>0</v>
      </c>
      <c r="AB48" s="738">
        <v>0</v>
      </c>
      <c r="AC48" s="734">
        <v>0</v>
      </c>
      <c r="AD48" s="734">
        <v>0</v>
      </c>
      <c r="AE48" s="735">
        <v>0</v>
      </c>
      <c r="AF48" s="1056"/>
      <c r="AG48" s="1058"/>
      <c r="AH48" s="1044"/>
      <c r="AI48" s="1044"/>
      <c r="AJ48" s="1043"/>
      <c r="AK48" s="1043"/>
      <c r="AL48" s="1062"/>
      <c r="AM48" s="1043"/>
      <c r="AN48" s="1048"/>
      <c r="AO48" s="1048"/>
      <c r="AP48" s="1048"/>
      <c r="AQ48" s="1043"/>
      <c r="AR48" s="1043"/>
      <c r="AS48" s="1043"/>
      <c r="AT48" s="1043"/>
      <c r="AU48" s="1043"/>
      <c r="AV48" s="1043"/>
      <c r="AW48" s="1043"/>
      <c r="AX48" s="1043"/>
      <c r="AY48" s="730"/>
    </row>
    <row r="49" spans="1:51" ht="27" customHeight="1" x14ac:dyDescent="0.25">
      <c r="A49" s="1043"/>
      <c r="B49" s="1043"/>
      <c r="C49" s="1055"/>
      <c r="D49" s="716" t="s">
        <v>4</v>
      </c>
      <c r="E49" s="735"/>
      <c r="F49" s="735"/>
      <c r="G49" s="736"/>
      <c r="H49" s="721">
        <v>0</v>
      </c>
      <c r="I49" s="735">
        <v>0</v>
      </c>
      <c r="J49" s="735">
        <v>0</v>
      </c>
      <c r="K49" s="735">
        <v>0</v>
      </c>
      <c r="L49" s="735">
        <v>0</v>
      </c>
      <c r="M49" s="735">
        <v>0</v>
      </c>
      <c r="N49" s="737">
        <v>0</v>
      </c>
      <c r="O49" s="737">
        <v>0</v>
      </c>
      <c r="P49" s="737">
        <v>0</v>
      </c>
      <c r="Q49" s="735">
        <v>0</v>
      </c>
      <c r="R49" s="735">
        <v>0</v>
      </c>
      <c r="S49" s="738"/>
      <c r="T49" s="738"/>
      <c r="U49" s="739">
        <v>0</v>
      </c>
      <c r="V49" s="739">
        <v>0</v>
      </c>
      <c r="W49" s="739">
        <v>0</v>
      </c>
      <c r="X49" s="739">
        <v>0</v>
      </c>
      <c r="Y49" s="738">
        <v>0</v>
      </c>
      <c r="Z49" s="738">
        <v>0</v>
      </c>
      <c r="AA49" s="738">
        <v>0</v>
      </c>
      <c r="AB49" s="738">
        <v>0</v>
      </c>
      <c r="AC49" s="734">
        <v>0</v>
      </c>
      <c r="AD49" s="734">
        <v>0</v>
      </c>
      <c r="AE49" s="735">
        <v>0</v>
      </c>
      <c r="AF49" s="1056"/>
      <c r="AG49" s="1058"/>
      <c r="AH49" s="1044"/>
      <c r="AI49" s="1044"/>
      <c r="AJ49" s="1043"/>
      <c r="AK49" s="1043"/>
      <c r="AL49" s="1062"/>
      <c r="AM49" s="1043"/>
      <c r="AN49" s="1048"/>
      <c r="AO49" s="1048"/>
      <c r="AP49" s="1048"/>
      <c r="AQ49" s="1043"/>
      <c r="AR49" s="1043"/>
      <c r="AS49" s="1043"/>
      <c r="AT49" s="1043"/>
      <c r="AU49" s="1043"/>
      <c r="AV49" s="1043"/>
      <c r="AW49" s="1043"/>
      <c r="AX49" s="1043"/>
      <c r="AY49" s="730"/>
    </row>
    <row r="50" spans="1:51" ht="27" customHeight="1" x14ac:dyDescent="0.25">
      <c r="A50" s="1043"/>
      <c r="B50" s="1043"/>
      <c r="C50" s="1055"/>
      <c r="D50" s="717" t="s">
        <v>43</v>
      </c>
      <c r="E50" s="735"/>
      <c r="F50" s="735"/>
      <c r="G50" s="736"/>
      <c r="H50" s="721">
        <f t="shared" ref="H50:J50" si="51">H46+H48</f>
        <v>0.05</v>
      </c>
      <c r="I50" s="735">
        <f t="shared" si="51"/>
        <v>0.05</v>
      </c>
      <c r="J50" s="735">
        <f t="shared" si="51"/>
        <v>0.05</v>
      </c>
      <c r="K50" s="735">
        <f t="shared" ref="K50" si="52">K48+K46</f>
        <v>0.05</v>
      </c>
      <c r="L50" s="735">
        <f t="shared" ref="L50" si="53">L46+L48</f>
        <v>0.05</v>
      </c>
      <c r="M50" s="735">
        <f t="shared" ref="M50:R50" si="54">M48+M46</f>
        <v>2.8999999999999998E-2</v>
      </c>
      <c r="N50" s="737">
        <f t="shared" si="54"/>
        <v>3.3000000000000002E-2</v>
      </c>
      <c r="O50" s="737">
        <f t="shared" si="54"/>
        <v>3.7999999999999999E-2</v>
      </c>
      <c r="P50" s="737">
        <f t="shared" si="54"/>
        <v>4.1999999999999996E-2</v>
      </c>
      <c r="Q50" s="735">
        <f t="shared" si="54"/>
        <v>4.1999999999999996E-2</v>
      </c>
      <c r="R50" s="735">
        <f t="shared" si="54"/>
        <v>0.05</v>
      </c>
      <c r="S50" s="738"/>
      <c r="T50" s="738"/>
      <c r="U50" s="739">
        <f t="shared" ref="U50:W50" si="55">U46+U48</f>
        <v>0.05</v>
      </c>
      <c r="V50" s="739">
        <f t="shared" si="55"/>
        <v>0.05</v>
      </c>
      <c r="W50" s="739">
        <f t="shared" si="55"/>
        <v>0.05</v>
      </c>
      <c r="X50" s="739">
        <f t="shared" ref="X50:AE50" si="56">X48+X46</f>
        <v>1.9499999999999999E-3</v>
      </c>
      <c r="Y50" s="738">
        <f t="shared" si="56"/>
        <v>2.5000000000000001E-2</v>
      </c>
      <c r="Z50" s="738">
        <f t="shared" si="56"/>
        <v>2.8999999999999998E-2</v>
      </c>
      <c r="AA50" s="738">
        <f t="shared" si="56"/>
        <v>3.3000000000000002E-2</v>
      </c>
      <c r="AB50" s="738">
        <f t="shared" si="56"/>
        <v>3.7999999999999999E-2</v>
      </c>
      <c r="AC50" s="734">
        <f t="shared" si="56"/>
        <v>4.1999999999999996E-2</v>
      </c>
      <c r="AD50" s="734">
        <f t="shared" si="56"/>
        <v>4.1999999999999996E-2</v>
      </c>
      <c r="AE50" s="735">
        <f t="shared" si="56"/>
        <v>0.05</v>
      </c>
      <c r="AF50" s="1056"/>
      <c r="AG50" s="1058"/>
      <c r="AH50" s="1044"/>
      <c r="AI50" s="1044"/>
      <c r="AJ50" s="1043"/>
      <c r="AK50" s="1043"/>
      <c r="AL50" s="1062"/>
      <c r="AM50" s="1043"/>
      <c r="AN50" s="1048"/>
      <c r="AO50" s="1048"/>
      <c r="AP50" s="1048"/>
      <c r="AQ50" s="1043"/>
      <c r="AR50" s="1043"/>
      <c r="AS50" s="1043"/>
      <c r="AT50" s="1043"/>
      <c r="AU50" s="1043"/>
      <c r="AV50" s="1043"/>
      <c r="AW50" s="1043"/>
      <c r="AX50" s="1043"/>
      <c r="AY50" s="730"/>
    </row>
    <row r="51" spans="1:51" ht="27.75" customHeight="1" x14ac:dyDescent="0.25">
      <c r="A51" s="1043"/>
      <c r="B51" s="1043"/>
      <c r="C51" s="1055"/>
      <c r="D51" s="716" t="s">
        <v>45</v>
      </c>
      <c r="E51" s="740"/>
      <c r="F51" s="740"/>
      <c r="G51" s="722"/>
      <c r="H51" s="721">
        <f t="shared" ref="H51:R51" si="57">H47</f>
        <v>607931072.37357128</v>
      </c>
      <c r="I51" s="721">
        <f t="shared" si="57"/>
        <v>482352797.45412636</v>
      </c>
      <c r="J51" s="721">
        <f t="shared" si="57"/>
        <v>534225962.91360974</v>
      </c>
      <c r="K51" s="721">
        <f t="shared" si="57"/>
        <v>332103997.3852272</v>
      </c>
      <c r="L51" s="723">
        <f t="shared" si="57"/>
        <v>306964003.01571691</v>
      </c>
      <c r="M51" s="735">
        <f t="shared" si="57"/>
        <v>283902561.78894496</v>
      </c>
      <c r="N51" s="737">
        <f t="shared" si="57"/>
        <v>274504086.42322594</v>
      </c>
      <c r="O51" s="737">
        <f t="shared" si="57"/>
        <v>259851521.17085263</v>
      </c>
      <c r="P51" s="737">
        <f t="shared" si="57"/>
        <v>229513369.34743991</v>
      </c>
      <c r="Q51" s="735">
        <f t="shared" si="57"/>
        <v>234137048.33244997</v>
      </c>
      <c r="R51" s="740">
        <f t="shared" si="57"/>
        <v>225376820.4768056</v>
      </c>
      <c r="S51" s="723"/>
      <c r="T51" s="723"/>
      <c r="U51" s="721">
        <f t="shared" ref="U51:AE51" si="58">U47</f>
        <v>607931072.37357128</v>
      </c>
      <c r="V51" s="739">
        <f t="shared" si="58"/>
        <v>482352797.45412636</v>
      </c>
      <c r="W51" s="721">
        <f t="shared" si="58"/>
        <v>534225962.91360974</v>
      </c>
      <c r="X51" s="721">
        <f t="shared" si="58"/>
        <v>332103997.3852272</v>
      </c>
      <c r="Y51" s="723">
        <f t="shared" si="58"/>
        <v>306964003.01571691</v>
      </c>
      <c r="Z51" s="723">
        <f t="shared" si="58"/>
        <v>283902561.78894496</v>
      </c>
      <c r="AA51" s="723">
        <f t="shared" si="58"/>
        <v>274504086.42322594</v>
      </c>
      <c r="AB51" s="741">
        <f t="shared" si="58"/>
        <v>259851521.17085263</v>
      </c>
      <c r="AC51" s="729">
        <f t="shared" si="58"/>
        <v>229513369.34743991</v>
      </c>
      <c r="AD51" s="729">
        <f t="shared" si="58"/>
        <v>234137048.33244997</v>
      </c>
      <c r="AE51" s="740">
        <f t="shared" si="58"/>
        <v>225376820.4768056</v>
      </c>
      <c r="AF51" s="1056"/>
      <c r="AG51" s="1058"/>
      <c r="AH51" s="1044"/>
      <c r="AI51" s="1044"/>
      <c r="AJ51" s="1043"/>
      <c r="AK51" s="1043"/>
      <c r="AL51" s="1062"/>
      <c r="AM51" s="1043"/>
      <c r="AN51" s="1048"/>
      <c r="AO51" s="1048"/>
      <c r="AP51" s="1048"/>
      <c r="AQ51" s="1043"/>
      <c r="AR51" s="1043"/>
      <c r="AS51" s="1043"/>
      <c r="AT51" s="1043"/>
      <c r="AU51" s="1043"/>
      <c r="AV51" s="1043"/>
      <c r="AW51" s="1043"/>
      <c r="AX51" s="1043"/>
      <c r="AY51" s="730"/>
    </row>
    <row r="52" spans="1:51" ht="15" customHeight="1" x14ac:dyDescent="0.25">
      <c r="A52" s="1043"/>
      <c r="B52" s="1043"/>
      <c r="C52" s="1055" t="s">
        <v>551</v>
      </c>
      <c r="D52" s="715" t="s">
        <v>41</v>
      </c>
      <c r="E52" s="721"/>
      <c r="F52" s="722"/>
      <c r="G52" s="722"/>
      <c r="H52" s="721">
        <f t="shared" ref="H52:J52" si="59">1/20</f>
        <v>0.05</v>
      </c>
      <c r="I52" s="721">
        <f t="shared" si="59"/>
        <v>0.05</v>
      </c>
      <c r="J52" s="721">
        <f t="shared" si="59"/>
        <v>0.05</v>
      </c>
      <c r="K52" s="721">
        <v>0.05</v>
      </c>
      <c r="L52" s="723">
        <f t="shared" ref="L52" si="60">1/20</f>
        <v>0.05</v>
      </c>
      <c r="M52" s="723">
        <v>2.8999999999999998E-2</v>
      </c>
      <c r="N52" s="724">
        <f>0.66/20</f>
        <v>3.3000000000000002E-2</v>
      </c>
      <c r="O52" s="724">
        <v>3.7999999999999999E-2</v>
      </c>
      <c r="P52" s="724">
        <f>0.84/20</f>
        <v>4.1999999999999996E-2</v>
      </c>
      <c r="Q52" s="723">
        <f>0.92/20</f>
        <v>4.5999999999999999E-2</v>
      </c>
      <c r="R52" s="721">
        <f>1/20</f>
        <v>0.05</v>
      </c>
      <c r="S52" s="725"/>
      <c r="T52" s="725"/>
      <c r="U52" s="726">
        <f t="shared" ref="U52:W52" si="61">1/20</f>
        <v>0.05</v>
      </c>
      <c r="V52" s="726">
        <f t="shared" si="61"/>
        <v>0.05</v>
      </c>
      <c r="W52" s="726">
        <f t="shared" si="61"/>
        <v>0.05</v>
      </c>
      <c r="X52" s="727">
        <v>1.9499999999999999E-3</v>
      </c>
      <c r="Y52" s="745">
        <v>2.5000000000000001E-2</v>
      </c>
      <c r="Z52" s="727">
        <v>2.8999999999999998E-2</v>
      </c>
      <c r="AA52" s="727">
        <f>0.66/20</f>
        <v>3.3000000000000002E-2</v>
      </c>
      <c r="AB52" s="726">
        <v>3.7999999999999999E-2</v>
      </c>
      <c r="AC52" s="746">
        <f>0.84/20</f>
        <v>4.1999999999999996E-2</v>
      </c>
      <c r="AD52" s="729">
        <f>0.92/20</f>
        <v>4.5999999999999999E-2</v>
      </c>
      <c r="AE52" s="721">
        <f>1/20</f>
        <v>0.05</v>
      </c>
      <c r="AF52" s="1056" t="s">
        <v>617</v>
      </c>
      <c r="AG52" s="1058" t="s">
        <v>465</v>
      </c>
      <c r="AH52" s="1044" t="s">
        <v>523</v>
      </c>
      <c r="AI52" s="1044" t="s">
        <v>618</v>
      </c>
      <c r="AJ52" s="1043" t="s">
        <v>602</v>
      </c>
      <c r="AK52" s="1043" t="s">
        <v>454</v>
      </c>
      <c r="AL52" s="1044"/>
      <c r="AM52" s="1043" t="s">
        <v>71</v>
      </c>
      <c r="AN52" s="1048">
        <v>1089392.4026299694</v>
      </c>
      <c r="AO52" s="1048">
        <v>521425.02692416491</v>
      </c>
      <c r="AP52" s="1048">
        <v>567967.37570580456</v>
      </c>
      <c r="AQ52" s="1043" t="s">
        <v>71</v>
      </c>
      <c r="AR52" s="1043" t="s">
        <v>71</v>
      </c>
      <c r="AS52" s="1043" t="s">
        <v>71</v>
      </c>
      <c r="AT52" s="1043" t="s">
        <v>71</v>
      </c>
      <c r="AU52" s="1043" t="s">
        <v>71</v>
      </c>
      <c r="AV52" s="1043" t="s">
        <v>71</v>
      </c>
      <c r="AW52" s="1043" t="s">
        <v>71</v>
      </c>
      <c r="AX52" s="1043" t="s">
        <v>71</v>
      </c>
      <c r="AY52" s="730"/>
    </row>
    <row r="53" spans="1:51" ht="18" customHeight="1" x14ac:dyDescent="0.25">
      <c r="A53" s="1043"/>
      <c r="B53" s="1043"/>
      <c r="C53" s="1055"/>
      <c r="D53" s="716" t="s">
        <v>3</v>
      </c>
      <c r="E53" s="723"/>
      <c r="F53" s="723"/>
      <c r="G53" s="722"/>
      <c r="H53" s="721">
        <v>770429752.92576039</v>
      </c>
      <c r="I53" s="721">
        <v>671997209.31880522</v>
      </c>
      <c r="J53" s="721">
        <v>688684283.89605165</v>
      </c>
      <c r="K53" s="721">
        <v>724612759.25296819</v>
      </c>
      <c r="L53" s="723">
        <v>639643524.36114478</v>
      </c>
      <c r="M53" s="723">
        <v>666589398.57982719</v>
      </c>
      <c r="N53" s="724">
        <v>672268045.75138736</v>
      </c>
      <c r="O53" s="724">
        <v>674221470.28907704</v>
      </c>
      <c r="P53" s="724">
        <v>647501811.35103595</v>
      </c>
      <c r="Q53" s="723">
        <v>664302730.91221654</v>
      </c>
      <c r="R53" s="723">
        <v>640238355.66110981</v>
      </c>
      <c r="S53" s="731"/>
      <c r="T53" s="731"/>
      <c r="U53" s="732">
        <v>770429752.92576039</v>
      </c>
      <c r="V53" s="732">
        <v>671997209.31880522</v>
      </c>
      <c r="W53" s="732">
        <v>688684283.89605165</v>
      </c>
      <c r="X53" s="732">
        <v>724612759.25296819</v>
      </c>
      <c r="Y53" s="731">
        <v>639643524.36114478</v>
      </c>
      <c r="Z53" s="731">
        <v>666589398.57982719</v>
      </c>
      <c r="AA53" s="731">
        <v>672268045.75138736</v>
      </c>
      <c r="AB53" s="733">
        <v>674221470.28907704</v>
      </c>
      <c r="AC53" s="734">
        <v>647501811.35103595</v>
      </c>
      <c r="AD53" s="734">
        <v>664302730.91221654</v>
      </c>
      <c r="AE53" s="723">
        <v>640238355.66110981</v>
      </c>
      <c r="AF53" s="1056"/>
      <c r="AG53" s="1058"/>
      <c r="AH53" s="1044"/>
      <c r="AI53" s="1044"/>
      <c r="AJ53" s="1043"/>
      <c r="AK53" s="1043"/>
      <c r="AL53" s="1044"/>
      <c r="AM53" s="1043"/>
      <c r="AN53" s="1048"/>
      <c r="AO53" s="1048"/>
      <c r="AP53" s="1048"/>
      <c r="AQ53" s="1043"/>
      <c r="AR53" s="1043"/>
      <c r="AS53" s="1043"/>
      <c r="AT53" s="1043"/>
      <c r="AU53" s="1043"/>
      <c r="AV53" s="1043"/>
      <c r="AW53" s="1043"/>
      <c r="AX53" s="1043"/>
      <c r="AY53" s="730"/>
    </row>
    <row r="54" spans="1:51" ht="27" customHeight="1" x14ac:dyDescent="0.25">
      <c r="A54" s="1043"/>
      <c r="B54" s="1043"/>
      <c r="C54" s="1055"/>
      <c r="D54" s="717" t="s">
        <v>42</v>
      </c>
      <c r="E54" s="735"/>
      <c r="F54" s="735"/>
      <c r="G54" s="736"/>
      <c r="H54" s="721">
        <v>0</v>
      </c>
      <c r="I54" s="735">
        <v>0</v>
      </c>
      <c r="J54" s="735">
        <v>0</v>
      </c>
      <c r="K54" s="735">
        <v>0</v>
      </c>
      <c r="L54" s="735">
        <v>0</v>
      </c>
      <c r="M54" s="735">
        <v>0</v>
      </c>
      <c r="N54" s="737">
        <v>0</v>
      </c>
      <c r="O54" s="737">
        <v>0</v>
      </c>
      <c r="P54" s="737">
        <v>0</v>
      </c>
      <c r="Q54" s="735">
        <v>0</v>
      </c>
      <c r="R54" s="735">
        <v>0</v>
      </c>
      <c r="S54" s="738"/>
      <c r="T54" s="738"/>
      <c r="U54" s="739">
        <v>0</v>
      </c>
      <c r="V54" s="739">
        <v>0</v>
      </c>
      <c r="W54" s="739">
        <v>0</v>
      </c>
      <c r="X54" s="739">
        <v>0</v>
      </c>
      <c r="Y54" s="738">
        <v>0</v>
      </c>
      <c r="Z54" s="738">
        <v>0</v>
      </c>
      <c r="AA54" s="738">
        <v>0</v>
      </c>
      <c r="AB54" s="738">
        <v>0</v>
      </c>
      <c r="AC54" s="734">
        <v>0</v>
      </c>
      <c r="AD54" s="734">
        <v>0</v>
      </c>
      <c r="AE54" s="735">
        <v>0</v>
      </c>
      <c r="AF54" s="1056"/>
      <c r="AG54" s="1058"/>
      <c r="AH54" s="1044"/>
      <c r="AI54" s="1044"/>
      <c r="AJ54" s="1043"/>
      <c r="AK54" s="1043"/>
      <c r="AL54" s="1044"/>
      <c r="AM54" s="1043"/>
      <c r="AN54" s="1048"/>
      <c r="AO54" s="1048"/>
      <c r="AP54" s="1048"/>
      <c r="AQ54" s="1043"/>
      <c r="AR54" s="1043"/>
      <c r="AS54" s="1043"/>
      <c r="AT54" s="1043"/>
      <c r="AU54" s="1043"/>
      <c r="AV54" s="1043"/>
      <c r="AW54" s="1043"/>
      <c r="AX54" s="1043"/>
      <c r="AY54" s="730"/>
    </row>
    <row r="55" spans="1:51" ht="27" customHeight="1" x14ac:dyDescent="0.25">
      <c r="A55" s="1043"/>
      <c r="B55" s="1043"/>
      <c r="C55" s="1055"/>
      <c r="D55" s="716" t="s">
        <v>4</v>
      </c>
      <c r="E55" s="735"/>
      <c r="F55" s="735"/>
      <c r="G55" s="736"/>
      <c r="H55" s="721">
        <v>0</v>
      </c>
      <c r="I55" s="735">
        <v>0</v>
      </c>
      <c r="J55" s="735">
        <v>0</v>
      </c>
      <c r="K55" s="735">
        <v>0</v>
      </c>
      <c r="L55" s="735">
        <v>0</v>
      </c>
      <c r="M55" s="735">
        <v>0</v>
      </c>
      <c r="N55" s="737">
        <v>0</v>
      </c>
      <c r="O55" s="737">
        <v>0</v>
      </c>
      <c r="P55" s="737">
        <v>0</v>
      </c>
      <c r="Q55" s="735">
        <v>0</v>
      </c>
      <c r="R55" s="735">
        <v>0</v>
      </c>
      <c r="S55" s="738"/>
      <c r="T55" s="738"/>
      <c r="U55" s="739">
        <v>0</v>
      </c>
      <c r="V55" s="739">
        <v>0</v>
      </c>
      <c r="W55" s="739">
        <v>0</v>
      </c>
      <c r="X55" s="739">
        <v>0</v>
      </c>
      <c r="Y55" s="738">
        <v>0</v>
      </c>
      <c r="Z55" s="738">
        <v>0</v>
      </c>
      <c r="AA55" s="738">
        <v>0</v>
      </c>
      <c r="AB55" s="738">
        <v>0</v>
      </c>
      <c r="AC55" s="734">
        <v>0</v>
      </c>
      <c r="AD55" s="734">
        <v>0</v>
      </c>
      <c r="AE55" s="735">
        <v>0</v>
      </c>
      <c r="AF55" s="1056"/>
      <c r="AG55" s="1058"/>
      <c r="AH55" s="1044"/>
      <c r="AI55" s="1044"/>
      <c r="AJ55" s="1043"/>
      <c r="AK55" s="1043"/>
      <c r="AL55" s="1044"/>
      <c r="AM55" s="1043"/>
      <c r="AN55" s="1048"/>
      <c r="AO55" s="1048"/>
      <c r="AP55" s="1048"/>
      <c r="AQ55" s="1043"/>
      <c r="AR55" s="1043"/>
      <c r="AS55" s="1043"/>
      <c r="AT55" s="1043"/>
      <c r="AU55" s="1043"/>
      <c r="AV55" s="1043"/>
      <c r="AW55" s="1043"/>
      <c r="AX55" s="1043"/>
      <c r="AY55" s="730"/>
    </row>
    <row r="56" spans="1:51" ht="27" customHeight="1" x14ac:dyDescent="0.25">
      <c r="A56" s="1043"/>
      <c r="B56" s="1043"/>
      <c r="C56" s="1055"/>
      <c r="D56" s="717" t="s">
        <v>43</v>
      </c>
      <c r="E56" s="735"/>
      <c r="F56" s="735"/>
      <c r="G56" s="736"/>
      <c r="H56" s="721">
        <v>0.05</v>
      </c>
      <c r="I56" s="735">
        <v>0.05</v>
      </c>
      <c r="J56" s="735">
        <v>0.05</v>
      </c>
      <c r="K56" s="735">
        <f t="shared" ref="K56" si="62">K54+K52</f>
        <v>0.05</v>
      </c>
      <c r="L56" s="735">
        <v>0.05</v>
      </c>
      <c r="M56" s="735">
        <f t="shared" ref="M56:R56" si="63">M54+M52</f>
        <v>2.8999999999999998E-2</v>
      </c>
      <c r="N56" s="737">
        <f t="shared" si="63"/>
        <v>3.3000000000000002E-2</v>
      </c>
      <c r="O56" s="737">
        <f t="shared" si="63"/>
        <v>3.7999999999999999E-2</v>
      </c>
      <c r="P56" s="737">
        <f t="shared" si="63"/>
        <v>4.1999999999999996E-2</v>
      </c>
      <c r="Q56" s="735">
        <f t="shared" si="63"/>
        <v>4.5999999999999999E-2</v>
      </c>
      <c r="R56" s="735">
        <f t="shared" si="63"/>
        <v>0.05</v>
      </c>
      <c r="S56" s="738"/>
      <c r="T56" s="738"/>
      <c r="U56" s="739">
        <v>0.05</v>
      </c>
      <c r="V56" s="739">
        <v>0.05</v>
      </c>
      <c r="W56" s="739">
        <v>0.05</v>
      </c>
      <c r="X56" s="739">
        <f t="shared" ref="X56:AE56" si="64">X54+X52</f>
        <v>1.9499999999999999E-3</v>
      </c>
      <c r="Y56" s="738">
        <f t="shared" si="64"/>
        <v>2.5000000000000001E-2</v>
      </c>
      <c r="Z56" s="738">
        <f t="shared" si="64"/>
        <v>2.8999999999999998E-2</v>
      </c>
      <c r="AA56" s="738">
        <f t="shared" si="64"/>
        <v>3.3000000000000002E-2</v>
      </c>
      <c r="AB56" s="738">
        <f t="shared" si="64"/>
        <v>3.7999999999999999E-2</v>
      </c>
      <c r="AC56" s="734">
        <f t="shared" si="64"/>
        <v>4.1999999999999996E-2</v>
      </c>
      <c r="AD56" s="734">
        <f t="shared" si="64"/>
        <v>4.5999999999999999E-2</v>
      </c>
      <c r="AE56" s="735">
        <f t="shared" si="64"/>
        <v>0.05</v>
      </c>
      <c r="AF56" s="1056"/>
      <c r="AG56" s="1058"/>
      <c r="AH56" s="1044"/>
      <c r="AI56" s="1044"/>
      <c r="AJ56" s="1043"/>
      <c r="AK56" s="1043"/>
      <c r="AL56" s="1044"/>
      <c r="AM56" s="1043"/>
      <c r="AN56" s="1048"/>
      <c r="AO56" s="1048"/>
      <c r="AP56" s="1048"/>
      <c r="AQ56" s="1043"/>
      <c r="AR56" s="1043"/>
      <c r="AS56" s="1043"/>
      <c r="AT56" s="1043"/>
      <c r="AU56" s="1043"/>
      <c r="AV56" s="1043"/>
      <c r="AW56" s="1043"/>
      <c r="AX56" s="1043"/>
      <c r="AY56" s="730"/>
    </row>
    <row r="57" spans="1:51" ht="27.75" customHeight="1" x14ac:dyDescent="0.25">
      <c r="A57" s="1043"/>
      <c r="B57" s="1043"/>
      <c r="C57" s="1055"/>
      <c r="D57" s="716" t="s">
        <v>45</v>
      </c>
      <c r="E57" s="740"/>
      <c r="F57" s="740"/>
      <c r="G57" s="722"/>
      <c r="H57" s="721">
        <f t="shared" ref="H57:R57" si="65">H53</f>
        <v>770429752.92576039</v>
      </c>
      <c r="I57" s="721">
        <f t="shared" si="65"/>
        <v>671997209.31880522</v>
      </c>
      <c r="J57" s="721">
        <f t="shared" si="65"/>
        <v>688684283.89605165</v>
      </c>
      <c r="K57" s="721">
        <f t="shared" si="65"/>
        <v>724612759.25296819</v>
      </c>
      <c r="L57" s="723">
        <f t="shared" si="65"/>
        <v>639643524.36114478</v>
      </c>
      <c r="M57" s="735">
        <f t="shared" si="65"/>
        <v>666589398.57982719</v>
      </c>
      <c r="N57" s="737">
        <f t="shared" si="65"/>
        <v>672268045.75138736</v>
      </c>
      <c r="O57" s="737">
        <f t="shared" si="65"/>
        <v>674221470.28907704</v>
      </c>
      <c r="P57" s="737">
        <f t="shared" si="65"/>
        <v>647501811.35103595</v>
      </c>
      <c r="Q57" s="735">
        <f t="shared" si="65"/>
        <v>664302730.91221654</v>
      </c>
      <c r="R57" s="740">
        <f t="shared" si="65"/>
        <v>640238355.66110981</v>
      </c>
      <c r="S57" s="723"/>
      <c r="T57" s="723"/>
      <c r="U57" s="721">
        <f t="shared" ref="U57:AE57" si="66">U53</f>
        <v>770429752.92576039</v>
      </c>
      <c r="V57" s="739">
        <f t="shared" si="66"/>
        <v>671997209.31880522</v>
      </c>
      <c r="W57" s="721">
        <f t="shared" si="66"/>
        <v>688684283.89605165</v>
      </c>
      <c r="X57" s="721">
        <f t="shared" si="66"/>
        <v>724612759.25296819</v>
      </c>
      <c r="Y57" s="723">
        <f t="shared" si="66"/>
        <v>639643524.36114478</v>
      </c>
      <c r="Z57" s="723">
        <f t="shared" si="66"/>
        <v>666589398.57982719</v>
      </c>
      <c r="AA57" s="723">
        <f t="shared" si="66"/>
        <v>672268045.75138736</v>
      </c>
      <c r="AB57" s="741">
        <f t="shared" si="66"/>
        <v>674221470.28907704</v>
      </c>
      <c r="AC57" s="729">
        <f t="shared" si="66"/>
        <v>647501811.35103595</v>
      </c>
      <c r="AD57" s="729">
        <f t="shared" si="66"/>
        <v>664302730.91221654</v>
      </c>
      <c r="AE57" s="740">
        <f t="shared" si="66"/>
        <v>640238355.66110981</v>
      </c>
      <c r="AF57" s="1056"/>
      <c r="AG57" s="1058"/>
      <c r="AH57" s="1044"/>
      <c r="AI57" s="1044"/>
      <c r="AJ57" s="1043"/>
      <c r="AK57" s="1043"/>
      <c r="AL57" s="1044"/>
      <c r="AM57" s="1043"/>
      <c r="AN57" s="1048"/>
      <c r="AO57" s="1048"/>
      <c r="AP57" s="1048"/>
      <c r="AQ57" s="1043"/>
      <c r="AR57" s="1043"/>
      <c r="AS57" s="1043"/>
      <c r="AT57" s="1043"/>
      <c r="AU57" s="1043"/>
      <c r="AV57" s="1043"/>
      <c r="AW57" s="1043"/>
      <c r="AX57" s="1043"/>
      <c r="AY57" s="730"/>
    </row>
    <row r="58" spans="1:51" ht="15" customHeight="1" x14ac:dyDescent="0.25">
      <c r="A58" s="1043"/>
      <c r="B58" s="1043"/>
      <c r="C58" s="1055" t="s">
        <v>552</v>
      </c>
      <c r="D58" s="717" t="s">
        <v>41</v>
      </c>
      <c r="E58" s="721"/>
      <c r="F58" s="722"/>
      <c r="G58" s="722"/>
      <c r="H58" s="721">
        <f t="shared" ref="H58:J58" si="67">1/20</f>
        <v>0.05</v>
      </c>
      <c r="I58" s="721">
        <f t="shared" si="67"/>
        <v>0.05</v>
      </c>
      <c r="J58" s="721">
        <f t="shared" si="67"/>
        <v>0.05</v>
      </c>
      <c r="K58" s="721">
        <v>0.05</v>
      </c>
      <c r="L58" s="723">
        <f t="shared" ref="L58" si="68">1/20</f>
        <v>0.05</v>
      </c>
      <c r="M58" s="723">
        <v>2.8999999999999998E-2</v>
      </c>
      <c r="N58" s="724">
        <f>0.66/20</f>
        <v>3.3000000000000002E-2</v>
      </c>
      <c r="O58" s="724">
        <v>3.7999999999999999E-2</v>
      </c>
      <c r="P58" s="724">
        <f>0.84/20</f>
        <v>4.1999999999999996E-2</v>
      </c>
      <c r="Q58" s="723">
        <f>0.92/20</f>
        <v>4.5999999999999999E-2</v>
      </c>
      <c r="R58" s="721">
        <f>1/20</f>
        <v>0.05</v>
      </c>
      <c r="S58" s="725"/>
      <c r="T58" s="725"/>
      <c r="U58" s="726">
        <f t="shared" ref="U58:W58" si="69">1/20</f>
        <v>0.05</v>
      </c>
      <c r="V58" s="726">
        <f t="shared" si="69"/>
        <v>0.05</v>
      </c>
      <c r="W58" s="726">
        <f t="shared" si="69"/>
        <v>0.05</v>
      </c>
      <c r="X58" s="727">
        <v>1.9499999999999999E-3</v>
      </c>
      <c r="Y58" s="745">
        <v>2.5000000000000001E-2</v>
      </c>
      <c r="Z58" s="727">
        <v>2.8999999999999998E-2</v>
      </c>
      <c r="AA58" s="727">
        <f>0.66/20</f>
        <v>3.3000000000000002E-2</v>
      </c>
      <c r="AB58" s="726">
        <v>3.7999999999999999E-2</v>
      </c>
      <c r="AC58" s="746">
        <f>0.84/20</f>
        <v>4.1999999999999996E-2</v>
      </c>
      <c r="AD58" s="729">
        <f>0.92/20</f>
        <v>4.5999999999999999E-2</v>
      </c>
      <c r="AE58" s="721">
        <f>1/20</f>
        <v>0.05</v>
      </c>
      <c r="AF58" s="1056" t="s">
        <v>619</v>
      </c>
      <c r="AG58" s="1058" t="s">
        <v>464</v>
      </c>
      <c r="AH58" s="1044" t="s">
        <v>542</v>
      </c>
      <c r="AI58" s="1044" t="s">
        <v>526</v>
      </c>
      <c r="AJ58" s="1043" t="s">
        <v>602</v>
      </c>
      <c r="AK58" s="1043" t="s">
        <v>454</v>
      </c>
      <c r="AL58" s="1044"/>
      <c r="AM58" s="1043" t="s">
        <v>71</v>
      </c>
      <c r="AN58" s="1048">
        <v>391457.37506402482</v>
      </c>
      <c r="AO58" s="1048">
        <v>185536.17746667843</v>
      </c>
      <c r="AP58" s="1048">
        <v>205921.19759734636</v>
      </c>
      <c r="AQ58" s="1043" t="s">
        <v>71</v>
      </c>
      <c r="AR58" s="1043" t="s">
        <v>71</v>
      </c>
      <c r="AS58" s="1043" t="s">
        <v>71</v>
      </c>
      <c r="AT58" s="1043" t="s">
        <v>71</v>
      </c>
      <c r="AU58" s="1043" t="s">
        <v>71</v>
      </c>
      <c r="AV58" s="1043" t="s">
        <v>71</v>
      </c>
      <c r="AW58" s="1043" t="s">
        <v>71</v>
      </c>
      <c r="AX58" s="1043" t="s">
        <v>71</v>
      </c>
      <c r="AY58" s="730"/>
    </row>
    <row r="59" spans="1:51" ht="18" customHeight="1" x14ac:dyDescent="0.25">
      <c r="A59" s="1043"/>
      <c r="B59" s="1043"/>
      <c r="C59" s="1055"/>
      <c r="D59" s="716" t="s">
        <v>3</v>
      </c>
      <c r="E59" s="723"/>
      <c r="F59" s="723"/>
      <c r="G59" s="722"/>
      <c r="H59" s="721">
        <v>547809470.34956157</v>
      </c>
      <c r="I59" s="721">
        <v>759574802.73789907</v>
      </c>
      <c r="J59" s="721">
        <v>631459818.15002871</v>
      </c>
      <c r="K59" s="721">
        <v>664659214.22574222</v>
      </c>
      <c r="L59" s="723">
        <v>566653671.51514912</v>
      </c>
      <c r="M59" s="723">
        <v>497134408.34041333</v>
      </c>
      <c r="N59" s="724">
        <v>573793696.05772257</v>
      </c>
      <c r="O59" s="724">
        <v>548944816.7665782</v>
      </c>
      <c r="P59" s="724">
        <v>493237117.07741719</v>
      </c>
      <c r="Q59" s="723">
        <v>584492149.51180553</v>
      </c>
      <c r="R59" s="723">
        <v>568721728.66708839</v>
      </c>
      <c r="S59" s="731"/>
      <c r="T59" s="731"/>
      <c r="U59" s="732">
        <v>547809470.34956157</v>
      </c>
      <c r="V59" s="732">
        <v>759574802.73789907</v>
      </c>
      <c r="W59" s="732">
        <v>631459818.15002871</v>
      </c>
      <c r="X59" s="732">
        <v>664659214.22574222</v>
      </c>
      <c r="Y59" s="731">
        <v>566653671.51514912</v>
      </c>
      <c r="Z59" s="731">
        <v>497134408.34041333</v>
      </c>
      <c r="AA59" s="731">
        <v>573793696.05772257</v>
      </c>
      <c r="AB59" s="733">
        <v>548944816.7665782</v>
      </c>
      <c r="AC59" s="734">
        <v>493237117.07741719</v>
      </c>
      <c r="AD59" s="734">
        <v>584492149.51180553</v>
      </c>
      <c r="AE59" s="723">
        <v>568721728.66708839</v>
      </c>
      <c r="AF59" s="1056"/>
      <c r="AG59" s="1058"/>
      <c r="AH59" s="1044"/>
      <c r="AI59" s="1044"/>
      <c r="AJ59" s="1043"/>
      <c r="AK59" s="1043"/>
      <c r="AL59" s="1044"/>
      <c r="AM59" s="1043"/>
      <c r="AN59" s="1048"/>
      <c r="AO59" s="1048"/>
      <c r="AP59" s="1048"/>
      <c r="AQ59" s="1043"/>
      <c r="AR59" s="1043"/>
      <c r="AS59" s="1043"/>
      <c r="AT59" s="1043"/>
      <c r="AU59" s="1043"/>
      <c r="AV59" s="1043"/>
      <c r="AW59" s="1043"/>
      <c r="AX59" s="1043"/>
      <c r="AY59" s="730"/>
    </row>
    <row r="60" spans="1:51" ht="27" customHeight="1" x14ac:dyDescent="0.25">
      <c r="A60" s="1043"/>
      <c r="B60" s="1043"/>
      <c r="C60" s="1055"/>
      <c r="D60" s="717" t="s">
        <v>42</v>
      </c>
      <c r="E60" s="735"/>
      <c r="F60" s="735"/>
      <c r="G60" s="736"/>
      <c r="H60" s="721">
        <v>0</v>
      </c>
      <c r="I60" s="735">
        <v>0</v>
      </c>
      <c r="J60" s="735">
        <v>0</v>
      </c>
      <c r="K60" s="735">
        <v>0</v>
      </c>
      <c r="L60" s="735">
        <v>0</v>
      </c>
      <c r="M60" s="735">
        <v>0</v>
      </c>
      <c r="N60" s="737">
        <v>0</v>
      </c>
      <c r="O60" s="737">
        <v>0</v>
      </c>
      <c r="P60" s="737">
        <v>0</v>
      </c>
      <c r="Q60" s="735">
        <v>0</v>
      </c>
      <c r="R60" s="735">
        <v>0</v>
      </c>
      <c r="S60" s="738"/>
      <c r="T60" s="738"/>
      <c r="U60" s="739">
        <v>0</v>
      </c>
      <c r="V60" s="739">
        <v>0</v>
      </c>
      <c r="W60" s="739">
        <v>0</v>
      </c>
      <c r="X60" s="739">
        <v>0</v>
      </c>
      <c r="Y60" s="738">
        <v>0</v>
      </c>
      <c r="Z60" s="738">
        <v>0</v>
      </c>
      <c r="AA60" s="738">
        <v>0</v>
      </c>
      <c r="AB60" s="738">
        <v>0</v>
      </c>
      <c r="AC60" s="734">
        <v>0</v>
      </c>
      <c r="AD60" s="734">
        <v>0</v>
      </c>
      <c r="AE60" s="735">
        <v>0</v>
      </c>
      <c r="AF60" s="1056"/>
      <c r="AG60" s="1058"/>
      <c r="AH60" s="1044"/>
      <c r="AI60" s="1044"/>
      <c r="AJ60" s="1043"/>
      <c r="AK60" s="1043"/>
      <c r="AL60" s="1044"/>
      <c r="AM60" s="1043"/>
      <c r="AN60" s="1048"/>
      <c r="AO60" s="1048"/>
      <c r="AP60" s="1048"/>
      <c r="AQ60" s="1043"/>
      <c r="AR60" s="1043"/>
      <c r="AS60" s="1043"/>
      <c r="AT60" s="1043"/>
      <c r="AU60" s="1043"/>
      <c r="AV60" s="1043"/>
      <c r="AW60" s="1043"/>
      <c r="AX60" s="1043"/>
      <c r="AY60" s="730"/>
    </row>
    <row r="61" spans="1:51" ht="27" customHeight="1" x14ac:dyDescent="0.25">
      <c r="A61" s="1043"/>
      <c r="B61" s="1043"/>
      <c r="C61" s="1055"/>
      <c r="D61" s="716" t="s">
        <v>4</v>
      </c>
      <c r="E61" s="735"/>
      <c r="F61" s="735"/>
      <c r="G61" s="736"/>
      <c r="H61" s="721">
        <v>0</v>
      </c>
      <c r="I61" s="735">
        <v>0</v>
      </c>
      <c r="J61" s="735">
        <v>0</v>
      </c>
      <c r="K61" s="735">
        <v>0</v>
      </c>
      <c r="L61" s="735">
        <v>0</v>
      </c>
      <c r="M61" s="735">
        <v>0</v>
      </c>
      <c r="N61" s="737">
        <v>0</v>
      </c>
      <c r="O61" s="737">
        <v>0</v>
      </c>
      <c r="P61" s="737">
        <v>0</v>
      </c>
      <c r="Q61" s="735">
        <v>0</v>
      </c>
      <c r="R61" s="735">
        <v>0</v>
      </c>
      <c r="S61" s="738"/>
      <c r="T61" s="738"/>
      <c r="U61" s="739">
        <v>0</v>
      </c>
      <c r="V61" s="739">
        <v>0</v>
      </c>
      <c r="W61" s="739">
        <v>0</v>
      </c>
      <c r="X61" s="739">
        <v>0</v>
      </c>
      <c r="Y61" s="738">
        <v>0</v>
      </c>
      <c r="Z61" s="738">
        <v>0</v>
      </c>
      <c r="AA61" s="738">
        <v>0</v>
      </c>
      <c r="AB61" s="738">
        <v>0</v>
      </c>
      <c r="AC61" s="734">
        <v>0</v>
      </c>
      <c r="AD61" s="734">
        <v>0</v>
      </c>
      <c r="AE61" s="735">
        <v>0</v>
      </c>
      <c r="AF61" s="1056"/>
      <c r="AG61" s="1058"/>
      <c r="AH61" s="1044"/>
      <c r="AI61" s="1044"/>
      <c r="AJ61" s="1043"/>
      <c r="AK61" s="1043"/>
      <c r="AL61" s="1044"/>
      <c r="AM61" s="1043"/>
      <c r="AN61" s="1048"/>
      <c r="AO61" s="1048"/>
      <c r="AP61" s="1048"/>
      <c r="AQ61" s="1043"/>
      <c r="AR61" s="1043"/>
      <c r="AS61" s="1043"/>
      <c r="AT61" s="1043"/>
      <c r="AU61" s="1043"/>
      <c r="AV61" s="1043"/>
      <c r="AW61" s="1043"/>
      <c r="AX61" s="1043"/>
      <c r="AY61" s="730"/>
    </row>
    <row r="62" spans="1:51" ht="27" customHeight="1" x14ac:dyDescent="0.25">
      <c r="A62" s="1043"/>
      <c r="B62" s="1043"/>
      <c r="C62" s="1055"/>
      <c r="D62" s="717" t="s">
        <v>43</v>
      </c>
      <c r="E62" s="735"/>
      <c r="F62" s="735"/>
      <c r="G62" s="736"/>
      <c r="H62" s="721">
        <v>0.05</v>
      </c>
      <c r="I62" s="735">
        <v>0.05</v>
      </c>
      <c r="J62" s="735">
        <v>0.05</v>
      </c>
      <c r="K62" s="735">
        <f t="shared" ref="K62" si="70">K60+K58</f>
        <v>0.05</v>
      </c>
      <c r="L62" s="735">
        <v>0.05</v>
      </c>
      <c r="M62" s="735">
        <f t="shared" ref="M62:R62" si="71">M60+M58</f>
        <v>2.8999999999999998E-2</v>
      </c>
      <c r="N62" s="737">
        <f t="shared" si="71"/>
        <v>3.3000000000000002E-2</v>
      </c>
      <c r="O62" s="737">
        <f t="shared" si="71"/>
        <v>3.7999999999999999E-2</v>
      </c>
      <c r="P62" s="737">
        <f t="shared" si="71"/>
        <v>4.1999999999999996E-2</v>
      </c>
      <c r="Q62" s="735">
        <f t="shared" si="71"/>
        <v>4.5999999999999999E-2</v>
      </c>
      <c r="R62" s="735">
        <f t="shared" si="71"/>
        <v>0.05</v>
      </c>
      <c r="S62" s="738"/>
      <c r="T62" s="738"/>
      <c r="U62" s="739">
        <v>0.05</v>
      </c>
      <c r="V62" s="739">
        <v>0.05</v>
      </c>
      <c r="W62" s="739">
        <v>0.05</v>
      </c>
      <c r="X62" s="739">
        <f t="shared" ref="X62:AE62" si="72">X60+X58</f>
        <v>1.9499999999999999E-3</v>
      </c>
      <c r="Y62" s="738">
        <f t="shared" si="72"/>
        <v>2.5000000000000001E-2</v>
      </c>
      <c r="Z62" s="738">
        <f t="shared" si="72"/>
        <v>2.8999999999999998E-2</v>
      </c>
      <c r="AA62" s="738">
        <f t="shared" si="72"/>
        <v>3.3000000000000002E-2</v>
      </c>
      <c r="AB62" s="738">
        <f t="shared" si="72"/>
        <v>3.7999999999999999E-2</v>
      </c>
      <c r="AC62" s="734">
        <f t="shared" si="72"/>
        <v>4.1999999999999996E-2</v>
      </c>
      <c r="AD62" s="734">
        <f t="shared" si="72"/>
        <v>4.5999999999999999E-2</v>
      </c>
      <c r="AE62" s="735">
        <f t="shared" si="72"/>
        <v>0.05</v>
      </c>
      <c r="AF62" s="1056"/>
      <c r="AG62" s="1058"/>
      <c r="AH62" s="1044"/>
      <c r="AI62" s="1044"/>
      <c r="AJ62" s="1043"/>
      <c r="AK62" s="1043"/>
      <c r="AL62" s="1044"/>
      <c r="AM62" s="1043"/>
      <c r="AN62" s="1048"/>
      <c r="AO62" s="1048"/>
      <c r="AP62" s="1048"/>
      <c r="AQ62" s="1043"/>
      <c r="AR62" s="1043"/>
      <c r="AS62" s="1043"/>
      <c r="AT62" s="1043"/>
      <c r="AU62" s="1043"/>
      <c r="AV62" s="1043"/>
      <c r="AW62" s="1043"/>
      <c r="AX62" s="1043"/>
      <c r="AY62" s="730"/>
    </row>
    <row r="63" spans="1:51" ht="27.75" customHeight="1" x14ac:dyDescent="0.25">
      <c r="A63" s="1043"/>
      <c r="B63" s="1043"/>
      <c r="C63" s="1055"/>
      <c r="D63" s="716" t="s">
        <v>45</v>
      </c>
      <c r="E63" s="740"/>
      <c r="F63" s="740"/>
      <c r="G63" s="722"/>
      <c r="H63" s="721">
        <f t="shared" ref="H63:R63" si="73">H59</f>
        <v>547809470.34956157</v>
      </c>
      <c r="I63" s="721">
        <f t="shared" si="73"/>
        <v>759574802.73789907</v>
      </c>
      <c r="J63" s="721">
        <f t="shared" si="73"/>
        <v>631459818.15002871</v>
      </c>
      <c r="K63" s="721">
        <f t="shared" si="73"/>
        <v>664659214.22574222</v>
      </c>
      <c r="L63" s="723">
        <f t="shared" si="73"/>
        <v>566653671.51514912</v>
      </c>
      <c r="M63" s="735">
        <f t="shared" si="73"/>
        <v>497134408.34041333</v>
      </c>
      <c r="N63" s="737">
        <f t="shared" si="73"/>
        <v>573793696.05772257</v>
      </c>
      <c r="O63" s="737">
        <f t="shared" si="73"/>
        <v>548944816.7665782</v>
      </c>
      <c r="P63" s="737">
        <f t="shared" si="73"/>
        <v>493237117.07741719</v>
      </c>
      <c r="Q63" s="735">
        <f t="shared" si="73"/>
        <v>584492149.51180553</v>
      </c>
      <c r="R63" s="740">
        <f t="shared" si="73"/>
        <v>568721728.66708839</v>
      </c>
      <c r="S63" s="723"/>
      <c r="T63" s="723"/>
      <c r="U63" s="721">
        <f t="shared" ref="U63:AE63" si="74">U59</f>
        <v>547809470.34956157</v>
      </c>
      <c r="V63" s="739">
        <f t="shared" si="74"/>
        <v>759574802.73789907</v>
      </c>
      <c r="W63" s="721">
        <f t="shared" si="74"/>
        <v>631459818.15002871</v>
      </c>
      <c r="X63" s="721">
        <f t="shared" si="74"/>
        <v>664659214.22574222</v>
      </c>
      <c r="Y63" s="723">
        <f t="shared" si="74"/>
        <v>566653671.51514912</v>
      </c>
      <c r="Z63" s="723">
        <f t="shared" si="74"/>
        <v>497134408.34041333</v>
      </c>
      <c r="AA63" s="723">
        <f t="shared" si="74"/>
        <v>573793696.05772257</v>
      </c>
      <c r="AB63" s="741">
        <f t="shared" si="74"/>
        <v>548944816.7665782</v>
      </c>
      <c r="AC63" s="729">
        <f t="shared" si="74"/>
        <v>493237117.07741719</v>
      </c>
      <c r="AD63" s="729">
        <f t="shared" si="74"/>
        <v>584492149.51180553</v>
      </c>
      <c r="AE63" s="740">
        <f t="shared" si="74"/>
        <v>568721728.66708839</v>
      </c>
      <c r="AF63" s="1056"/>
      <c r="AG63" s="1058"/>
      <c r="AH63" s="1044"/>
      <c r="AI63" s="1044"/>
      <c r="AJ63" s="1043"/>
      <c r="AK63" s="1043"/>
      <c r="AL63" s="1044"/>
      <c r="AM63" s="1043"/>
      <c r="AN63" s="1048"/>
      <c r="AO63" s="1048"/>
      <c r="AP63" s="1048"/>
      <c r="AQ63" s="1043"/>
      <c r="AR63" s="1043"/>
      <c r="AS63" s="1043"/>
      <c r="AT63" s="1043"/>
      <c r="AU63" s="1043"/>
      <c r="AV63" s="1043"/>
      <c r="AW63" s="1043"/>
      <c r="AX63" s="1043"/>
      <c r="AY63" s="730"/>
    </row>
    <row r="64" spans="1:51" ht="15" customHeight="1" x14ac:dyDescent="0.25">
      <c r="A64" s="1043"/>
      <c r="B64" s="1043"/>
      <c r="C64" s="1055" t="s">
        <v>553</v>
      </c>
      <c r="D64" s="717" t="s">
        <v>41</v>
      </c>
      <c r="E64" s="721"/>
      <c r="F64" s="722"/>
      <c r="G64" s="722"/>
      <c r="H64" s="721">
        <f t="shared" ref="H64:J64" si="75">1/20</f>
        <v>0.05</v>
      </c>
      <c r="I64" s="721">
        <f t="shared" si="75"/>
        <v>0.05</v>
      </c>
      <c r="J64" s="721">
        <f t="shared" si="75"/>
        <v>0.05</v>
      </c>
      <c r="K64" s="721">
        <v>0.05</v>
      </c>
      <c r="L64" s="723">
        <f t="shared" ref="L64" si="76">1/20</f>
        <v>0.05</v>
      </c>
      <c r="M64" s="723">
        <v>2.8999999999999998E-2</v>
      </c>
      <c r="N64" s="724">
        <f>0.66/20</f>
        <v>3.3000000000000002E-2</v>
      </c>
      <c r="O64" s="724">
        <v>3.7999999999999999E-2</v>
      </c>
      <c r="P64" s="724">
        <f>0.84/20</f>
        <v>4.1999999999999996E-2</v>
      </c>
      <c r="Q64" s="723">
        <f>0.92/20</f>
        <v>4.5999999999999999E-2</v>
      </c>
      <c r="R64" s="721">
        <f>1/20</f>
        <v>0.05</v>
      </c>
      <c r="S64" s="725"/>
      <c r="T64" s="725"/>
      <c r="U64" s="726">
        <f t="shared" ref="U64:W64" si="77">1/20</f>
        <v>0.05</v>
      </c>
      <c r="V64" s="726">
        <f t="shared" si="77"/>
        <v>0.05</v>
      </c>
      <c r="W64" s="726">
        <f t="shared" si="77"/>
        <v>0.05</v>
      </c>
      <c r="X64" s="727">
        <v>1.9499999999999999E-3</v>
      </c>
      <c r="Y64" s="745">
        <v>2.5000000000000001E-2</v>
      </c>
      <c r="Z64" s="727">
        <v>2.8999999999999998E-2</v>
      </c>
      <c r="AA64" s="726">
        <f>0.66/20</f>
        <v>3.3000000000000002E-2</v>
      </c>
      <c r="AB64" s="726">
        <v>3.7999999999999999E-2</v>
      </c>
      <c r="AC64" s="746">
        <f>0.84/20</f>
        <v>4.1999999999999996E-2</v>
      </c>
      <c r="AD64" s="729">
        <f>0.92/20</f>
        <v>4.5999999999999999E-2</v>
      </c>
      <c r="AE64" s="721">
        <f>1/20</f>
        <v>0.05</v>
      </c>
      <c r="AF64" s="1056" t="s">
        <v>620</v>
      </c>
      <c r="AG64" s="1058" t="s">
        <v>455</v>
      </c>
      <c r="AH64" s="1044" t="s">
        <v>512</v>
      </c>
      <c r="AI64" s="1044" t="s">
        <v>621</v>
      </c>
      <c r="AJ64" s="1043" t="s">
        <v>602</v>
      </c>
      <c r="AK64" s="1043" t="s">
        <v>454</v>
      </c>
      <c r="AL64" s="1044"/>
      <c r="AM64" s="1043" t="s">
        <v>71</v>
      </c>
      <c r="AN64" s="1048">
        <v>848111.24277444079</v>
      </c>
      <c r="AO64" s="1048">
        <v>400057.39430716127</v>
      </c>
      <c r="AP64" s="1048">
        <v>448053.84846727923</v>
      </c>
      <c r="AQ64" s="1043" t="s">
        <v>71</v>
      </c>
      <c r="AR64" s="1043" t="s">
        <v>71</v>
      </c>
      <c r="AS64" s="1043" t="s">
        <v>71</v>
      </c>
      <c r="AT64" s="1043" t="s">
        <v>71</v>
      </c>
      <c r="AU64" s="1043" t="s">
        <v>71</v>
      </c>
      <c r="AV64" s="1043" t="s">
        <v>71</v>
      </c>
      <c r="AW64" s="1043" t="s">
        <v>71</v>
      </c>
      <c r="AX64" s="1043" t="s">
        <v>71</v>
      </c>
      <c r="AY64" s="730"/>
    </row>
    <row r="65" spans="1:51" ht="18" customHeight="1" x14ac:dyDescent="0.25">
      <c r="A65" s="1043"/>
      <c r="B65" s="1043"/>
      <c r="C65" s="1055"/>
      <c r="D65" s="718" t="s">
        <v>3</v>
      </c>
      <c r="E65" s="723"/>
      <c r="F65" s="723"/>
      <c r="G65" s="722"/>
      <c r="H65" s="721">
        <v>215506403.20702356</v>
      </c>
      <c r="I65" s="721">
        <v>563278163.53525817</v>
      </c>
      <c r="J65" s="721">
        <v>465003686.49502331</v>
      </c>
      <c r="K65" s="721">
        <v>350833035.29083949</v>
      </c>
      <c r="L65" s="723">
        <v>526636138.94098854</v>
      </c>
      <c r="M65" s="723">
        <v>561596030.83547997</v>
      </c>
      <c r="N65" s="724">
        <v>546659285.78691804</v>
      </c>
      <c r="O65" s="724">
        <v>594402516.49538124</v>
      </c>
      <c r="P65" s="724">
        <v>553803349.03571463</v>
      </c>
      <c r="Q65" s="723">
        <v>660123035.07123625</v>
      </c>
      <c r="R65" s="723">
        <v>650504888.97818017</v>
      </c>
      <c r="S65" s="731"/>
      <c r="T65" s="731"/>
      <c r="U65" s="732">
        <v>215506403.20702356</v>
      </c>
      <c r="V65" s="732">
        <v>563278163.53525817</v>
      </c>
      <c r="W65" s="732">
        <v>465003686.49502331</v>
      </c>
      <c r="X65" s="732">
        <v>350833035.29083949</v>
      </c>
      <c r="Y65" s="731">
        <v>526636138.94098854</v>
      </c>
      <c r="Z65" s="731">
        <v>561596030.83547997</v>
      </c>
      <c r="AA65" s="731">
        <v>546659285.78691804</v>
      </c>
      <c r="AB65" s="733">
        <v>594402516.49538124</v>
      </c>
      <c r="AC65" s="734">
        <v>553803349.03571463</v>
      </c>
      <c r="AD65" s="734">
        <v>660123035.07123625</v>
      </c>
      <c r="AE65" s="723">
        <v>650504888.97818017</v>
      </c>
      <c r="AF65" s="1056"/>
      <c r="AG65" s="1058"/>
      <c r="AH65" s="1044"/>
      <c r="AI65" s="1044"/>
      <c r="AJ65" s="1043"/>
      <c r="AK65" s="1043"/>
      <c r="AL65" s="1044"/>
      <c r="AM65" s="1043"/>
      <c r="AN65" s="1048"/>
      <c r="AO65" s="1048"/>
      <c r="AP65" s="1048"/>
      <c r="AQ65" s="1043"/>
      <c r="AR65" s="1043"/>
      <c r="AS65" s="1043"/>
      <c r="AT65" s="1043"/>
      <c r="AU65" s="1043"/>
      <c r="AV65" s="1043"/>
      <c r="AW65" s="1043"/>
      <c r="AX65" s="1043"/>
      <c r="AY65" s="730"/>
    </row>
    <row r="66" spans="1:51" ht="27" customHeight="1" x14ac:dyDescent="0.25">
      <c r="A66" s="1043"/>
      <c r="B66" s="1043"/>
      <c r="C66" s="1055"/>
      <c r="D66" s="717" t="s">
        <v>42</v>
      </c>
      <c r="E66" s="735"/>
      <c r="F66" s="735"/>
      <c r="G66" s="736"/>
      <c r="H66" s="721">
        <v>0</v>
      </c>
      <c r="I66" s="735">
        <v>0</v>
      </c>
      <c r="J66" s="735">
        <v>0</v>
      </c>
      <c r="K66" s="735">
        <v>0</v>
      </c>
      <c r="L66" s="735">
        <v>0</v>
      </c>
      <c r="M66" s="735">
        <v>0</v>
      </c>
      <c r="N66" s="737">
        <v>0</v>
      </c>
      <c r="O66" s="737">
        <v>0</v>
      </c>
      <c r="P66" s="737">
        <v>0</v>
      </c>
      <c r="Q66" s="735">
        <v>0</v>
      </c>
      <c r="R66" s="735">
        <v>0</v>
      </c>
      <c r="S66" s="738"/>
      <c r="T66" s="738"/>
      <c r="U66" s="739">
        <v>0</v>
      </c>
      <c r="V66" s="739">
        <v>0</v>
      </c>
      <c r="W66" s="739">
        <v>0</v>
      </c>
      <c r="X66" s="739">
        <v>0</v>
      </c>
      <c r="Y66" s="738">
        <v>0</v>
      </c>
      <c r="Z66" s="738">
        <v>0</v>
      </c>
      <c r="AA66" s="738">
        <v>0</v>
      </c>
      <c r="AB66" s="738">
        <v>0</v>
      </c>
      <c r="AC66" s="734">
        <v>0</v>
      </c>
      <c r="AD66" s="734">
        <v>0</v>
      </c>
      <c r="AE66" s="735">
        <v>0</v>
      </c>
      <c r="AF66" s="1056"/>
      <c r="AG66" s="1058"/>
      <c r="AH66" s="1044"/>
      <c r="AI66" s="1044"/>
      <c r="AJ66" s="1043"/>
      <c r="AK66" s="1043"/>
      <c r="AL66" s="1044"/>
      <c r="AM66" s="1043"/>
      <c r="AN66" s="1048"/>
      <c r="AO66" s="1048"/>
      <c r="AP66" s="1048"/>
      <c r="AQ66" s="1043"/>
      <c r="AR66" s="1043"/>
      <c r="AS66" s="1043"/>
      <c r="AT66" s="1043"/>
      <c r="AU66" s="1043"/>
      <c r="AV66" s="1043"/>
      <c r="AW66" s="1043"/>
      <c r="AX66" s="1043"/>
      <c r="AY66" s="730"/>
    </row>
    <row r="67" spans="1:51" ht="27" customHeight="1" x14ac:dyDescent="0.25">
      <c r="A67" s="1043"/>
      <c r="B67" s="1043"/>
      <c r="C67" s="1055"/>
      <c r="D67" s="719" t="s">
        <v>4</v>
      </c>
      <c r="E67" s="735"/>
      <c r="F67" s="735"/>
      <c r="G67" s="736"/>
      <c r="H67" s="721">
        <v>0</v>
      </c>
      <c r="I67" s="735">
        <v>0</v>
      </c>
      <c r="J67" s="735">
        <v>0</v>
      </c>
      <c r="K67" s="735">
        <v>0</v>
      </c>
      <c r="L67" s="735">
        <v>0</v>
      </c>
      <c r="M67" s="735">
        <v>0</v>
      </c>
      <c r="N67" s="737">
        <v>0</v>
      </c>
      <c r="O67" s="737">
        <v>0</v>
      </c>
      <c r="P67" s="737">
        <v>0</v>
      </c>
      <c r="Q67" s="735">
        <v>0</v>
      </c>
      <c r="R67" s="735">
        <v>0</v>
      </c>
      <c r="S67" s="738"/>
      <c r="T67" s="738"/>
      <c r="U67" s="739">
        <v>0</v>
      </c>
      <c r="V67" s="739">
        <v>0</v>
      </c>
      <c r="W67" s="739">
        <v>0</v>
      </c>
      <c r="X67" s="739">
        <v>0</v>
      </c>
      <c r="Y67" s="738">
        <v>0</v>
      </c>
      <c r="Z67" s="738">
        <v>0</v>
      </c>
      <c r="AA67" s="738">
        <v>0</v>
      </c>
      <c r="AB67" s="738">
        <v>0</v>
      </c>
      <c r="AC67" s="734">
        <v>0</v>
      </c>
      <c r="AD67" s="734">
        <v>0</v>
      </c>
      <c r="AE67" s="735">
        <v>0</v>
      </c>
      <c r="AF67" s="1056"/>
      <c r="AG67" s="1058"/>
      <c r="AH67" s="1044"/>
      <c r="AI67" s="1044"/>
      <c r="AJ67" s="1043"/>
      <c r="AK67" s="1043"/>
      <c r="AL67" s="1044"/>
      <c r="AM67" s="1043"/>
      <c r="AN67" s="1048"/>
      <c r="AO67" s="1048"/>
      <c r="AP67" s="1048"/>
      <c r="AQ67" s="1043"/>
      <c r="AR67" s="1043"/>
      <c r="AS67" s="1043"/>
      <c r="AT67" s="1043"/>
      <c r="AU67" s="1043"/>
      <c r="AV67" s="1043"/>
      <c r="AW67" s="1043"/>
      <c r="AX67" s="1043"/>
      <c r="AY67" s="730"/>
    </row>
    <row r="68" spans="1:51" ht="27" customHeight="1" x14ac:dyDescent="0.25">
      <c r="A68" s="1043"/>
      <c r="B68" s="1043"/>
      <c r="C68" s="1055"/>
      <c r="D68" s="717" t="s">
        <v>43</v>
      </c>
      <c r="E68" s="735"/>
      <c r="F68" s="735"/>
      <c r="G68" s="736"/>
      <c r="H68" s="721">
        <v>0.05</v>
      </c>
      <c r="I68" s="735">
        <v>0.05</v>
      </c>
      <c r="J68" s="735">
        <v>0.05</v>
      </c>
      <c r="K68" s="735">
        <f t="shared" ref="K68" si="78">K66+K64</f>
        <v>0.05</v>
      </c>
      <c r="L68" s="735">
        <v>0.05</v>
      </c>
      <c r="M68" s="735">
        <f t="shared" ref="M68:R68" si="79">M66+M64</f>
        <v>2.8999999999999998E-2</v>
      </c>
      <c r="N68" s="737">
        <f t="shared" si="79"/>
        <v>3.3000000000000002E-2</v>
      </c>
      <c r="O68" s="737">
        <f t="shared" si="79"/>
        <v>3.7999999999999999E-2</v>
      </c>
      <c r="P68" s="737">
        <f t="shared" si="79"/>
        <v>4.1999999999999996E-2</v>
      </c>
      <c r="Q68" s="735">
        <f t="shared" si="79"/>
        <v>4.5999999999999999E-2</v>
      </c>
      <c r="R68" s="735">
        <f t="shared" si="79"/>
        <v>0.05</v>
      </c>
      <c r="S68" s="738"/>
      <c r="T68" s="738"/>
      <c r="U68" s="739">
        <v>0.05</v>
      </c>
      <c r="V68" s="739">
        <v>0.05</v>
      </c>
      <c r="W68" s="739">
        <v>0.05</v>
      </c>
      <c r="X68" s="739">
        <f t="shared" ref="X68:AE68" si="80">X66+X64</f>
        <v>1.9499999999999999E-3</v>
      </c>
      <c r="Y68" s="738">
        <f t="shared" si="80"/>
        <v>2.5000000000000001E-2</v>
      </c>
      <c r="Z68" s="738">
        <f t="shared" si="80"/>
        <v>2.8999999999999998E-2</v>
      </c>
      <c r="AA68" s="738">
        <f t="shared" si="80"/>
        <v>3.3000000000000002E-2</v>
      </c>
      <c r="AB68" s="738">
        <f t="shared" si="80"/>
        <v>3.7999999999999999E-2</v>
      </c>
      <c r="AC68" s="734">
        <f t="shared" si="80"/>
        <v>4.1999999999999996E-2</v>
      </c>
      <c r="AD68" s="734">
        <f t="shared" si="80"/>
        <v>4.5999999999999999E-2</v>
      </c>
      <c r="AE68" s="735">
        <f t="shared" si="80"/>
        <v>0.05</v>
      </c>
      <c r="AF68" s="1056"/>
      <c r="AG68" s="1058"/>
      <c r="AH68" s="1044"/>
      <c r="AI68" s="1044"/>
      <c r="AJ68" s="1043"/>
      <c r="AK68" s="1043"/>
      <c r="AL68" s="1044"/>
      <c r="AM68" s="1043"/>
      <c r="AN68" s="1048"/>
      <c r="AO68" s="1048"/>
      <c r="AP68" s="1048"/>
      <c r="AQ68" s="1043"/>
      <c r="AR68" s="1043"/>
      <c r="AS68" s="1043"/>
      <c r="AT68" s="1043"/>
      <c r="AU68" s="1043"/>
      <c r="AV68" s="1043"/>
      <c r="AW68" s="1043"/>
      <c r="AX68" s="1043"/>
      <c r="AY68" s="730"/>
    </row>
    <row r="69" spans="1:51" ht="27.75" customHeight="1" x14ac:dyDescent="0.25">
      <c r="A69" s="1043"/>
      <c r="B69" s="1043"/>
      <c r="C69" s="1055"/>
      <c r="D69" s="719" t="s">
        <v>45</v>
      </c>
      <c r="E69" s="740"/>
      <c r="F69" s="740"/>
      <c r="G69" s="722"/>
      <c r="H69" s="721">
        <f t="shared" ref="H69:R69" si="81">H65</f>
        <v>215506403.20702356</v>
      </c>
      <c r="I69" s="721">
        <f t="shared" si="81"/>
        <v>563278163.53525817</v>
      </c>
      <c r="J69" s="721">
        <f t="shared" si="81"/>
        <v>465003686.49502331</v>
      </c>
      <c r="K69" s="721">
        <f t="shared" si="81"/>
        <v>350833035.29083949</v>
      </c>
      <c r="L69" s="723">
        <f t="shared" si="81"/>
        <v>526636138.94098854</v>
      </c>
      <c r="M69" s="735">
        <f t="shared" si="81"/>
        <v>561596030.83547997</v>
      </c>
      <c r="N69" s="737">
        <f t="shared" si="81"/>
        <v>546659285.78691804</v>
      </c>
      <c r="O69" s="737">
        <f t="shared" si="81"/>
        <v>594402516.49538124</v>
      </c>
      <c r="P69" s="737">
        <f t="shared" si="81"/>
        <v>553803349.03571463</v>
      </c>
      <c r="Q69" s="735">
        <f t="shared" si="81"/>
        <v>660123035.07123625</v>
      </c>
      <c r="R69" s="740">
        <f t="shared" si="81"/>
        <v>650504888.97818017</v>
      </c>
      <c r="S69" s="723"/>
      <c r="T69" s="723"/>
      <c r="U69" s="721">
        <f t="shared" ref="U69:AE69" si="82">U65</f>
        <v>215506403.20702356</v>
      </c>
      <c r="V69" s="739">
        <f t="shared" si="82"/>
        <v>563278163.53525817</v>
      </c>
      <c r="W69" s="721">
        <f t="shared" si="82"/>
        <v>465003686.49502331</v>
      </c>
      <c r="X69" s="721">
        <f t="shared" si="82"/>
        <v>350833035.29083949</v>
      </c>
      <c r="Y69" s="723">
        <f t="shared" si="82"/>
        <v>526636138.94098854</v>
      </c>
      <c r="Z69" s="723">
        <f t="shared" si="82"/>
        <v>561596030.83547997</v>
      </c>
      <c r="AA69" s="723">
        <f t="shared" si="82"/>
        <v>546659285.78691804</v>
      </c>
      <c r="AB69" s="741">
        <f t="shared" si="82"/>
        <v>594402516.49538124</v>
      </c>
      <c r="AC69" s="729">
        <f t="shared" si="82"/>
        <v>553803349.03571463</v>
      </c>
      <c r="AD69" s="729">
        <f t="shared" si="82"/>
        <v>660123035.07123625</v>
      </c>
      <c r="AE69" s="740">
        <f t="shared" si="82"/>
        <v>650504888.97818017</v>
      </c>
      <c r="AF69" s="1056"/>
      <c r="AG69" s="1058"/>
      <c r="AH69" s="1044"/>
      <c r="AI69" s="1044"/>
      <c r="AJ69" s="1043"/>
      <c r="AK69" s="1043"/>
      <c r="AL69" s="1044"/>
      <c r="AM69" s="1043"/>
      <c r="AN69" s="1048"/>
      <c r="AO69" s="1048"/>
      <c r="AP69" s="1048"/>
      <c r="AQ69" s="1043"/>
      <c r="AR69" s="1043"/>
      <c r="AS69" s="1043"/>
      <c r="AT69" s="1043"/>
      <c r="AU69" s="1043"/>
      <c r="AV69" s="1043"/>
      <c r="AW69" s="1043"/>
      <c r="AX69" s="1043"/>
      <c r="AY69" s="730"/>
    </row>
    <row r="70" spans="1:51" ht="15" customHeight="1" x14ac:dyDescent="0.25">
      <c r="A70" s="1043"/>
      <c r="B70" s="1043"/>
      <c r="C70" s="1055" t="s">
        <v>554</v>
      </c>
      <c r="D70" s="717" t="s">
        <v>41</v>
      </c>
      <c r="E70" s="721"/>
      <c r="F70" s="722"/>
      <c r="G70" s="722"/>
      <c r="H70" s="721">
        <f t="shared" ref="H70:J70" si="83">1/20</f>
        <v>0.05</v>
      </c>
      <c r="I70" s="721">
        <f t="shared" si="83"/>
        <v>0.05</v>
      </c>
      <c r="J70" s="721">
        <f t="shared" si="83"/>
        <v>0.05</v>
      </c>
      <c r="K70" s="721">
        <v>0.05</v>
      </c>
      <c r="L70" s="723">
        <f t="shared" ref="L70" si="84">1/20</f>
        <v>0.05</v>
      </c>
      <c r="M70" s="723">
        <v>2.8999999999999998E-2</v>
      </c>
      <c r="N70" s="724">
        <f>0.66/20</f>
        <v>3.3000000000000002E-2</v>
      </c>
      <c r="O70" s="724">
        <v>3.7999999999999999E-2</v>
      </c>
      <c r="P70" s="724">
        <f>0.84/20</f>
        <v>4.1999999999999996E-2</v>
      </c>
      <c r="Q70" s="723">
        <f>0.92/20</f>
        <v>4.5999999999999999E-2</v>
      </c>
      <c r="R70" s="721">
        <f>1/20</f>
        <v>0.05</v>
      </c>
      <c r="S70" s="725"/>
      <c r="T70" s="725"/>
      <c r="U70" s="726">
        <f t="shared" ref="U70:W70" si="85">1/20</f>
        <v>0.05</v>
      </c>
      <c r="V70" s="726">
        <f t="shared" si="85"/>
        <v>0.05</v>
      </c>
      <c r="W70" s="726">
        <f t="shared" si="85"/>
        <v>0.05</v>
      </c>
      <c r="X70" s="727">
        <v>1.9499999999999999E-3</v>
      </c>
      <c r="Y70" s="727">
        <v>2.5000000000000001E-2</v>
      </c>
      <c r="Z70" s="727">
        <v>2.8999999999999998E-2</v>
      </c>
      <c r="AA70" s="726">
        <f>0.66/20</f>
        <v>3.3000000000000002E-2</v>
      </c>
      <c r="AB70" s="726">
        <v>3.7999999999999999E-2</v>
      </c>
      <c r="AC70" s="742">
        <f>0.84/20</f>
        <v>4.1999999999999996E-2</v>
      </c>
      <c r="AD70" s="729">
        <f>0.92/20</f>
        <v>4.5999999999999999E-2</v>
      </c>
      <c r="AE70" s="721">
        <f>1/20</f>
        <v>0.05</v>
      </c>
      <c r="AF70" s="1059" t="s">
        <v>622</v>
      </c>
      <c r="AG70" s="1058" t="s">
        <v>471</v>
      </c>
      <c r="AH70" s="1044" t="s">
        <v>528</v>
      </c>
      <c r="AI70" s="1044" t="s">
        <v>623</v>
      </c>
      <c r="AJ70" s="1043" t="s">
        <v>602</v>
      </c>
      <c r="AK70" s="1043" t="s">
        <v>454</v>
      </c>
      <c r="AL70" s="1044" t="s">
        <v>624</v>
      </c>
      <c r="AM70" s="1043" t="s">
        <v>71</v>
      </c>
      <c r="AN70" s="1048">
        <v>1240368.5205782722</v>
      </c>
      <c r="AO70" s="1048">
        <v>583973.17004121223</v>
      </c>
      <c r="AP70" s="1048">
        <v>656395.35053705971</v>
      </c>
      <c r="AQ70" s="1043" t="s">
        <v>71</v>
      </c>
      <c r="AR70" s="1043" t="s">
        <v>71</v>
      </c>
      <c r="AS70" s="1043" t="s">
        <v>71</v>
      </c>
      <c r="AT70" s="1043" t="s">
        <v>71</v>
      </c>
      <c r="AU70" s="1043" t="s">
        <v>71</v>
      </c>
      <c r="AV70" s="1043" t="s">
        <v>71</v>
      </c>
      <c r="AW70" s="1043" t="s">
        <v>71</v>
      </c>
      <c r="AX70" s="1043" t="s">
        <v>71</v>
      </c>
      <c r="AY70" s="730"/>
    </row>
    <row r="71" spans="1:51" ht="18" customHeight="1" x14ac:dyDescent="0.25">
      <c r="A71" s="1043"/>
      <c r="B71" s="1043"/>
      <c r="C71" s="1055"/>
      <c r="D71" s="716" t="s">
        <v>3</v>
      </c>
      <c r="E71" s="723"/>
      <c r="F71" s="723"/>
      <c r="G71" s="722"/>
      <c r="H71" s="721">
        <v>472491646.28226709</v>
      </c>
      <c r="I71" s="721">
        <v>930510620.27350008</v>
      </c>
      <c r="J71" s="721">
        <v>909859729.15959179</v>
      </c>
      <c r="K71" s="721">
        <v>843266260.43699193</v>
      </c>
      <c r="L71" s="723">
        <v>691646010.93731654</v>
      </c>
      <c r="M71" s="723">
        <v>611912714.41838634</v>
      </c>
      <c r="N71" s="724">
        <v>583569657.03845286</v>
      </c>
      <c r="O71" s="724">
        <v>623800150.99869335</v>
      </c>
      <c r="P71" s="724">
        <v>628472989.75500858</v>
      </c>
      <c r="Q71" s="723">
        <v>668764345.99371302</v>
      </c>
      <c r="R71" s="723">
        <v>667435152.25302267</v>
      </c>
      <c r="S71" s="731"/>
      <c r="T71" s="731"/>
      <c r="U71" s="732">
        <v>472491646.28226709</v>
      </c>
      <c r="V71" s="732">
        <v>930510620.27350008</v>
      </c>
      <c r="W71" s="732">
        <v>909859729.15959179</v>
      </c>
      <c r="X71" s="732">
        <v>843266260.43699193</v>
      </c>
      <c r="Y71" s="731">
        <v>691646010.93731654</v>
      </c>
      <c r="Z71" s="731">
        <v>611912714.41838634</v>
      </c>
      <c r="AA71" s="731">
        <v>583569657.03845286</v>
      </c>
      <c r="AB71" s="733">
        <v>623800150.99869335</v>
      </c>
      <c r="AC71" s="734">
        <v>628472989.75500858</v>
      </c>
      <c r="AD71" s="734">
        <v>668764345.99371302</v>
      </c>
      <c r="AE71" s="723">
        <v>667435152.25302267</v>
      </c>
      <c r="AF71" s="1060"/>
      <c r="AG71" s="1058"/>
      <c r="AH71" s="1044"/>
      <c r="AI71" s="1044"/>
      <c r="AJ71" s="1043"/>
      <c r="AK71" s="1043"/>
      <c r="AL71" s="1044"/>
      <c r="AM71" s="1043"/>
      <c r="AN71" s="1048"/>
      <c r="AO71" s="1048"/>
      <c r="AP71" s="1048"/>
      <c r="AQ71" s="1043"/>
      <c r="AR71" s="1043"/>
      <c r="AS71" s="1043"/>
      <c r="AT71" s="1043"/>
      <c r="AU71" s="1043"/>
      <c r="AV71" s="1043"/>
      <c r="AW71" s="1043"/>
      <c r="AX71" s="1043"/>
      <c r="AY71" s="730"/>
    </row>
    <row r="72" spans="1:51" ht="27" customHeight="1" x14ac:dyDescent="0.25">
      <c r="A72" s="1043"/>
      <c r="B72" s="1043"/>
      <c r="C72" s="1055"/>
      <c r="D72" s="717" t="s">
        <v>42</v>
      </c>
      <c r="E72" s="735"/>
      <c r="F72" s="735"/>
      <c r="G72" s="736"/>
      <c r="H72" s="721">
        <v>0</v>
      </c>
      <c r="I72" s="735">
        <v>0</v>
      </c>
      <c r="J72" s="735">
        <v>0</v>
      </c>
      <c r="K72" s="735">
        <v>0</v>
      </c>
      <c r="L72" s="735">
        <v>0</v>
      </c>
      <c r="M72" s="735">
        <v>0</v>
      </c>
      <c r="N72" s="737">
        <v>0</v>
      </c>
      <c r="O72" s="737">
        <v>0</v>
      </c>
      <c r="P72" s="737">
        <v>0</v>
      </c>
      <c r="Q72" s="735">
        <v>0</v>
      </c>
      <c r="R72" s="735">
        <v>0</v>
      </c>
      <c r="S72" s="738"/>
      <c r="T72" s="738"/>
      <c r="U72" s="739">
        <v>0</v>
      </c>
      <c r="V72" s="739">
        <v>0</v>
      </c>
      <c r="W72" s="739">
        <v>0</v>
      </c>
      <c r="X72" s="739">
        <v>0</v>
      </c>
      <c r="Y72" s="738">
        <v>0</v>
      </c>
      <c r="Z72" s="738">
        <v>0</v>
      </c>
      <c r="AA72" s="738">
        <v>0</v>
      </c>
      <c r="AB72" s="738">
        <v>0</v>
      </c>
      <c r="AC72" s="734">
        <v>0</v>
      </c>
      <c r="AD72" s="734">
        <v>0</v>
      </c>
      <c r="AE72" s="735">
        <v>0</v>
      </c>
      <c r="AF72" s="1060"/>
      <c r="AG72" s="1058"/>
      <c r="AH72" s="1044"/>
      <c r="AI72" s="1044"/>
      <c r="AJ72" s="1043"/>
      <c r="AK72" s="1043"/>
      <c r="AL72" s="1044"/>
      <c r="AM72" s="1043"/>
      <c r="AN72" s="1048"/>
      <c r="AO72" s="1048"/>
      <c r="AP72" s="1048"/>
      <c r="AQ72" s="1043"/>
      <c r="AR72" s="1043"/>
      <c r="AS72" s="1043"/>
      <c r="AT72" s="1043"/>
      <c r="AU72" s="1043"/>
      <c r="AV72" s="1043"/>
      <c r="AW72" s="1043"/>
      <c r="AX72" s="1043"/>
      <c r="AY72" s="730"/>
    </row>
    <row r="73" spans="1:51" ht="27" customHeight="1" x14ac:dyDescent="0.25">
      <c r="A73" s="1043"/>
      <c r="B73" s="1043"/>
      <c r="C73" s="1055"/>
      <c r="D73" s="720" t="s">
        <v>4</v>
      </c>
      <c r="E73" s="735"/>
      <c r="F73" s="735"/>
      <c r="G73" s="736"/>
      <c r="H73" s="721">
        <v>0</v>
      </c>
      <c r="I73" s="735">
        <v>0</v>
      </c>
      <c r="J73" s="735">
        <v>0</v>
      </c>
      <c r="K73" s="735">
        <v>0</v>
      </c>
      <c r="L73" s="735">
        <v>0</v>
      </c>
      <c r="M73" s="735">
        <v>0</v>
      </c>
      <c r="N73" s="737">
        <v>0</v>
      </c>
      <c r="O73" s="737">
        <v>0</v>
      </c>
      <c r="P73" s="737">
        <v>0</v>
      </c>
      <c r="Q73" s="735">
        <v>0</v>
      </c>
      <c r="R73" s="735">
        <v>0</v>
      </c>
      <c r="S73" s="738"/>
      <c r="T73" s="738"/>
      <c r="U73" s="739">
        <v>0</v>
      </c>
      <c r="V73" s="739">
        <v>0</v>
      </c>
      <c r="W73" s="739">
        <v>0</v>
      </c>
      <c r="X73" s="739">
        <v>0</v>
      </c>
      <c r="Y73" s="738">
        <v>0</v>
      </c>
      <c r="Z73" s="738">
        <v>0</v>
      </c>
      <c r="AA73" s="738">
        <v>0</v>
      </c>
      <c r="AB73" s="738">
        <v>0</v>
      </c>
      <c r="AC73" s="734">
        <v>0</v>
      </c>
      <c r="AD73" s="734">
        <v>0</v>
      </c>
      <c r="AE73" s="735">
        <v>0</v>
      </c>
      <c r="AF73" s="1060"/>
      <c r="AG73" s="1058"/>
      <c r="AH73" s="1044"/>
      <c r="AI73" s="1044"/>
      <c r="AJ73" s="1043"/>
      <c r="AK73" s="1043"/>
      <c r="AL73" s="1044"/>
      <c r="AM73" s="1043"/>
      <c r="AN73" s="1048"/>
      <c r="AO73" s="1048"/>
      <c r="AP73" s="1048"/>
      <c r="AQ73" s="1043"/>
      <c r="AR73" s="1043"/>
      <c r="AS73" s="1043"/>
      <c r="AT73" s="1043"/>
      <c r="AU73" s="1043"/>
      <c r="AV73" s="1043"/>
      <c r="AW73" s="1043"/>
      <c r="AX73" s="1043"/>
      <c r="AY73" s="730"/>
    </row>
    <row r="74" spans="1:51" ht="27" customHeight="1" x14ac:dyDescent="0.25">
      <c r="A74" s="1043"/>
      <c r="B74" s="1043"/>
      <c r="C74" s="1055"/>
      <c r="D74" s="717" t="s">
        <v>43</v>
      </c>
      <c r="E74" s="735"/>
      <c r="F74" s="735"/>
      <c r="G74" s="736"/>
      <c r="H74" s="721">
        <v>0.05</v>
      </c>
      <c r="I74" s="735">
        <v>0.05</v>
      </c>
      <c r="J74" s="735">
        <v>0.05</v>
      </c>
      <c r="K74" s="735">
        <f t="shared" ref="K74" si="86">K72+K70</f>
        <v>0.05</v>
      </c>
      <c r="L74" s="735">
        <v>0.05</v>
      </c>
      <c r="M74" s="735">
        <f t="shared" ref="M74:R74" si="87">M72+M70</f>
        <v>2.8999999999999998E-2</v>
      </c>
      <c r="N74" s="737">
        <f t="shared" si="87"/>
        <v>3.3000000000000002E-2</v>
      </c>
      <c r="O74" s="737">
        <f t="shared" si="87"/>
        <v>3.7999999999999999E-2</v>
      </c>
      <c r="P74" s="737">
        <f t="shared" si="87"/>
        <v>4.1999999999999996E-2</v>
      </c>
      <c r="Q74" s="735">
        <f t="shared" si="87"/>
        <v>4.5999999999999999E-2</v>
      </c>
      <c r="R74" s="735">
        <f t="shared" si="87"/>
        <v>0.05</v>
      </c>
      <c r="S74" s="738"/>
      <c r="T74" s="738"/>
      <c r="U74" s="739">
        <v>0.05</v>
      </c>
      <c r="V74" s="739">
        <v>0.05</v>
      </c>
      <c r="W74" s="739">
        <v>0.05</v>
      </c>
      <c r="X74" s="739">
        <f t="shared" ref="X74:AE74" si="88">X72+X70</f>
        <v>1.9499999999999999E-3</v>
      </c>
      <c r="Y74" s="738">
        <f t="shared" si="88"/>
        <v>2.5000000000000001E-2</v>
      </c>
      <c r="Z74" s="738">
        <f t="shared" si="88"/>
        <v>2.8999999999999998E-2</v>
      </c>
      <c r="AA74" s="738">
        <f t="shared" si="88"/>
        <v>3.3000000000000002E-2</v>
      </c>
      <c r="AB74" s="738">
        <f t="shared" si="88"/>
        <v>3.7999999999999999E-2</v>
      </c>
      <c r="AC74" s="734">
        <f t="shared" si="88"/>
        <v>4.1999999999999996E-2</v>
      </c>
      <c r="AD74" s="734">
        <f t="shared" si="88"/>
        <v>4.5999999999999999E-2</v>
      </c>
      <c r="AE74" s="735">
        <f t="shared" si="88"/>
        <v>0.05</v>
      </c>
      <c r="AF74" s="1060"/>
      <c r="AG74" s="1058"/>
      <c r="AH74" s="1044"/>
      <c r="AI74" s="1044"/>
      <c r="AJ74" s="1043"/>
      <c r="AK74" s="1043"/>
      <c r="AL74" s="1044"/>
      <c r="AM74" s="1043"/>
      <c r="AN74" s="1048"/>
      <c r="AO74" s="1048"/>
      <c r="AP74" s="1048"/>
      <c r="AQ74" s="1043"/>
      <c r="AR74" s="1043"/>
      <c r="AS74" s="1043"/>
      <c r="AT74" s="1043"/>
      <c r="AU74" s="1043"/>
      <c r="AV74" s="1043"/>
      <c r="AW74" s="1043"/>
      <c r="AX74" s="1043"/>
      <c r="AY74" s="730"/>
    </row>
    <row r="75" spans="1:51" ht="27.75" customHeight="1" x14ac:dyDescent="0.25">
      <c r="A75" s="1043"/>
      <c r="B75" s="1043"/>
      <c r="C75" s="1055"/>
      <c r="D75" s="716" t="s">
        <v>45</v>
      </c>
      <c r="E75" s="740"/>
      <c r="F75" s="740"/>
      <c r="G75" s="722"/>
      <c r="H75" s="721">
        <f t="shared" ref="H75:R75" si="89">H71</f>
        <v>472491646.28226709</v>
      </c>
      <c r="I75" s="721">
        <f t="shared" si="89"/>
        <v>930510620.27350008</v>
      </c>
      <c r="J75" s="721">
        <f t="shared" si="89"/>
        <v>909859729.15959179</v>
      </c>
      <c r="K75" s="721">
        <f t="shared" si="89"/>
        <v>843266260.43699193</v>
      </c>
      <c r="L75" s="723">
        <f t="shared" si="89"/>
        <v>691646010.93731654</v>
      </c>
      <c r="M75" s="735">
        <f t="shared" si="89"/>
        <v>611912714.41838634</v>
      </c>
      <c r="N75" s="737">
        <f t="shared" si="89"/>
        <v>583569657.03845286</v>
      </c>
      <c r="O75" s="737">
        <f t="shared" si="89"/>
        <v>623800150.99869335</v>
      </c>
      <c r="P75" s="737">
        <f t="shared" si="89"/>
        <v>628472989.75500858</v>
      </c>
      <c r="Q75" s="735">
        <f t="shared" si="89"/>
        <v>668764345.99371302</v>
      </c>
      <c r="R75" s="740">
        <f t="shared" si="89"/>
        <v>667435152.25302267</v>
      </c>
      <c r="S75" s="723"/>
      <c r="T75" s="723"/>
      <c r="U75" s="721">
        <f t="shared" ref="U75:AE75" si="90">U71</f>
        <v>472491646.28226709</v>
      </c>
      <c r="V75" s="739">
        <f t="shared" si="90"/>
        <v>930510620.27350008</v>
      </c>
      <c r="W75" s="721">
        <f t="shared" si="90"/>
        <v>909859729.15959179</v>
      </c>
      <c r="X75" s="721">
        <f t="shared" si="90"/>
        <v>843266260.43699193</v>
      </c>
      <c r="Y75" s="723">
        <f t="shared" si="90"/>
        <v>691646010.93731654</v>
      </c>
      <c r="Z75" s="723">
        <f t="shared" si="90"/>
        <v>611912714.41838634</v>
      </c>
      <c r="AA75" s="723">
        <f t="shared" si="90"/>
        <v>583569657.03845286</v>
      </c>
      <c r="AB75" s="741">
        <f t="shared" si="90"/>
        <v>623800150.99869335</v>
      </c>
      <c r="AC75" s="729">
        <f t="shared" si="90"/>
        <v>628472989.75500858</v>
      </c>
      <c r="AD75" s="729">
        <f t="shared" si="90"/>
        <v>668764345.99371302</v>
      </c>
      <c r="AE75" s="740">
        <f t="shared" si="90"/>
        <v>667435152.25302267</v>
      </c>
      <c r="AF75" s="1061"/>
      <c r="AG75" s="1058"/>
      <c r="AH75" s="1044"/>
      <c r="AI75" s="1044"/>
      <c r="AJ75" s="1043"/>
      <c r="AK75" s="1043"/>
      <c r="AL75" s="1044"/>
      <c r="AM75" s="1043"/>
      <c r="AN75" s="1048"/>
      <c r="AO75" s="1048"/>
      <c r="AP75" s="1048"/>
      <c r="AQ75" s="1043"/>
      <c r="AR75" s="1043"/>
      <c r="AS75" s="1043"/>
      <c r="AT75" s="1043"/>
      <c r="AU75" s="1043"/>
      <c r="AV75" s="1043"/>
      <c r="AW75" s="1043"/>
      <c r="AX75" s="1043"/>
      <c r="AY75" s="730"/>
    </row>
    <row r="76" spans="1:51" ht="15" customHeight="1" x14ac:dyDescent="0.25">
      <c r="A76" s="1043"/>
      <c r="B76" s="1043"/>
      <c r="C76" s="1055" t="s">
        <v>555</v>
      </c>
      <c r="D76" s="717" t="s">
        <v>41</v>
      </c>
      <c r="E76" s="721"/>
      <c r="F76" s="722"/>
      <c r="G76" s="722"/>
      <c r="H76" s="721">
        <f t="shared" ref="H76:J76" si="91">1/19</f>
        <v>5.2631578947368418E-2</v>
      </c>
      <c r="I76" s="721">
        <f t="shared" si="91"/>
        <v>5.2631578947368418E-2</v>
      </c>
      <c r="J76" s="721">
        <f t="shared" si="91"/>
        <v>5.2631578947368418E-2</v>
      </c>
      <c r="K76" s="721">
        <v>0.05</v>
      </c>
      <c r="L76" s="723">
        <f t="shared" ref="L76" si="92">1/19</f>
        <v>5.2631578947368418E-2</v>
      </c>
      <c r="M76" s="723">
        <v>2.8999999999999998E-2</v>
      </c>
      <c r="N76" s="724">
        <f>0.66/20</f>
        <v>3.3000000000000002E-2</v>
      </c>
      <c r="O76" s="724">
        <v>3.7999999999999999E-2</v>
      </c>
      <c r="P76" s="724">
        <f>0.84/20</f>
        <v>4.1999999999999996E-2</v>
      </c>
      <c r="Q76" s="723">
        <f>0.92/20</f>
        <v>4.5999999999999999E-2</v>
      </c>
      <c r="R76" s="721">
        <f>1/20</f>
        <v>0.05</v>
      </c>
      <c r="S76" s="725"/>
      <c r="T76" s="725"/>
      <c r="U76" s="726">
        <f t="shared" ref="U76:W76" si="93">1/19</f>
        <v>5.2631578947368418E-2</v>
      </c>
      <c r="V76" s="726">
        <f t="shared" si="93"/>
        <v>5.2631578947368418E-2</v>
      </c>
      <c r="W76" s="726">
        <f t="shared" si="93"/>
        <v>5.2631578947368418E-2</v>
      </c>
      <c r="X76" s="727">
        <v>1.9499999999999999E-3</v>
      </c>
      <c r="Y76" s="727">
        <v>2.5000000000000001E-2</v>
      </c>
      <c r="Z76" s="727">
        <v>2.8999999999999998E-2</v>
      </c>
      <c r="AA76" s="726">
        <f>0.66/20</f>
        <v>3.3000000000000002E-2</v>
      </c>
      <c r="AB76" s="727">
        <v>3.7999999999999999E-2</v>
      </c>
      <c r="AC76" s="727">
        <f>0.84/20</f>
        <v>4.1999999999999996E-2</v>
      </c>
      <c r="AD76" s="726">
        <f>0.92/20</f>
        <v>4.5999999999999999E-2</v>
      </c>
      <c r="AE76" s="721">
        <f>1/20</f>
        <v>0.05</v>
      </c>
      <c r="AF76" s="1056" t="s">
        <v>625</v>
      </c>
      <c r="AG76" s="1058" t="s">
        <v>459</v>
      </c>
      <c r="AH76" s="1044" t="s">
        <v>508</v>
      </c>
      <c r="AI76" s="1044" t="s">
        <v>626</v>
      </c>
      <c r="AJ76" s="1043" t="s">
        <v>602</v>
      </c>
      <c r="AK76" s="1043" t="s">
        <v>454</v>
      </c>
      <c r="AL76" s="1043"/>
      <c r="AM76" s="1043" t="s">
        <v>71</v>
      </c>
      <c r="AN76" s="1048">
        <v>139784.10861924072</v>
      </c>
      <c r="AO76" s="1048">
        <v>65817.954843401865</v>
      </c>
      <c r="AP76" s="1048">
        <v>73966.153775838844</v>
      </c>
      <c r="AQ76" s="1043" t="s">
        <v>71</v>
      </c>
      <c r="AR76" s="1043" t="s">
        <v>71</v>
      </c>
      <c r="AS76" s="1043" t="s">
        <v>71</v>
      </c>
      <c r="AT76" s="1043" t="s">
        <v>71</v>
      </c>
      <c r="AU76" s="1043" t="s">
        <v>71</v>
      </c>
      <c r="AV76" s="1043" t="s">
        <v>71</v>
      </c>
      <c r="AW76" s="1043" t="s">
        <v>71</v>
      </c>
      <c r="AX76" s="1043" t="s">
        <v>71</v>
      </c>
      <c r="AY76" s="730"/>
    </row>
    <row r="77" spans="1:51" ht="18" customHeight="1" x14ac:dyDescent="0.25">
      <c r="A77" s="1043"/>
      <c r="B77" s="1043"/>
      <c r="C77" s="1055"/>
      <c r="D77" s="720" t="s">
        <v>3</v>
      </c>
      <c r="E77" s="723"/>
      <c r="F77" s="723"/>
      <c r="G77" s="722"/>
      <c r="H77" s="721">
        <v>9583654.968825059</v>
      </c>
      <c r="I77" s="721">
        <v>32125019.528637093</v>
      </c>
      <c r="J77" s="721">
        <v>41367754.382757284</v>
      </c>
      <c r="K77" s="721">
        <v>67858776.442043096</v>
      </c>
      <c r="L77" s="723">
        <v>61971943.543772064</v>
      </c>
      <c r="M77" s="723">
        <v>86918973.23297587</v>
      </c>
      <c r="N77" s="724">
        <v>78470287.178488508</v>
      </c>
      <c r="O77" s="724">
        <v>70850811.709601581</v>
      </c>
      <c r="P77" s="724">
        <v>65220552.048613563</v>
      </c>
      <c r="Q77" s="723">
        <v>69042398.152244925</v>
      </c>
      <c r="R77" s="723">
        <v>66586216.128980979</v>
      </c>
      <c r="S77" s="731"/>
      <c r="T77" s="731"/>
      <c r="U77" s="732">
        <v>9583654.968825059</v>
      </c>
      <c r="V77" s="732">
        <v>32125019.528637093</v>
      </c>
      <c r="W77" s="732">
        <v>41367754.382757284</v>
      </c>
      <c r="X77" s="732">
        <v>67858776.442043096</v>
      </c>
      <c r="Y77" s="731">
        <v>61971943.543772064</v>
      </c>
      <c r="Z77" s="731">
        <v>86918973.23297587</v>
      </c>
      <c r="AA77" s="731">
        <v>78470287.178488508</v>
      </c>
      <c r="AB77" s="733">
        <v>70850811.709601581</v>
      </c>
      <c r="AC77" s="734">
        <v>65220552.048613563</v>
      </c>
      <c r="AD77" s="734">
        <v>69042398.152244925</v>
      </c>
      <c r="AE77" s="723">
        <v>66586216.128980979</v>
      </c>
      <c r="AF77" s="1056"/>
      <c r="AG77" s="1058"/>
      <c r="AH77" s="1044"/>
      <c r="AI77" s="1044"/>
      <c r="AJ77" s="1043"/>
      <c r="AK77" s="1043"/>
      <c r="AL77" s="1043"/>
      <c r="AM77" s="1043"/>
      <c r="AN77" s="1048"/>
      <c r="AO77" s="1048"/>
      <c r="AP77" s="1048"/>
      <c r="AQ77" s="1043"/>
      <c r="AR77" s="1043"/>
      <c r="AS77" s="1043"/>
      <c r="AT77" s="1043"/>
      <c r="AU77" s="1043"/>
      <c r="AV77" s="1043"/>
      <c r="AW77" s="1043"/>
      <c r="AX77" s="1043"/>
      <c r="AY77" s="730"/>
    </row>
    <row r="78" spans="1:51" ht="27" customHeight="1" x14ac:dyDescent="0.25">
      <c r="A78" s="1043"/>
      <c r="B78" s="1043"/>
      <c r="C78" s="1055"/>
      <c r="D78" s="717" t="s">
        <v>42</v>
      </c>
      <c r="E78" s="735"/>
      <c r="F78" s="735"/>
      <c r="G78" s="736"/>
      <c r="H78" s="721">
        <v>0</v>
      </c>
      <c r="I78" s="735">
        <v>0</v>
      </c>
      <c r="J78" s="735">
        <v>0</v>
      </c>
      <c r="K78" s="735">
        <v>0</v>
      </c>
      <c r="L78" s="735">
        <v>0</v>
      </c>
      <c r="M78" s="735">
        <v>0</v>
      </c>
      <c r="N78" s="737">
        <v>0</v>
      </c>
      <c r="O78" s="737">
        <v>0</v>
      </c>
      <c r="P78" s="737">
        <v>0</v>
      </c>
      <c r="Q78" s="735">
        <v>0</v>
      </c>
      <c r="R78" s="735">
        <v>0</v>
      </c>
      <c r="S78" s="738"/>
      <c r="T78" s="738"/>
      <c r="U78" s="739">
        <v>0</v>
      </c>
      <c r="V78" s="739">
        <v>0</v>
      </c>
      <c r="W78" s="739">
        <v>0</v>
      </c>
      <c r="X78" s="739">
        <v>0</v>
      </c>
      <c r="Y78" s="738">
        <v>0</v>
      </c>
      <c r="Z78" s="738">
        <v>0</v>
      </c>
      <c r="AA78" s="738">
        <v>0</v>
      </c>
      <c r="AB78" s="738">
        <v>0</v>
      </c>
      <c r="AC78" s="734">
        <v>0</v>
      </c>
      <c r="AD78" s="734">
        <v>0</v>
      </c>
      <c r="AE78" s="735">
        <v>0</v>
      </c>
      <c r="AF78" s="1056"/>
      <c r="AG78" s="1058"/>
      <c r="AH78" s="1044"/>
      <c r="AI78" s="1044"/>
      <c r="AJ78" s="1043"/>
      <c r="AK78" s="1043"/>
      <c r="AL78" s="1043"/>
      <c r="AM78" s="1043"/>
      <c r="AN78" s="1048"/>
      <c r="AO78" s="1048"/>
      <c r="AP78" s="1048"/>
      <c r="AQ78" s="1043"/>
      <c r="AR78" s="1043"/>
      <c r="AS78" s="1043"/>
      <c r="AT78" s="1043"/>
      <c r="AU78" s="1043"/>
      <c r="AV78" s="1043"/>
      <c r="AW78" s="1043"/>
      <c r="AX78" s="1043"/>
      <c r="AY78" s="730"/>
    </row>
    <row r="79" spans="1:51" ht="27" customHeight="1" x14ac:dyDescent="0.25">
      <c r="A79" s="1043"/>
      <c r="B79" s="1043"/>
      <c r="C79" s="1055"/>
      <c r="D79" s="718" t="s">
        <v>4</v>
      </c>
      <c r="E79" s="735"/>
      <c r="F79" s="735"/>
      <c r="G79" s="736"/>
      <c r="H79" s="721">
        <v>0</v>
      </c>
      <c r="I79" s="735">
        <v>0</v>
      </c>
      <c r="J79" s="735">
        <v>0</v>
      </c>
      <c r="K79" s="735">
        <v>0</v>
      </c>
      <c r="L79" s="735">
        <v>0</v>
      </c>
      <c r="M79" s="735">
        <v>0</v>
      </c>
      <c r="N79" s="737">
        <v>0</v>
      </c>
      <c r="O79" s="737">
        <v>0</v>
      </c>
      <c r="P79" s="737">
        <v>0</v>
      </c>
      <c r="Q79" s="735">
        <v>0</v>
      </c>
      <c r="R79" s="735">
        <v>0</v>
      </c>
      <c r="S79" s="738"/>
      <c r="T79" s="738"/>
      <c r="U79" s="739">
        <v>0</v>
      </c>
      <c r="V79" s="739">
        <v>0</v>
      </c>
      <c r="W79" s="739">
        <v>0</v>
      </c>
      <c r="X79" s="739">
        <v>0</v>
      </c>
      <c r="Y79" s="738">
        <v>0</v>
      </c>
      <c r="Z79" s="738">
        <v>0</v>
      </c>
      <c r="AA79" s="738">
        <v>0</v>
      </c>
      <c r="AB79" s="738">
        <v>0</v>
      </c>
      <c r="AC79" s="734">
        <v>0</v>
      </c>
      <c r="AD79" s="734">
        <v>0</v>
      </c>
      <c r="AE79" s="735">
        <v>0</v>
      </c>
      <c r="AF79" s="1056"/>
      <c r="AG79" s="1058"/>
      <c r="AH79" s="1044"/>
      <c r="AI79" s="1044"/>
      <c r="AJ79" s="1043"/>
      <c r="AK79" s="1043"/>
      <c r="AL79" s="1043"/>
      <c r="AM79" s="1043"/>
      <c r="AN79" s="1048"/>
      <c r="AO79" s="1048"/>
      <c r="AP79" s="1048"/>
      <c r="AQ79" s="1043"/>
      <c r="AR79" s="1043"/>
      <c r="AS79" s="1043"/>
      <c r="AT79" s="1043"/>
      <c r="AU79" s="1043"/>
      <c r="AV79" s="1043"/>
      <c r="AW79" s="1043"/>
      <c r="AX79" s="1043"/>
      <c r="AY79" s="730"/>
    </row>
    <row r="80" spans="1:51" ht="27" customHeight="1" x14ac:dyDescent="0.25">
      <c r="A80" s="1043"/>
      <c r="B80" s="1043"/>
      <c r="C80" s="1055"/>
      <c r="D80" s="717" t="s">
        <v>43</v>
      </c>
      <c r="E80" s="735"/>
      <c r="F80" s="735"/>
      <c r="G80" s="736"/>
      <c r="H80" s="721">
        <f t="shared" ref="H80:R81" si="94">H76</f>
        <v>5.2631578947368418E-2</v>
      </c>
      <c r="I80" s="735">
        <f t="shared" si="94"/>
        <v>5.2631578947368418E-2</v>
      </c>
      <c r="J80" s="735">
        <f t="shared" si="94"/>
        <v>5.2631578947368418E-2</v>
      </c>
      <c r="K80" s="735">
        <f t="shared" ref="K80" si="95">K78+K76</f>
        <v>0.05</v>
      </c>
      <c r="L80" s="735">
        <f t="shared" ref="L80" si="96">L76</f>
        <v>5.2631578947368418E-2</v>
      </c>
      <c r="M80" s="735">
        <f t="shared" ref="M80:R80" si="97">M78+M76</f>
        <v>2.8999999999999998E-2</v>
      </c>
      <c r="N80" s="737">
        <f t="shared" si="97"/>
        <v>3.3000000000000002E-2</v>
      </c>
      <c r="O80" s="737">
        <f t="shared" si="97"/>
        <v>3.7999999999999999E-2</v>
      </c>
      <c r="P80" s="737">
        <f t="shared" si="97"/>
        <v>4.1999999999999996E-2</v>
      </c>
      <c r="Q80" s="735">
        <f t="shared" si="97"/>
        <v>4.5999999999999999E-2</v>
      </c>
      <c r="R80" s="735">
        <f t="shared" si="97"/>
        <v>0.05</v>
      </c>
      <c r="S80" s="738"/>
      <c r="T80" s="738"/>
      <c r="U80" s="739">
        <f t="shared" ref="U80:AE81" si="98">U76</f>
        <v>5.2631578947368418E-2</v>
      </c>
      <c r="V80" s="739">
        <f t="shared" si="98"/>
        <v>5.2631578947368418E-2</v>
      </c>
      <c r="W80" s="739">
        <f t="shared" si="98"/>
        <v>5.2631578947368418E-2</v>
      </c>
      <c r="X80" s="739">
        <f t="shared" ref="X80:AE80" si="99">X78+X76</f>
        <v>1.9499999999999999E-3</v>
      </c>
      <c r="Y80" s="738">
        <f t="shared" si="99"/>
        <v>2.5000000000000001E-2</v>
      </c>
      <c r="Z80" s="738">
        <f t="shared" si="99"/>
        <v>2.8999999999999998E-2</v>
      </c>
      <c r="AA80" s="738">
        <f t="shared" si="99"/>
        <v>3.3000000000000002E-2</v>
      </c>
      <c r="AB80" s="738">
        <f t="shared" si="99"/>
        <v>3.7999999999999999E-2</v>
      </c>
      <c r="AC80" s="734">
        <f t="shared" si="99"/>
        <v>4.1999999999999996E-2</v>
      </c>
      <c r="AD80" s="734">
        <f t="shared" si="99"/>
        <v>4.5999999999999999E-2</v>
      </c>
      <c r="AE80" s="735">
        <f t="shared" si="99"/>
        <v>0.05</v>
      </c>
      <c r="AF80" s="1056"/>
      <c r="AG80" s="1058"/>
      <c r="AH80" s="1044"/>
      <c r="AI80" s="1044"/>
      <c r="AJ80" s="1043"/>
      <c r="AK80" s="1043"/>
      <c r="AL80" s="1043"/>
      <c r="AM80" s="1043"/>
      <c r="AN80" s="1048"/>
      <c r="AO80" s="1048"/>
      <c r="AP80" s="1048"/>
      <c r="AQ80" s="1043"/>
      <c r="AR80" s="1043"/>
      <c r="AS80" s="1043"/>
      <c r="AT80" s="1043"/>
      <c r="AU80" s="1043"/>
      <c r="AV80" s="1043"/>
      <c r="AW80" s="1043"/>
      <c r="AX80" s="1043"/>
      <c r="AY80" s="730"/>
    </row>
    <row r="81" spans="1:51" ht="27.75" customHeight="1" x14ac:dyDescent="0.25">
      <c r="A81" s="1043"/>
      <c r="B81" s="1043"/>
      <c r="C81" s="1055"/>
      <c r="D81" s="716" t="s">
        <v>45</v>
      </c>
      <c r="E81" s="740"/>
      <c r="F81" s="740"/>
      <c r="G81" s="722"/>
      <c r="H81" s="721">
        <f t="shared" si="94"/>
        <v>9583654.968825059</v>
      </c>
      <c r="I81" s="721">
        <f t="shared" si="94"/>
        <v>32125019.528637093</v>
      </c>
      <c r="J81" s="721">
        <f t="shared" si="94"/>
        <v>41367754.382757284</v>
      </c>
      <c r="K81" s="721">
        <f t="shared" si="94"/>
        <v>67858776.442043096</v>
      </c>
      <c r="L81" s="723">
        <f t="shared" si="94"/>
        <v>61971943.543772064</v>
      </c>
      <c r="M81" s="735">
        <f t="shared" si="94"/>
        <v>86918973.23297587</v>
      </c>
      <c r="N81" s="737">
        <f t="shared" si="94"/>
        <v>78470287.178488508</v>
      </c>
      <c r="O81" s="737">
        <f t="shared" si="94"/>
        <v>70850811.709601581</v>
      </c>
      <c r="P81" s="737">
        <f t="shared" si="94"/>
        <v>65220552.048613563</v>
      </c>
      <c r="Q81" s="735">
        <f t="shared" si="94"/>
        <v>69042398.152244925</v>
      </c>
      <c r="R81" s="740">
        <f t="shared" si="94"/>
        <v>66586216.128980979</v>
      </c>
      <c r="S81" s="723"/>
      <c r="T81" s="723"/>
      <c r="U81" s="721">
        <f t="shared" si="98"/>
        <v>9583654.968825059</v>
      </c>
      <c r="V81" s="739">
        <f t="shared" si="98"/>
        <v>32125019.528637093</v>
      </c>
      <c r="W81" s="721">
        <f t="shared" si="98"/>
        <v>41367754.382757284</v>
      </c>
      <c r="X81" s="721">
        <f t="shared" si="98"/>
        <v>67858776.442043096</v>
      </c>
      <c r="Y81" s="723">
        <f t="shared" si="98"/>
        <v>61971943.543772064</v>
      </c>
      <c r="Z81" s="723">
        <f t="shared" si="98"/>
        <v>86918973.23297587</v>
      </c>
      <c r="AA81" s="723">
        <f t="shared" si="98"/>
        <v>78470287.178488508</v>
      </c>
      <c r="AB81" s="741">
        <f t="shared" si="98"/>
        <v>70850811.709601581</v>
      </c>
      <c r="AC81" s="729">
        <f t="shared" si="98"/>
        <v>65220552.048613563</v>
      </c>
      <c r="AD81" s="729">
        <f t="shared" si="98"/>
        <v>69042398.152244925</v>
      </c>
      <c r="AE81" s="740">
        <f t="shared" si="98"/>
        <v>66586216.128980979</v>
      </c>
      <c r="AF81" s="1056"/>
      <c r="AG81" s="1058"/>
      <c r="AH81" s="1044"/>
      <c r="AI81" s="1044"/>
      <c r="AJ81" s="1043"/>
      <c r="AK81" s="1043"/>
      <c r="AL81" s="1043"/>
      <c r="AM81" s="1043"/>
      <c r="AN81" s="1048"/>
      <c r="AO81" s="1048"/>
      <c r="AP81" s="1048"/>
      <c r="AQ81" s="1043"/>
      <c r="AR81" s="1043"/>
      <c r="AS81" s="1043"/>
      <c r="AT81" s="1043"/>
      <c r="AU81" s="1043"/>
      <c r="AV81" s="1043"/>
      <c r="AW81" s="1043"/>
      <c r="AX81" s="1043"/>
      <c r="AY81" s="730"/>
    </row>
    <row r="82" spans="1:51" ht="15" customHeight="1" x14ac:dyDescent="0.25">
      <c r="A82" s="1043"/>
      <c r="B82" s="1043"/>
      <c r="C82" s="1055" t="s">
        <v>556</v>
      </c>
      <c r="D82" s="717" t="s">
        <v>41</v>
      </c>
      <c r="E82" s="721"/>
      <c r="F82" s="722"/>
      <c r="G82" s="722"/>
      <c r="H82" s="721">
        <f t="shared" ref="H82:J82" si="100">1/20</f>
        <v>0.05</v>
      </c>
      <c r="I82" s="721">
        <f t="shared" si="100"/>
        <v>0.05</v>
      </c>
      <c r="J82" s="721">
        <f t="shared" si="100"/>
        <v>0.05</v>
      </c>
      <c r="K82" s="721">
        <v>0.05</v>
      </c>
      <c r="L82" s="723">
        <f t="shared" ref="L82" si="101">1/20</f>
        <v>0.05</v>
      </c>
      <c r="M82" s="723">
        <v>2.8999999999999998E-2</v>
      </c>
      <c r="N82" s="724">
        <f>0.66/20</f>
        <v>3.3000000000000002E-2</v>
      </c>
      <c r="O82" s="724">
        <v>3.7999999999999999E-2</v>
      </c>
      <c r="P82" s="724">
        <f>0.84/20</f>
        <v>4.1999999999999996E-2</v>
      </c>
      <c r="Q82" s="723">
        <f>0.92/20</f>
        <v>4.5999999999999999E-2</v>
      </c>
      <c r="R82" s="721">
        <f>1/20</f>
        <v>0.05</v>
      </c>
      <c r="S82" s="725"/>
      <c r="T82" s="725"/>
      <c r="U82" s="726">
        <f t="shared" ref="U82:W82" si="102">1/20</f>
        <v>0.05</v>
      </c>
      <c r="V82" s="726">
        <f t="shared" si="102"/>
        <v>0.05</v>
      </c>
      <c r="W82" s="726">
        <f t="shared" si="102"/>
        <v>0.05</v>
      </c>
      <c r="X82" s="727">
        <v>1.9499999999999999E-3</v>
      </c>
      <c r="Y82" s="727">
        <v>2.5000000000000001E-2</v>
      </c>
      <c r="Z82" s="727">
        <v>2.8999999999999998E-2</v>
      </c>
      <c r="AA82" s="726">
        <f>0.66/20</f>
        <v>3.3000000000000002E-2</v>
      </c>
      <c r="AB82" s="726">
        <v>3.7999999999999999E-2</v>
      </c>
      <c r="AC82" s="728">
        <f>0.84/20</f>
        <v>4.1999999999999996E-2</v>
      </c>
      <c r="AD82" s="729">
        <f>0.92/20</f>
        <v>4.5999999999999999E-2</v>
      </c>
      <c r="AE82" s="721">
        <f>1/20</f>
        <v>0.05</v>
      </c>
      <c r="AF82" s="1059" t="s">
        <v>566</v>
      </c>
      <c r="AG82" s="1058" t="s">
        <v>472</v>
      </c>
      <c r="AH82" s="1044" t="s">
        <v>529</v>
      </c>
      <c r="AI82" s="1044" t="s">
        <v>627</v>
      </c>
      <c r="AJ82" s="1043" t="s">
        <v>602</v>
      </c>
      <c r="AK82" s="1043" t="s">
        <v>454</v>
      </c>
      <c r="AL82" s="1044"/>
      <c r="AM82" s="1043" t="s">
        <v>71</v>
      </c>
      <c r="AN82" s="1048">
        <v>154465.19647359158</v>
      </c>
      <c r="AO82" s="1048">
        <v>72270.359928198028</v>
      </c>
      <c r="AP82" s="1048">
        <v>82194.836545393569</v>
      </c>
      <c r="AQ82" s="1043" t="s">
        <v>71</v>
      </c>
      <c r="AR82" s="1043" t="s">
        <v>71</v>
      </c>
      <c r="AS82" s="1043" t="s">
        <v>71</v>
      </c>
      <c r="AT82" s="1043" t="s">
        <v>71</v>
      </c>
      <c r="AU82" s="1043" t="s">
        <v>71</v>
      </c>
      <c r="AV82" s="1043" t="s">
        <v>71</v>
      </c>
      <c r="AW82" s="1043" t="s">
        <v>71</v>
      </c>
      <c r="AX82" s="1043" t="s">
        <v>71</v>
      </c>
      <c r="AY82" s="730"/>
    </row>
    <row r="83" spans="1:51" ht="18" customHeight="1" x14ac:dyDescent="0.25">
      <c r="A83" s="1043"/>
      <c r="B83" s="1043"/>
      <c r="C83" s="1055"/>
      <c r="D83" s="719" t="s">
        <v>3</v>
      </c>
      <c r="E83" s="723"/>
      <c r="F83" s="723"/>
      <c r="G83" s="722"/>
      <c r="H83" s="721">
        <v>353279412.98549908</v>
      </c>
      <c r="I83" s="721">
        <v>228925106.82905164</v>
      </c>
      <c r="J83" s="721">
        <v>172572103.40490898</v>
      </c>
      <c r="K83" s="721">
        <v>126278018.24194866</v>
      </c>
      <c r="L83" s="723">
        <v>204609060.47129425</v>
      </c>
      <c r="M83" s="723">
        <v>308495930.12905842</v>
      </c>
      <c r="N83" s="724">
        <v>307202678.78142911</v>
      </c>
      <c r="O83" s="724">
        <v>315852753.34820241</v>
      </c>
      <c r="P83" s="724">
        <v>313524986.74756777</v>
      </c>
      <c r="Q83" s="723">
        <v>322853218.93220758</v>
      </c>
      <c r="R83" s="723">
        <v>310776775.69713813</v>
      </c>
      <c r="S83" s="731"/>
      <c r="T83" s="731"/>
      <c r="U83" s="732">
        <v>353279412.98549908</v>
      </c>
      <c r="V83" s="732">
        <v>228925106.82905164</v>
      </c>
      <c r="W83" s="732">
        <v>172572103.40490898</v>
      </c>
      <c r="X83" s="732">
        <v>126278018.24194866</v>
      </c>
      <c r="Y83" s="731">
        <v>204609060.47129425</v>
      </c>
      <c r="Z83" s="731">
        <v>308495930.12905842</v>
      </c>
      <c r="AA83" s="731">
        <v>307202678.78142911</v>
      </c>
      <c r="AB83" s="733">
        <v>315852753.34820241</v>
      </c>
      <c r="AC83" s="734">
        <v>313524986.74756777</v>
      </c>
      <c r="AD83" s="734">
        <v>322853218.93220758</v>
      </c>
      <c r="AE83" s="723">
        <v>310776775.69713813</v>
      </c>
      <c r="AF83" s="1060"/>
      <c r="AG83" s="1058"/>
      <c r="AH83" s="1044"/>
      <c r="AI83" s="1044"/>
      <c r="AJ83" s="1043"/>
      <c r="AK83" s="1043"/>
      <c r="AL83" s="1044"/>
      <c r="AM83" s="1043"/>
      <c r="AN83" s="1048"/>
      <c r="AO83" s="1048"/>
      <c r="AP83" s="1048"/>
      <c r="AQ83" s="1043"/>
      <c r="AR83" s="1043"/>
      <c r="AS83" s="1043"/>
      <c r="AT83" s="1043"/>
      <c r="AU83" s="1043"/>
      <c r="AV83" s="1043"/>
      <c r="AW83" s="1043"/>
      <c r="AX83" s="1043"/>
      <c r="AY83" s="730"/>
    </row>
    <row r="84" spans="1:51" ht="27" customHeight="1" x14ac:dyDescent="0.25">
      <c r="A84" s="1043"/>
      <c r="B84" s="1043"/>
      <c r="C84" s="1055"/>
      <c r="D84" s="717" t="s">
        <v>42</v>
      </c>
      <c r="E84" s="735"/>
      <c r="F84" s="735"/>
      <c r="G84" s="736"/>
      <c r="H84" s="721">
        <v>0</v>
      </c>
      <c r="I84" s="735">
        <v>0</v>
      </c>
      <c r="J84" s="735">
        <v>0</v>
      </c>
      <c r="K84" s="735">
        <v>0</v>
      </c>
      <c r="L84" s="735">
        <v>0</v>
      </c>
      <c r="M84" s="735">
        <v>0</v>
      </c>
      <c r="N84" s="737">
        <v>0</v>
      </c>
      <c r="O84" s="737">
        <v>0</v>
      </c>
      <c r="P84" s="737">
        <v>0</v>
      </c>
      <c r="Q84" s="735">
        <v>0</v>
      </c>
      <c r="R84" s="735">
        <v>0</v>
      </c>
      <c r="S84" s="738"/>
      <c r="T84" s="738"/>
      <c r="U84" s="739">
        <v>0</v>
      </c>
      <c r="V84" s="739">
        <v>0</v>
      </c>
      <c r="W84" s="739">
        <v>0</v>
      </c>
      <c r="X84" s="739">
        <v>0</v>
      </c>
      <c r="Y84" s="738">
        <v>0</v>
      </c>
      <c r="Z84" s="738">
        <v>0</v>
      </c>
      <c r="AA84" s="738">
        <v>0</v>
      </c>
      <c r="AB84" s="738">
        <v>0</v>
      </c>
      <c r="AC84" s="734">
        <v>0</v>
      </c>
      <c r="AD84" s="734">
        <v>0</v>
      </c>
      <c r="AE84" s="735">
        <v>0</v>
      </c>
      <c r="AF84" s="1060"/>
      <c r="AG84" s="1058"/>
      <c r="AH84" s="1044"/>
      <c r="AI84" s="1044"/>
      <c r="AJ84" s="1043"/>
      <c r="AK84" s="1043"/>
      <c r="AL84" s="1044"/>
      <c r="AM84" s="1043"/>
      <c r="AN84" s="1048"/>
      <c r="AO84" s="1048"/>
      <c r="AP84" s="1048"/>
      <c r="AQ84" s="1043"/>
      <c r="AR84" s="1043"/>
      <c r="AS84" s="1043"/>
      <c r="AT84" s="1043"/>
      <c r="AU84" s="1043"/>
      <c r="AV84" s="1043"/>
      <c r="AW84" s="1043"/>
      <c r="AX84" s="1043"/>
      <c r="AY84" s="730"/>
    </row>
    <row r="85" spans="1:51" ht="27" customHeight="1" x14ac:dyDescent="0.25">
      <c r="A85" s="1043"/>
      <c r="B85" s="1043"/>
      <c r="C85" s="1055"/>
      <c r="D85" s="716" t="s">
        <v>4</v>
      </c>
      <c r="E85" s="735"/>
      <c r="F85" s="735"/>
      <c r="G85" s="736"/>
      <c r="H85" s="721">
        <v>0</v>
      </c>
      <c r="I85" s="735">
        <v>0</v>
      </c>
      <c r="J85" s="735">
        <v>0</v>
      </c>
      <c r="K85" s="735">
        <v>0</v>
      </c>
      <c r="L85" s="735">
        <v>0</v>
      </c>
      <c r="M85" s="735">
        <v>0</v>
      </c>
      <c r="N85" s="737">
        <v>0</v>
      </c>
      <c r="O85" s="737">
        <v>0</v>
      </c>
      <c r="P85" s="737">
        <v>0</v>
      </c>
      <c r="Q85" s="735">
        <v>0</v>
      </c>
      <c r="R85" s="735">
        <v>0</v>
      </c>
      <c r="S85" s="738"/>
      <c r="T85" s="738"/>
      <c r="U85" s="739">
        <v>0</v>
      </c>
      <c r="V85" s="739">
        <v>0</v>
      </c>
      <c r="W85" s="739">
        <v>0</v>
      </c>
      <c r="X85" s="739">
        <v>0</v>
      </c>
      <c r="Y85" s="738">
        <v>0</v>
      </c>
      <c r="Z85" s="738">
        <v>0</v>
      </c>
      <c r="AA85" s="738">
        <v>0</v>
      </c>
      <c r="AB85" s="738">
        <v>0</v>
      </c>
      <c r="AC85" s="734">
        <v>0</v>
      </c>
      <c r="AD85" s="734">
        <v>0</v>
      </c>
      <c r="AE85" s="735">
        <v>0</v>
      </c>
      <c r="AF85" s="1060"/>
      <c r="AG85" s="1058"/>
      <c r="AH85" s="1044"/>
      <c r="AI85" s="1044"/>
      <c r="AJ85" s="1043"/>
      <c r="AK85" s="1043"/>
      <c r="AL85" s="1044"/>
      <c r="AM85" s="1043"/>
      <c r="AN85" s="1048"/>
      <c r="AO85" s="1048"/>
      <c r="AP85" s="1048"/>
      <c r="AQ85" s="1043"/>
      <c r="AR85" s="1043"/>
      <c r="AS85" s="1043"/>
      <c r="AT85" s="1043"/>
      <c r="AU85" s="1043"/>
      <c r="AV85" s="1043"/>
      <c r="AW85" s="1043"/>
      <c r="AX85" s="1043"/>
      <c r="AY85" s="730"/>
    </row>
    <row r="86" spans="1:51" ht="27" customHeight="1" x14ac:dyDescent="0.25">
      <c r="A86" s="1043"/>
      <c r="B86" s="1043"/>
      <c r="C86" s="1055"/>
      <c r="D86" s="717" t="s">
        <v>43</v>
      </c>
      <c r="E86" s="735"/>
      <c r="F86" s="735"/>
      <c r="G86" s="736"/>
      <c r="H86" s="721">
        <v>0.05</v>
      </c>
      <c r="I86" s="735">
        <v>0.05</v>
      </c>
      <c r="J86" s="735">
        <v>0.05</v>
      </c>
      <c r="K86" s="735">
        <f t="shared" ref="K86" si="103">K84+K82</f>
        <v>0.05</v>
      </c>
      <c r="L86" s="735">
        <v>0.05</v>
      </c>
      <c r="M86" s="735">
        <f t="shared" ref="M86:R86" si="104">M84+M82</f>
        <v>2.8999999999999998E-2</v>
      </c>
      <c r="N86" s="737">
        <f t="shared" si="104"/>
        <v>3.3000000000000002E-2</v>
      </c>
      <c r="O86" s="737">
        <f t="shared" si="104"/>
        <v>3.7999999999999999E-2</v>
      </c>
      <c r="P86" s="737">
        <f t="shared" si="104"/>
        <v>4.1999999999999996E-2</v>
      </c>
      <c r="Q86" s="735">
        <f t="shared" si="104"/>
        <v>4.5999999999999999E-2</v>
      </c>
      <c r="R86" s="735">
        <f t="shared" si="104"/>
        <v>0.05</v>
      </c>
      <c r="S86" s="738"/>
      <c r="T86" s="738"/>
      <c r="U86" s="739">
        <v>0.05</v>
      </c>
      <c r="V86" s="739">
        <v>0.05</v>
      </c>
      <c r="W86" s="739">
        <v>0.05</v>
      </c>
      <c r="X86" s="739">
        <f t="shared" ref="X86:AE86" si="105">X84+X82</f>
        <v>1.9499999999999999E-3</v>
      </c>
      <c r="Y86" s="738">
        <f t="shared" si="105"/>
        <v>2.5000000000000001E-2</v>
      </c>
      <c r="Z86" s="738">
        <f t="shared" si="105"/>
        <v>2.8999999999999998E-2</v>
      </c>
      <c r="AA86" s="738">
        <f t="shared" si="105"/>
        <v>3.3000000000000002E-2</v>
      </c>
      <c r="AB86" s="738">
        <f t="shared" si="105"/>
        <v>3.7999999999999999E-2</v>
      </c>
      <c r="AC86" s="734">
        <f t="shared" si="105"/>
        <v>4.1999999999999996E-2</v>
      </c>
      <c r="AD86" s="734">
        <f t="shared" si="105"/>
        <v>4.5999999999999999E-2</v>
      </c>
      <c r="AE86" s="735">
        <f t="shared" si="105"/>
        <v>0.05</v>
      </c>
      <c r="AF86" s="1060"/>
      <c r="AG86" s="1058"/>
      <c r="AH86" s="1044"/>
      <c r="AI86" s="1044"/>
      <c r="AJ86" s="1043"/>
      <c r="AK86" s="1043"/>
      <c r="AL86" s="1044"/>
      <c r="AM86" s="1043"/>
      <c r="AN86" s="1048"/>
      <c r="AO86" s="1048"/>
      <c r="AP86" s="1048"/>
      <c r="AQ86" s="1043"/>
      <c r="AR86" s="1043"/>
      <c r="AS86" s="1043"/>
      <c r="AT86" s="1043"/>
      <c r="AU86" s="1043"/>
      <c r="AV86" s="1043"/>
      <c r="AW86" s="1043"/>
      <c r="AX86" s="1043"/>
      <c r="AY86" s="730"/>
    </row>
    <row r="87" spans="1:51" ht="27.75" customHeight="1" x14ac:dyDescent="0.25">
      <c r="A87" s="1043"/>
      <c r="B87" s="1043"/>
      <c r="C87" s="1055"/>
      <c r="D87" s="716" t="s">
        <v>45</v>
      </c>
      <c r="E87" s="740"/>
      <c r="F87" s="740"/>
      <c r="G87" s="722"/>
      <c r="H87" s="721">
        <f t="shared" ref="H87:R87" si="106">H83</f>
        <v>353279412.98549908</v>
      </c>
      <c r="I87" s="721">
        <f t="shared" si="106"/>
        <v>228925106.82905164</v>
      </c>
      <c r="J87" s="721">
        <f t="shared" si="106"/>
        <v>172572103.40490898</v>
      </c>
      <c r="K87" s="721">
        <f t="shared" si="106"/>
        <v>126278018.24194866</v>
      </c>
      <c r="L87" s="723">
        <f t="shared" si="106"/>
        <v>204609060.47129425</v>
      </c>
      <c r="M87" s="735">
        <f t="shared" si="106"/>
        <v>308495930.12905842</v>
      </c>
      <c r="N87" s="737">
        <f t="shared" si="106"/>
        <v>307202678.78142911</v>
      </c>
      <c r="O87" s="737">
        <f t="shared" si="106"/>
        <v>315852753.34820241</v>
      </c>
      <c r="P87" s="737">
        <f t="shared" si="106"/>
        <v>313524986.74756777</v>
      </c>
      <c r="Q87" s="735">
        <f t="shared" si="106"/>
        <v>322853218.93220758</v>
      </c>
      <c r="R87" s="740">
        <f t="shared" si="106"/>
        <v>310776775.69713813</v>
      </c>
      <c r="S87" s="723"/>
      <c r="T87" s="723"/>
      <c r="U87" s="721">
        <f t="shared" ref="U87:AE87" si="107">U83</f>
        <v>353279412.98549908</v>
      </c>
      <c r="V87" s="739">
        <f t="shared" si="107"/>
        <v>228925106.82905164</v>
      </c>
      <c r="W87" s="721">
        <f t="shared" si="107"/>
        <v>172572103.40490898</v>
      </c>
      <c r="X87" s="721">
        <f t="shared" si="107"/>
        <v>126278018.24194866</v>
      </c>
      <c r="Y87" s="723">
        <f t="shared" si="107"/>
        <v>204609060.47129425</v>
      </c>
      <c r="Z87" s="723">
        <f t="shared" si="107"/>
        <v>308495930.12905842</v>
      </c>
      <c r="AA87" s="723">
        <f t="shared" si="107"/>
        <v>307202678.78142911</v>
      </c>
      <c r="AB87" s="741">
        <f t="shared" si="107"/>
        <v>315852753.34820241</v>
      </c>
      <c r="AC87" s="729">
        <f t="shared" si="107"/>
        <v>313524986.74756777</v>
      </c>
      <c r="AD87" s="729">
        <f t="shared" si="107"/>
        <v>322853218.93220758</v>
      </c>
      <c r="AE87" s="740">
        <f t="shared" si="107"/>
        <v>310776775.69713813</v>
      </c>
      <c r="AF87" s="1061"/>
      <c r="AG87" s="1058"/>
      <c r="AH87" s="1044"/>
      <c r="AI87" s="1044"/>
      <c r="AJ87" s="1043"/>
      <c r="AK87" s="1043"/>
      <c r="AL87" s="1044"/>
      <c r="AM87" s="1043"/>
      <c r="AN87" s="1048"/>
      <c r="AO87" s="1048"/>
      <c r="AP87" s="1048"/>
      <c r="AQ87" s="1043"/>
      <c r="AR87" s="1043"/>
      <c r="AS87" s="1043"/>
      <c r="AT87" s="1043"/>
      <c r="AU87" s="1043"/>
      <c r="AV87" s="1043"/>
      <c r="AW87" s="1043"/>
      <c r="AX87" s="1043"/>
      <c r="AY87" s="730"/>
    </row>
    <row r="88" spans="1:51" ht="15" customHeight="1" x14ac:dyDescent="0.25">
      <c r="A88" s="1043"/>
      <c r="B88" s="1043"/>
      <c r="C88" s="1055" t="s">
        <v>557</v>
      </c>
      <c r="D88" s="717" t="s">
        <v>41</v>
      </c>
      <c r="E88" s="721"/>
      <c r="F88" s="722"/>
      <c r="G88" s="722"/>
      <c r="H88" s="721">
        <f t="shared" ref="H88:J88" si="108">1/20</f>
        <v>0.05</v>
      </c>
      <c r="I88" s="721">
        <f t="shared" si="108"/>
        <v>0.05</v>
      </c>
      <c r="J88" s="721">
        <f t="shared" si="108"/>
        <v>0.05</v>
      </c>
      <c r="K88" s="721">
        <v>0.05</v>
      </c>
      <c r="L88" s="723">
        <f t="shared" ref="L88" si="109">1/20</f>
        <v>0.05</v>
      </c>
      <c r="M88" s="723">
        <v>2.8999999999999998E-2</v>
      </c>
      <c r="N88" s="724">
        <f>0.66/20</f>
        <v>3.3000000000000002E-2</v>
      </c>
      <c r="O88" s="724">
        <v>3.7999999999999999E-2</v>
      </c>
      <c r="P88" s="724">
        <f>0.84/20</f>
        <v>4.1999999999999996E-2</v>
      </c>
      <c r="Q88" s="723">
        <f>0.84/20</f>
        <v>4.1999999999999996E-2</v>
      </c>
      <c r="R88" s="721">
        <f>1/20</f>
        <v>0.05</v>
      </c>
      <c r="S88" s="725"/>
      <c r="T88" s="725"/>
      <c r="U88" s="726">
        <f t="shared" ref="U88:W88" si="110">1/20</f>
        <v>0.05</v>
      </c>
      <c r="V88" s="726">
        <f t="shared" si="110"/>
        <v>0.05</v>
      </c>
      <c r="W88" s="726">
        <f t="shared" si="110"/>
        <v>0.05</v>
      </c>
      <c r="X88" s="727">
        <v>1.9499999999999999E-3</v>
      </c>
      <c r="Y88" s="745">
        <v>2.5000000000000001E-2</v>
      </c>
      <c r="Z88" s="727">
        <v>2.8999999999999998E-2</v>
      </c>
      <c r="AA88" s="727">
        <f>0.66/20</f>
        <v>3.3000000000000002E-2</v>
      </c>
      <c r="AB88" s="726">
        <v>3.7999999999999999E-2</v>
      </c>
      <c r="AC88" s="747">
        <f>0.84/20</f>
        <v>4.1999999999999996E-2</v>
      </c>
      <c r="AD88" s="744">
        <f>0.84/20</f>
        <v>4.1999999999999996E-2</v>
      </c>
      <c r="AE88" s="721">
        <f>1/20</f>
        <v>0.05</v>
      </c>
      <c r="AF88" s="1056" t="s">
        <v>628</v>
      </c>
      <c r="AG88" s="1058" t="s">
        <v>466</v>
      </c>
      <c r="AH88" s="1044" t="s">
        <v>513</v>
      </c>
      <c r="AI88" s="1044" t="s">
        <v>629</v>
      </c>
      <c r="AJ88" s="1043" t="s">
        <v>602</v>
      </c>
      <c r="AK88" s="1043" t="s">
        <v>454</v>
      </c>
      <c r="AL88" s="1044"/>
      <c r="AM88" s="1043" t="s">
        <v>71</v>
      </c>
      <c r="AN88" s="1048">
        <v>77301.098195177023</v>
      </c>
      <c r="AO88" s="1048">
        <v>37848.436671908326</v>
      </c>
      <c r="AP88" s="1048">
        <v>39452.661523268704</v>
      </c>
      <c r="AQ88" s="1043" t="s">
        <v>71</v>
      </c>
      <c r="AR88" s="1043" t="s">
        <v>71</v>
      </c>
      <c r="AS88" s="1043" t="s">
        <v>71</v>
      </c>
      <c r="AT88" s="1043" t="s">
        <v>71</v>
      </c>
      <c r="AU88" s="1043" t="s">
        <v>71</v>
      </c>
      <c r="AV88" s="1043" t="s">
        <v>71</v>
      </c>
      <c r="AW88" s="1043" t="s">
        <v>71</v>
      </c>
      <c r="AX88" s="1043" t="s">
        <v>71</v>
      </c>
      <c r="AY88" s="730"/>
    </row>
    <row r="89" spans="1:51" ht="18" customHeight="1" x14ac:dyDescent="0.25">
      <c r="A89" s="1043"/>
      <c r="B89" s="1043"/>
      <c r="C89" s="1055"/>
      <c r="D89" s="716" t="s">
        <v>3</v>
      </c>
      <c r="E89" s="723"/>
      <c r="F89" s="723"/>
      <c r="G89" s="722"/>
      <c r="H89" s="721">
        <v>26155953.799674351</v>
      </c>
      <c r="I89" s="721">
        <v>23347716.142712411</v>
      </c>
      <c r="J89" s="721">
        <v>46532133.992361791</v>
      </c>
      <c r="K89" s="721">
        <v>95057637.127884775</v>
      </c>
      <c r="L89" s="723">
        <v>85514344.691595882</v>
      </c>
      <c r="M89" s="723">
        <v>80566767.90568769</v>
      </c>
      <c r="N89" s="724">
        <v>80020304.634313524</v>
      </c>
      <c r="O89" s="724">
        <v>74242270.813614279</v>
      </c>
      <c r="P89" s="724">
        <v>65089780.721570976</v>
      </c>
      <c r="Q89" s="723">
        <v>67111639.733670369</v>
      </c>
      <c r="R89" s="723">
        <v>64778466.690322928</v>
      </c>
      <c r="S89" s="731"/>
      <c r="T89" s="731"/>
      <c r="U89" s="732">
        <v>26155953.799674351</v>
      </c>
      <c r="V89" s="732">
        <v>23347716.142712411</v>
      </c>
      <c r="W89" s="732">
        <v>46532133.992361791</v>
      </c>
      <c r="X89" s="732">
        <v>95057637.127884775</v>
      </c>
      <c r="Y89" s="731">
        <v>85514344.691595882</v>
      </c>
      <c r="Z89" s="731">
        <v>80566767.90568769</v>
      </c>
      <c r="AA89" s="731">
        <v>80020304.634313524</v>
      </c>
      <c r="AB89" s="733">
        <v>74242270.813614279</v>
      </c>
      <c r="AC89" s="734">
        <v>65089780.721570976</v>
      </c>
      <c r="AD89" s="734">
        <v>67111639.733670369</v>
      </c>
      <c r="AE89" s="723">
        <v>64778466.690322928</v>
      </c>
      <c r="AF89" s="1056"/>
      <c r="AG89" s="1058"/>
      <c r="AH89" s="1044"/>
      <c r="AI89" s="1044"/>
      <c r="AJ89" s="1043"/>
      <c r="AK89" s="1043"/>
      <c r="AL89" s="1044"/>
      <c r="AM89" s="1043"/>
      <c r="AN89" s="1048"/>
      <c r="AO89" s="1048"/>
      <c r="AP89" s="1048"/>
      <c r="AQ89" s="1043"/>
      <c r="AR89" s="1043"/>
      <c r="AS89" s="1043"/>
      <c r="AT89" s="1043"/>
      <c r="AU89" s="1043"/>
      <c r="AV89" s="1043"/>
      <c r="AW89" s="1043"/>
      <c r="AX89" s="1043"/>
      <c r="AY89" s="730"/>
    </row>
    <row r="90" spans="1:51" ht="27" customHeight="1" x14ac:dyDescent="0.25">
      <c r="A90" s="1043"/>
      <c r="B90" s="1043"/>
      <c r="C90" s="1055"/>
      <c r="D90" s="717" t="s">
        <v>42</v>
      </c>
      <c r="E90" s="735"/>
      <c r="F90" s="735"/>
      <c r="G90" s="736"/>
      <c r="H90" s="721">
        <v>0</v>
      </c>
      <c r="I90" s="735">
        <v>0</v>
      </c>
      <c r="J90" s="735">
        <v>0</v>
      </c>
      <c r="K90" s="735">
        <v>0</v>
      </c>
      <c r="L90" s="735">
        <v>0</v>
      </c>
      <c r="M90" s="735">
        <v>0</v>
      </c>
      <c r="N90" s="737">
        <v>0</v>
      </c>
      <c r="O90" s="737">
        <v>0</v>
      </c>
      <c r="P90" s="737">
        <v>0</v>
      </c>
      <c r="Q90" s="735">
        <v>0</v>
      </c>
      <c r="R90" s="735">
        <v>0</v>
      </c>
      <c r="S90" s="738"/>
      <c r="T90" s="738"/>
      <c r="U90" s="739">
        <v>0</v>
      </c>
      <c r="V90" s="739">
        <v>0</v>
      </c>
      <c r="W90" s="739">
        <v>0</v>
      </c>
      <c r="X90" s="739">
        <v>0</v>
      </c>
      <c r="Y90" s="738">
        <v>0</v>
      </c>
      <c r="Z90" s="738">
        <v>0</v>
      </c>
      <c r="AA90" s="738">
        <v>0</v>
      </c>
      <c r="AB90" s="738">
        <v>0</v>
      </c>
      <c r="AC90" s="734">
        <v>0</v>
      </c>
      <c r="AD90" s="734">
        <v>0</v>
      </c>
      <c r="AE90" s="735">
        <v>0</v>
      </c>
      <c r="AF90" s="1056"/>
      <c r="AG90" s="1058"/>
      <c r="AH90" s="1044"/>
      <c r="AI90" s="1044"/>
      <c r="AJ90" s="1043"/>
      <c r="AK90" s="1043"/>
      <c r="AL90" s="1044"/>
      <c r="AM90" s="1043"/>
      <c r="AN90" s="1048"/>
      <c r="AO90" s="1048"/>
      <c r="AP90" s="1048"/>
      <c r="AQ90" s="1043"/>
      <c r="AR90" s="1043"/>
      <c r="AS90" s="1043"/>
      <c r="AT90" s="1043"/>
      <c r="AU90" s="1043"/>
      <c r="AV90" s="1043"/>
      <c r="AW90" s="1043"/>
      <c r="AX90" s="1043"/>
      <c r="AY90" s="730"/>
    </row>
    <row r="91" spans="1:51" ht="27" customHeight="1" x14ac:dyDescent="0.25">
      <c r="A91" s="1043"/>
      <c r="B91" s="1043"/>
      <c r="C91" s="1055"/>
      <c r="D91" s="716" t="s">
        <v>4</v>
      </c>
      <c r="E91" s="735"/>
      <c r="F91" s="735"/>
      <c r="G91" s="736"/>
      <c r="H91" s="721">
        <v>0</v>
      </c>
      <c r="I91" s="735">
        <v>0</v>
      </c>
      <c r="J91" s="735">
        <v>0</v>
      </c>
      <c r="K91" s="735">
        <v>0</v>
      </c>
      <c r="L91" s="735">
        <v>0</v>
      </c>
      <c r="M91" s="735">
        <v>0</v>
      </c>
      <c r="N91" s="737">
        <v>0</v>
      </c>
      <c r="O91" s="737">
        <v>0</v>
      </c>
      <c r="P91" s="737">
        <v>0</v>
      </c>
      <c r="Q91" s="735">
        <v>0</v>
      </c>
      <c r="R91" s="735">
        <v>0</v>
      </c>
      <c r="S91" s="738"/>
      <c r="T91" s="738"/>
      <c r="U91" s="739">
        <v>0</v>
      </c>
      <c r="V91" s="739">
        <v>0</v>
      </c>
      <c r="W91" s="739">
        <v>0</v>
      </c>
      <c r="X91" s="739">
        <v>0</v>
      </c>
      <c r="Y91" s="738">
        <v>0</v>
      </c>
      <c r="Z91" s="738">
        <v>0</v>
      </c>
      <c r="AA91" s="738">
        <v>0</v>
      </c>
      <c r="AB91" s="738">
        <v>0</v>
      </c>
      <c r="AC91" s="734">
        <v>0</v>
      </c>
      <c r="AD91" s="734">
        <v>0</v>
      </c>
      <c r="AE91" s="735">
        <v>0</v>
      </c>
      <c r="AF91" s="1056"/>
      <c r="AG91" s="1058"/>
      <c r="AH91" s="1044"/>
      <c r="AI91" s="1044"/>
      <c r="AJ91" s="1043"/>
      <c r="AK91" s="1043"/>
      <c r="AL91" s="1044"/>
      <c r="AM91" s="1043"/>
      <c r="AN91" s="1048"/>
      <c r="AO91" s="1048"/>
      <c r="AP91" s="1048"/>
      <c r="AQ91" s="1043"/>
      <c r="AR91" s="1043"/>
      <c r="AS91" s="1043"/>
      <c r="AT91" s="1043"/>
      <c r="AU91" s="1043"/>
      <c r="AV91" s="1043"/>
      <c r="AW91" s="1043"/>
      <c r="AX91" s="1043"/>
      <c r="AY91" s="730"/>
    </row>
    <row r="92" spans="1:51" ht="27" customHeight="1" x14ac:dyDescent="0.25">
      <c r="A92" s="1043"/>
      <c r="B92" s="1043"/>
      <c r="C92" s="1055"/>
      <c r="D92" s="717" t="s">
        <v>43</v>
      </c>
      <c r="E92" s="735"/>
      <c r="F92" s="735"/>
      <c r="G92" s="736"/>
      <c r="H92" s="721">
        <v>0.05</v>
      </c>
      <c r="I92" s="735">
        <v>0.05</v>
      </c>
      <c r="J92" s="735">
        <v>0.05</v>
      </c>
      <c r="K92" s="735">
        <f t="shared" ref="K92" si="111">K90+K88</f>
        <v>0.05</v>
      </c>
      <c r="L92" s="735">
        <v>0.05</v>
      </c>
      <c r="M92" s="735">
        <f t="shared" ref="M92:R92" si="112">M90+M88</f>
        <v>2.8999999999999998E-2</v>
      </c>
      <c r="N92" s="737">
        <f t="shared" si="112"/>
        <v>3.3000000000000002E-2</v>
      </c>
      <c r="O92" s="737">
        <f t="shared" si="112"/>
        <v>3.7999999999999999E-2</v>
      </c>
      <c r="P92" s="737">
        <f t="shared" si="112"/>
        <v>4.1999999999999996E-2</v>
      </c>
      <c r="Q92" s="735">
        <f t="shared" si="112"/>
        <v>4.1999999999999996E-2</v>
      </c>
      <c r="R92" s="735">
        <f t="shared" si="112"/>
        <v>0.05</v>
      </c>
      <c r="S92" s="738"/>
      <c r="T92" s="738"/>
      <c r="U92" s="739">
        <v>0.05</v>
      </c>
      <c r="V92" s="739">
        <v>0.05</v>
      </c>
      <c r="W92" s="739">
        <v>0.05</v>
      </c>
      <c r="X92" s="739">
        <f t="shared" ref="X92:AE92" si="113">X90+X88</f>
        <v>1.9499999999999999E-3</v>
      </c>
      <c r="Y92" s="738">
        <f t="shared" si="113"/>
        <v>2.5000000000000001E-2</v>
      </c>
      <c r="Z92" s="738">
        <f t="shared" si="113"/>
        <v>2.8999999999999998E-2</v>
      </c>
      <c r="AA92" s="738">
        <f t="shared" si="113"/>
        <v>3.3000000000000002E-2</v>
      </c>
      <c r="AB92" s="738">
        <f t="shared" si="113"/>
        <v>3.7999999999999999E-2</v>
      </c>
      <c r="AC92" s="734">
        <f t="shared" si="113"/>
        <v>4.1999999999999996E-2</v>
      </c>
      <c r="AD92" s="734">
        <f t="shared" si="113"/>
        <v>4.1999999999999996E-2</v>
      </c>
      <c r="AE92" s="735">
        <f t="shared" si="113"/>
        <v>0.05</v>
      </c>
      <c r="AF92" s="1056"/>
      <c r="AG92" s="1058"/>
      <c r="AH92" s="1044"/>
      <c r="AI92" s="1044"/>
      <c r="AJ92" s="1043"/>
      <c r="AK92" s="1043"/>
      <c r="AL92" s="1044"/>
      <c r="AM92" s="1043"/>
      <c r="AN92" s="1048"/>
      <c r="AO92" s="1048"/>
      <c r="AP92" s="1048"/>
      <c r="AQ92" s="1043"/>
      <c r="AR92" s="1043"/>
      <c r="AS92" s="1043"/>
      <c r="AT92" s="1043"/>
      <c r="AU92" s="1043"/>
      <c r="AV92" s="1043"/>
      <c r="AW92" s="1043"/>
      <c r="AX92" s="1043"/>
      <c r="AY92" s="730"/>
    </row>
    <row r="93" spans="1:51" ht="27.75" customHeight="1" x14ac:dyDescent="0.25">
      <c r="A93" s="1043"/>
      <c r="B93" s="1043"/>
      <c r="C93" s="1055"/>
      <c r="D93" s="716" t="s">
        <v>45</v>
      </c>
      <c r="E93" s="740"/>
      <c r="F93" s="740"/>
      <c r="G93" s="722"/>
      <c r="H93" s="721">
        <v>71123036.055812299</v>
      </c>
      <c r="I93" s="721">
        <v>71123036.055812299</v>
      </c>
      <c r="J93" s="721">
        <v>71123036.055812299</v>
      </c>
      <c r="K93" s="721">
        <f t="shared" ref="K93:R93" si="114">K89</f>
        <v>95057637.127884775</v>
      </c>
      <c r="L93" s="723">
        <f t="shared" si="114"/>
        <v>85514344.691595882</v>
      </c>
      <c r="M93" s="735">
        <f t="shared" si="114"/>
        <v>80566767.90568769</v>
      </c>
      <c r="N93" s="737">
        <f t="shared" si="114"/>
        <v>80020304.634313524</v>
      </c>
      <c r="O93" s="737">
        <f t="shared" si="114"/>
        <v>74242270.813614279</v>
      </c>
      <c r="P93" s="737">
        <f t="shared" si="114"/>
        <v>65089780.721570976</v>
      </c>
      <c r="Q93" s="735">
        <f t="shared" si="114"/>
        <v>67111639.733670369</v>
      </c>
      <c r="R93" s="740">
        <f t="shared" si="114"/>
        <v>64778466.690322928</v>
      </c>
      <c r="S93" s="723"/>
      <c r="T93" s="723"/>
      <c r="U93" s="721">
        <v>71123036.055812299</v>
      </c>
      <c r="V93" s="739">
        <v>71123036.055812299</v>
      </c>
      <c r="W93" s="721">
        <v>71123036.055812299</v>
      </c>
      <c r="X93" s="721">
        <f t="shared" ref="X93:AE93" si="115">X89</f>
        <v>95057637.127884775</v>
      </c>
      <c r="Y93" s="723">
        <f t="shared" si="115"/>
        <v>85514344.691595882</v>
      </c>
      <c r="Z93" s="723">
        <f t="shared" si="115"/>
        <v>80566767.90568769</v>
      </c>
      <c r="AA93" s="723">
        <f t="shared" si="115"/>
        <v>80020304.634313524</v>
      </c>
      <c r="AB93" s="741">
        <f t="shared" si="115"/>
        <v>74242270.813614279</v>
      </c>
      <c r="AC93" s="729">
        <f t="shared" si="115"/>
        <v>65089780.721570976</v>
      </c>
      <c r="AD93" s="729">
        <f t="shared" si="115"/>
        <v>67111639.733670369</v>
      </c>
      <c r="AE93" s="740">
        <f t="shared" si="115"/>
        <v>64778466.690322928</v>
      </c>
      <c r="AF93" s="1056"/>
      <c r="AG93" s="1058"/>
      <c r="AH93" s="1044"/>
      <c r="AI93" s="1044"/>
      <c r="AJ93" s="1043"/>
      <c r="AK93" s="1043"/>
      <c r="AL93" s="1044"/>
      <c r="AM93" s="1043"/>
      <c r="AN93" s="1048"/>
      <c r="AO93" s="1048"/>
      <c r="AP93" s="1048"/>
      <c r="AQ93" s="1043"/>
      <c r="AR93" s="1043"/>
      <c r="AS93" s="1043"/>
      <c r="AT93" s="1043"/>
      <c r="AU93" s="1043"/>
      <c r="AV93" s="1043"/>
      <c r="AW93" s="1043"/>
      <c r="AX93" s="1043"/>
      <c r="AY93" s="730"/>
    </row>
    <row r="94" spans="1:51" ht="18" customHeight="1" x14ac:dyDescent="0.25">
      <c r="A94" s="1043"/>
      <c r="B94" s="1043"/>
      <c r="C94" s="1055" t="s">
        <v>558</v>
      </c>
      <c r="D94" s="715" t="s">
        <v>41</v>
      </c>
      <c r="E94" s="721"/>
      <c r="F94" s="722"/>
      <c r="G94" s="722"/>
      <c r="H94" s="721">
        <f t="shared" ref="H94:J94" si="116">1/20</f>
        <v>0.05</v>
      </c>
      <c r="I94" s="721">
        <f t="shared" si="116"/>
        <v>0.05</v>
      </c>
      <c r="J94" s="721">
        <f t="shared" si="116"/>
        <v>0.05</v>
      </c>
      <c r="K94" s="721">
        <v>0.05</v>
      </c>
      <c r="L94" s="723">
        <f t="shared" ref="L94" si="117">1/20</f>
        <v>0.05</v>
      </c>
      <c r="M94" s="723">
        <f>0.58/20</f>
        <v>2.8999999999999998E-2</v>
      </c>
      <c r="N94" s="724">
        <f>0.66/20</f>
        <v>3.3000000000000002E-2</v>
      </c>
      <c r="O94" s="724">
        <f>0.76/20</f>
        <v>3.7999999999999999E-2</v>
      </c>
      <c r="P94" s="724">
        <f>0.84/20</f>
        <v>4.1999999999999996E-2</v>
      </c>
      <c r="Q94" s="723">
        <f>0.92/20</f>
        <v>4.5999999999999999E-2</v>
      </c>
      <c r="R94" s="721">
        <f>1/20</f>
        <v>0.05</v>
      </c>
      <c r="S94" s="725"/>
      <c r="T94" s="725"/>
      <c r="U94" s="726">
        <f t="shared" ref="U94:W94" si="118">1/20</f>
        <v>0.05</v>
      </c>
      <c r="V94" s="726">
        <f t="shared" si="118"/>
        <v>0.05</v>
      </c>
      <c r="W94" s="726">
        <f t="shared" si="118"/>
        <v>0.05</v>
      </c>
      <c r="X94" s="727">
        <v>1.9499999999999999E-3</v>
      </c>
      <c r="Y94" s="727">
        <f>1/40</f>
        <v>2.5000000000000001E-2</v>
      </c>
      <c r="Z94" s="727">
        <f>0.58/20</f>
        <v>2.8999999999999998E-2</v>
      </c>
      <c r="AA94" s="726">
        <f>0.66/20</f>
        <v>3.3000000000000002E-2</v>
      </c>
      <c r="AB94" s="727">
        <f>0.76/20</f>
        <v>3.7999999999999999E-2</v>
      </c>
      <c r="AC94" s="727">
        <f>0.84/20</f>
        <v>4.1999999999999996E-2</v>
      </c>
      <c r="AD94" s="726">
        <f>0.92/20</f>
        <v>4.5999999999999999E-2</v>
      </c>
      <c r="AE94" s="721">
        <f>1/20</f>
        <v>0.05</v>
      </c>
      <c r="AF94" s="1052" t="s">
        <v>630</v>
      </c>
      <c r="AG94" s="1058" t="s">
        <v>458</v>
      </c>
      <c r="AH94" s="1044" t="s">
        <v>507</v>
      </c>
      <c r="AI94" s="1044" t="s">
        <v>631</v>
      </c>
      <c r="AJ94" s="1043" t="s">
        <v>602</v>
      </c>
      <c r="AK94" s="1043" t="s">
        <v>454</v>
      </c>
      <c r="AL94" s="1043"/>
      <c r="AM94" s="1043" t="s">
        <v>71</v>
      </c>
      <c r="AN94" s="1048">
        <v>84486.964796975488</v>
      </c>
      <c r="AO94" s="1048">
        <v>40408.743856197485</v>
      </c>
      <c r="AP94" s="1048">
        <v>44078.220940777988</v>
      </c>
      <c r="AQ94" s="1043" t="s">
        <v>71</v>
      </c>
      <c r="AR94" s="1043" t="s">
        <v>71</v>
      </c>
      <c r="AS94" s="1043" t="s">
        <v>71</v>
      </c>
      <c r="AT94" s="1043" t="s">
        <v>71</v>
      </c>
      <c r="AU94" s="1043" t="s">
        <v>71</v>
      </c>
      <c r="AV94" s="1043" t="s">
        <v>71</v>
      </c>
      <c r="AW94" s="1043" t="s">
        <v>71</v>
      </c>
      <c r="AX94" s="1043" t="s">
        <v>71</v>
      </c>
      <c r="AY94" s="748"/>
    </row>
    <row r="95" spans="1:51" ht="18" customHeight="1" x14ac:dyDescent="0.25">
      <c r="A95" s="1043"/>
      <c r="B95" s="1043"/>
      <c r="C95" s="1055"/>
      <c r="D95" s="716" t="s">
        <v>3</v>
      </c>
      <c r="E95" s="723"/>
      <c r="F95" s="723"/>
      <c r="G95" s="722"/>
      <c r="H95" s="721">
        <v>144912.83560527983</v>
      </c>
      <c r="I95" s="721">
        <v>78388177.379080355</v>
      </c>
      <c r="J95" s="721">
        <v>61171218.609596036</v>
      </c>
      <c r="K95" s="721">
        <v>68917936.502367318</v>
      </c>
      <c r="L95" s="723">
        <v>55088833.985674374</v>
      </c>
      <c r="M95" s="723">
        <v>54909297.468524173</v>
      </c>
      <c r="N95" s="724">
        <v>47471213.03956116</v>
      </c>
      <c r="O95" s="724">
        <v>42941365.005145609</v>
      </c>
      <c r="P95" s="724">
        <v>42737745.818789214</v>
      </c>
      <c r="Q95" s="723">
        <v>42443702.823661759</v>
      </c>
      <c r="R95" s="723">
        <v>40856577.305702642</v>
      </c>
      <c r="S95" s="731"/>
      <c r="T95" s="731"/>
      <c r="U95" s="732">
        <v>144912.83560527983</v>
      </c>
      <c r="V95" s="732">
        <v>78388177.379080355</v>
      </c>
      <c r="W95" s="732">
        <v>61171218.609596036</v>
      </c>
      <c r="X95" s="732">
        <v>68917936.502367318</v>
      </c>
      <c r="Y95" s="731">
        <v>55088833.985674374</v>
      </c>
      <c r="Z95" s="731">
        <v>54909297.468524173</v>
      </c>
      <c r="AA95" s="731">
        <v>47471213.03956116</v>
      </c>
      <c r="AB95" s="733">
        <v>42941365.005145609</v>
      </c>
      <c r="AC95" s="734">
        <v>42737745.818789214</v>
      </c>
      <c r="AD95" s="734">
        <v>42443702.823661759</v>
      </c>
      <c r="AE95" s="723">
        <v>40856577.305702642</v>
      </c>
      <c r="AF95" s="1053"/>
      <c r="AG95" s="1058"/>
      <c r="AH95" s="1044"/>
      <c r="AI95" s="1044"/>
      <c r="AJ95" s="1043"/>
      <c r="AK95" s="1043"/>
      <c r="AL95" s="1043"/>
      <c r="AM95" s="1043"/>
      <c r="AN95" s="1048"/>
      <c r="AO95" s="1048"/>
      <c r="AP95" s="1048"/>
      <c r="AQ95" s="1043"/>
      <c r="AR95" s="1043"/>
      <c r="AS95" s="1043"/>
      <c r="AT95" s="1043"/>
      <c r="AU95" s="1043"/>
      <c r="AV95" s="1043"/>
      <c r="AW95" s="1043"/>
      <c r="AX95" s="1043"/>
      <c r="AY95" s="730"/>
    </row>
    <row r="96" spans="1:51" ht="27" customHeight="1" x14ac:dyDescent="0.25">
      <c r="A96" s="1043"/>
      <c r="B96" s="1043"/>
      <c r="C96" s="1055"/>
      <c r="D96" s="717" t="s">
        <v>42</v>
      </c>
      <c r="E96" s="735"/>
      <c r="F96" s="735"/>
      <c r="G96" s="736"/>
      <c r="H96" s="721">
        <v>0</v>
      </c>
      <c r="I96" s="735">
        <v>0</v>
      </c>
      <c r="J96" s="735">
        <v>0</v>
      </c>
      <c r="K96" s="735">
        <v>0</v>
      </c>
      <c r="L96" s="735">
        <v>0</v>
      </c>
      <c r="M96" s="735">
        <v>0</v>
      </c>
      <c r="N96" s="737">
        <v>0</v>
      </c>
      <c r="O96" s="737">
        <v>0</v>
      </c>
      <c r="P96" s="737">
        <v>0</v>
      </c>
      <c r="Q96" s="735">
        <v>0</v>
      </c>
      <c r="R96" s="735">
        <v>0</v>
      </c>
      <c r="S96" s="738"/>
      <c r="T96" s="738"/>
      <c r="U96" s="739">
        <v>0</v>
      </c>
      <c r="V96" s="739">
        <v>0</v>
      </c>
      <c r="W96" s="739">
        <v>0</v>
      </c>
      <c r="X96" s="739">
        <v>0</v>
      </c>
      <c r="Y96" s="738">
        <v>0</v>
      </c>
      <c r="Z96" s="738">
        <v>0</v>
      </c>
      <c r="AA96" s="738">
        <v>0</v>
      </c>
      <c r="AB96" s="738">
        <v>0</v>
      </c>
      <c r="AC96" s="734">
        <v>0</v>
      </c>
      <c r="AD96" s="734">
        <v>0</v>
      </c>
      <c r="AE96" s="735">
        <v>0</v>
      </c>
      <c r="AF96" s="1053"/>
      <c r="AG96" s="1058"/>
      <c r="AH96" s="1044"/>
      <c r="AI96" s="1044"/>
      <c r="AJ96" s="1043"/>
      <c r="AK96" s="1043"/>
      <c r="AL96" s="1043"/>
      <c r="AM96" s="1043"/>
      <c r="AN96" s="1048"/>
      <c r="AO96" s="1048"/>
      <c r="AP96" s="1048"/>
      <c r="AQ96" s="1043"/>
      <c r="AR96" s="1043"/>
      <c r="AS96" s="1043"/>
      <c r="AT96" s="1043"/>
      <c r="AU96" s="1043"/>
      <c r="AV96" s="1043"/>
      <c r="AW96" s="1043"/>
      <c r="AX96" s="1043"/>
      <c r="AY96" s="730"/>
    </row>
    <row r="97" spans="1:51" ht="27" customHeight="1" x14ac:dyDescent="0.25">
      <c r="A97" s="1043"/>
      <c r="B97" s="1043"/>
      <c r="C97" s="1055"/>
      <c r="D97" s="716" t="s">
        <v>4</v>
      </c>
      <c r="E97" s="735"/>
      <c r="F97" s="735"/>
      <c r="G97" s="736"/>
      <c r="H97" s="721">
        <v>0</v>
      </c>
      <c r="I97" s="735">
        <v>0</v>
      </c>
      <c r="J97" s="735">
        <v>0</v>
      </c>
      <c r="K97" s="735">
        <v>0</v>
      </c>
      <c r="L97" s="735">
        <v>0</v>
      </c>
      <c r="M97" s="735">
        <v>0</v>
      </c>
      <c r="N97" s="737">
        <v>0</v>
      </c>
      <c r="O97" s="737">
        <v>0</v>
      </c>
      <c r="P97" s="737">
        <v>0</v>
      </c>
      <c r="Q97" s="735">
        <v>0</v>
      </c>
      <c r="R97" s="735">
        <v>0</v>
      </c>
      <c r="S97" s="738"/>
      <c r="T97" s="738"/>
      <c r="U97" s="739">
        <v>0</v>
      </c>
      <c r="V97" s="739">
        <v>0</v>
      </c>
      <c r="W97" s="739">
        <v>0</v>
      </c>
      <c r="X97" s="739">
        <v>0</v>
      </c>
      <c r="Y97" s="738">
        <v>0</v>
      </c>
      <c r="Z97" s="738">
        <v>0</v>
      </c>
      <c r="AA97" s="738">
        <v>0</v>
      </c>
      <c r="AB97" s="738">
        <v>0</v>
      </c>
      <c r="AC97" s="734">
        <v>0</v>
      </c>
      <c r="AD97" s="734">
        <v>0</v>
      </c>
      <c r="AE97" s="735">
        <v>0</v>
      </c>
      <c r="AF97" s="1053"/>
      <c r="AG97" s="1058"/>
      <c r="AH97" s="1044"/>
      <c r="AI97" s="1044"/>
      <c r="AJ97" s="1043"/>
      <c r="AK97" s="1043"/>
      <c r="AL97" s="1043"/>
      <c r="AM97" s="1043"/>
      <c r="AN97" s="1048"/>
      <c r="AO97" s="1048"/>
      <c r="AP97" s="1048"/>
      <c r="AQ97" s="1043"/>
      <c r="AR97" s="1043"/>
      <c r="AS97" s="1043"/>
      <c r="AT97" s="1043"/>
      <c r="AU97" s="1043"/>
      <c r="AV97" s="1043"/>
      <c r="AW97" s="1043"/>
      <c r="AX97" s="1043"/>
      <c r="AY97" s="730"/>
    </row>
    <row r="98" spans="1:51" ht="27" customHeight="1" x14ac:dyDescent="0.25">
      <c r="A98" s="1043"/>
      <c r="B98" s="1043"/>
      <c r="C98" s="1055"/>
      <c r="D98" s="717" t="s">
        <v>43</v>
      </c>
      <c r="E98" s="735"/>
      <c r="F98" s="735"/>
      <c r="G98" s="736"/>
      <c r="H98" s="721">
        <f t="shared" ref="H98:R98" si="119">H96+H94</f>
        <v>0.05</v>
      </c>
      <c r="I98" s="735">
        <f t="shared" si="119"/>
        <v>0.05</v>
      </c>
      <c r="J98" s="735">
        <f t="shared" si="119"/>
        <v>0.05</v>
      </c>
      <c r="K98" s="735">
        <f t="shared" si="119"/>
        <v>0.05</v>
      </c>
      <c r="L98" s="735">
        <f t="shared" si="119"/>
        <v>0.05</v>
      </c>
      <c r="M98" s="735">
        <f t="shared" si="119"/>
        <v>2.8999999999999998E-2</v>
      </c>
      <c r="N98" s="737">
        <f t="shared" si="119"/>
        <v>3.3000000000000002E-2</v>
      </c>
      <c r="O98" s="737">
        <f t="shared" si="119"/>
        <v>3.7999999999999999E-2</v>
      </c>
      <c r="P98" s="737">
        <f t="shared" si="119"/>
        <v>4.1999999999999996E-2</v>
      </c>
      <c r="Q98" s="735">
        <f t="shared" si="119"/>
        <v>4.5999999999999999E-2</v>
      </c>
      <c r="R98" s="735">
        <f t="shared" si="119"/>
        <v>0.05</v>
      </c>
      <c r="S98" s="738"/>
      <c r="T98" s="738"/>
      <c r="U98" s="739">
        <f t="shared" ref="U98:AE98" si="120">U96+U94</f>
        <v>0.05</v>
      </c>
      <c r="V98" s="739">
        <f t="shared" si="120"/>
        <v>0.05</v>
      </c>
      <c r="W98" s="739">
        <f t="shared" si="120"/>
        <v>0.05</v>
      </c>
      <c r="X98" s="739">
        <f t="shared" si="120"/>
        <v>1.9499999999999999E-3</v>
      </c>
      <c r="Y98" s="738">
        <f t="shared" si="120"/>
        <v>2.5000000000000001E-2</v>
      </c>
      <c r="Z98" s="738">
        <f t="shared" si="120"/>
        <v>2.8999999999999998E-2</v>
      </c>
      <c r="AA98" s="738">
        <f t="shared" si="120"/>
        <v>3.3000000000000002E-2</v>
      </c>
      <c r="AB98" s="738">
        <f t="shared" si="120"/>
        <v>3.7999999999999999E-2</v>
      </c>
      <c r="AC98" s="734">
        <f t="shared" si="120"/>
        <v>4.1999999999999996E-2</v>
      </c>
      <c r="AD98" s="734">
        <f t="shared" si="120"/>
        <v>4.5999999999999999E-2</v>
      </c>
      <c r="AE98" s="735">
        <f t="shared" si="120"/>
        <v>0.05</v>
      </c>
      <c r="AF98" s="1053"/>
      <c r="AG98" s="1058"/>
      <c r="AH98" s="1044"/>
      <c r="AI98" s="1044"/>
      <c r="AJ98" s="1043"/>
      <c r="AK98" s="1043"/>
      <c r="AL98" s="1043"/>
      <c r="AM98" s="1043"/>
      <c r="AN98" s="1048"/>
      <c r="AO98" s="1048"/>
      <c r="AP98" s="1048"/>
      <c r="AQ98" s="1043"/>
      <c r="AR98" s="1043"/>
      <c r="AS98" s="1043"/>
      <c r="AT98" s="1043"/>
      <c r="AU98" s="1043"/>
      <c r="AV98" s="1043"/>
      <c r="AW98" s="1043"/>
      <c r="AX98" s="1043"/>
      <c r="AY98" s="730"/>
    </row>
    <row r="99" spans="1:51" ht="27.75" customHeight="1" x14ac:dyDescent="0.25">
      <c r="A99" s="1043"/>
      <c r="B99" s="1043"/>
      <c r="C99" s="1055"/>
      <c r="D99" s="716" t="s">
        <v>45</v>
      </c>
      <c r="E99" s="740"/>
      <c r="F99" s="740"/>
      <c r="G99" s="722"/>
      <c r="H99" s="721">
        <f t="shared" ref="H99:R99" si="121">H95</f>
        <v>144912.83560527983</v>
      </c>
      <c r="I99" s="721">
        <f t="shared" si="121"/>
        <v>78388177.379080355</v>
      </c>
      <c r="J99" s="721">
        <f t="shared" si="121"/>
        <v>61171218.609596036</v>
      </c>
      <c r="K99" s="721">
        <f t="shared" si="121"/>
        <v>68917936.502367318</v>
      </c>
      <c r="L99" s="723">
        <f t="shared" si="121"/>
        <v>55088833.985674374</v>
      </c>
      <c r="M99" s="735">
        <f t="shared" si="121"/>
        <v>54909297.468524173</v>
      </c>
      <c r="N99" s="737">
        <f t="shared" si="121"/>
        <v>47471213.03956116</v>
      </c>
      <c r="O99" s="737">
        <f t="shared" si="121"/>
        <v>42941365.005145609</v>
      </c>
      <c r="P99" s="737">
        <f t="shared" si="121"/>
        <v>42737745.818789214</v>
      </c>
      <c r="Q99" s="735">
        <f t="shared" si="121"/>
        <v>42443702.823661759</v>
      </c>
      <c r="R99" s="740">
        <f t="shared" si="121"/>
        <v>40856577.305702642</v>
      </c>
      <c r="S99" s="723"/>
      <c r="T99" s="723"/>
      <c r="U99" s="721">
        <f t="shared" ref="U99:AE99" si="122">U95</f>
        <v>144912.83560527983</v>
      </c>
      <c r="V99" s="739">
        <f t="shared" si="122"/>
        <v>78388177.379080355</v>
      </c>
      <c r="W99" s="739">
        <f t="shared" si="122"/>
        <v>61171218.609596036</v>
      </c>
      <c r="X99" s="739">
        <f t="shared" si="122"/>
        <v>68917936.502367318</v>
      </c>
      <c r="Y99" s="723">
        <f t="shared" si="122"/>
        <v>55088833.985674374</v>
      </c>
      <c r="Z99" s="723">
        <f t="shared" si="122"/>
        <v>54909297.468524173</v>
      </c>
      <c r="AA99" s="723">
        <f t="shared" si="122"/>
        <v>47471213.03956116</v>
      </c>
      <c r="AB99" s="741">
        <f t="shared" si="122"/>
        <v>42941365.005145609</v>
      </c>
      <c r="AC99" s="729">
        <f t="shared" si="122"/>
        <v>42737745.818789214</v>
      </c>
      <c r="AD99" s="729">
        <f t="shared" si="122"/>
        <v>42443702.823661759</v>
      </c>
      <c r="AE99" s="740">
        <f t="shared" si="122"/>
        <v>40856577.305702642</v>
      </c>
      <c r="AF99" s="1054"/>
      <c r="AG99" s="1058"/>
      <c r="AH99" s="1044"/>
      <c r="AI99" s="1044"/>
      <c r="AJ99" s="1043"/>
      <c r="AK99" s="1043"/>
      <c r="AL99" s="1043"/>
      <c r="AM99" s="1043"/>
      <c r="AN99" s="1048"/>
      <c r="AO99" s="1048"/>
      <c r="AP99" s="1048"/>
      <c r="AQ99" s="1043"/>
      <c r="AR99" s="1043"/>
      <c r="AS99" s="1043"/>
      <c r="AT99" s="1043"/>
      <c r="AU99" s="1043"/>
      <c r="AV99" s="1043"/>
      <c r="AW99" s="1043"/>
      <c r="AX99" s="1043"/>
      <c r="AY99" s="730"/>
    </row>
    <row r="100" spans="1:51" ht="15" customHeight="1" x14ac:dyDescent="0.25">
      <c r="A100" s="1043"/>
      <c r="B100" s="1043"/>
      <c r="C100" s="1055" t="s">
        <v>559</v>
      </c>
      <c r="D100" s="717" t="s">
        <v>41</v>
      </c>
      <c r="E100" s="721"/>
      <c r="F100" s="722"/>
      <c r="G100" s="722"/>
      <c r="H100" s="721">
        <f t="shared" ref="H100:J100" si="123">1/20</f>
        <v>0.05</v>
      </c>
      <c r="I100" s="721">
        <f t="shared" si="123"/>
        <v>0.05</v>
      </c>
      <c r="J100" s="721">
        <f t="shared" si="123"/>
        <v>0.05</v>
      </c>
      <c r="K100" s="721">
        <v>0.05</v>
      </c>
      <c r="L100" s="723">
        <f t="shared" ref="L100" si="124">1/20</f>
        <v>0.05</v>
      </c>
      <c r="M100" s="723">
        <v>2.8999999999999998E-2</v>
      </c>
      <c r="N100" s="724">
        <f>0.66/20</f>
        <v>3.3000000000000002E-2</v>
      </c>
      <c r="O100" s="724">
        <v>3.7999999999999999E-2</v>
      </c>
      <c r="P100" s="724">
        <f>0.84/20</f>
        <v>4.1999999999999996E-2</v>
      </c>
      <c r="Q100" s="723">
        <f>0.92/20</f>
        <v>4.5999999999999999E-2</v>
      </c>
      <c r="R100" s="721">
        <f>1/20</f>
        <v>0.05</v>
      </c>
      <c r="S100" s="725"/>
      <c r="T100" s="725"/>
      <c r="U100" s="726">
        <f t="shared" ref="U100:W100" si="125">1/20</f>
        <v>0.05</v>
      </c>
      <c r="V100" s="726">
        <f t="shared" si="125"/>
        <v>0.05</v>
      </c>
      <c r="W100" s="726">
        <f t="shared" si="125"/>
        <v>0.05</v>
      </c>
      <c r="X100" s="727">
        <v>1.9499999999999999E-3</v>
      </c>
      <c r="Y100" s="727">
        <v>2.5000000000000001E-2</v>
      </c>
      <c r="Z100" s="727">
        <v>2.8999999999999998E-2</v>
      </c>
      <c r="AA100" s="727">
        <f>0.66/20</f>
        <v>3.3000000000000002E-2</v>
      </c>
      <c r="AB100" s="726">
        <v>3.7999999999999999E-2</v>
      </c>
      <c r="AC100" s="742">
        <f>0.84/20</f>
        <v>4.1999999999999996E-2</v>
      </c>
      <c r="AD100" s="729">
        <f>0.92/20</f>
        <v>4.5999999999999999E-2</v>
      </c>
      <c r="AE100" s="721">
        <f>1/20</f>
        <v>0.05</v>
      </c>
      <c r="AF100" s="1056" t="s">
        <v>632</v>
      </c>
      <c r="AG100" s="1058" t="s">
        <v>467</v>
      </c>
      <c r="AH100" s="1044" t="s">
        <v>514</v>
      </c>
      <c r="AI100" s="1044" t="s">
        <v>633</v>
      </c>
      <c r="AJ100" s="1043" t="s">
        <v>602</v>
      </c>
      <c r="AK100" s="1043" t="s">
        <v>454</v>
      </c>
      <c r="AL100" s="1044"/>
      <c r="AM100" s="1043" t="s">
        <v>71</v>
      </c>
      <c r="AN100" s="1048">
        <v>256633.98923723109</v>
      </c>
      <c r="AO100" s="1048">
        <v>121138.2412524625</v>
      </c>
      <c r="AP100" s="1048">
        <v>135495.74798476859</v>
      </c>
      <c r="AQ100" s="1043" t="s">
        <v>71</v>
      </c>
      <c r="AR100" s="1043" t="s">
        <v>71</v>
      </c>
      <c r="AS100" s="1043" t="s">
        <v>71</v>
      </c>
      <c r="AT100" s="1043" t="s">
        <v>71</v>
      </c>
      <c r="AU100" s="1043" t="s">
        <v>71</v>
      </c>
      <c r="AV100" s="1043" t="s">
        <v>71</v>
      </c>
      <c r="AW100" s="1043" t="s">
        <v>71</v>
      </c>
      <c r="AX100" s="1043" t="s">
        <v>71</v>
      </c>
      <c r="AY100" s="730"/>
    </row>
    <row r="101" spans="1:51" ht="18" customHeight="1" x14ac:dyDescent="0.25">
      <c r="A101" s="1043"/>
      <c r="B101" s="1043"/>
      <c r="C101" s="1055"/>
      <c r="D101" s="716" t="s">
        <v>3</v>
      </c>
      <c r="E101" s="723"/>
      <c r="F101" s="723"/>
      <c r="G101" s="722"/>
      <c r="H101" s="721">
        <v>37403024.228878424</v>
      </c>
      <c r="I101" s="721">
        <v>26752239.181350075</v>
      </c>
      <c r="J101" s="721">
        <v>33491282.649523031</v>
      </c>
      <c r="K101" s="721">
        <v>39757124.108569823</v>
      </c>
      <c r="L101" s="723">
        <v>78854429.875018209</v>
      </c>
      <c r="M101" s="723">
        <v>115334257.34262162</v>
      </c>
      <c r="N101" s="724">
        <v>116827461.70710117</v>
      </c>
      <c r="O101" s="724">
        <v>102278382.52341153</v>
      </c>
      <c r="P101" s="724">
        <v>101046163.60769959</v>
      </c>
      <c r="Q101" s="723">
        <v>139409560.32133582</v>
      </c>
      <c r="R101" s="723">
        <v>141033849.98738971</v>
      </c>
      <c r="S101" s="731"/>
      <c r="T101" s="731"/>
      <c r="U101" s="732">
        <v>37403024.228878424</v>
      </c>
      <c r="V101" s="732">
        <v>26752239.181350075</v>
      </c>
      <c r="W101" s="732">
        <v>33491282.649523031</v>
      </c>
      <c r="X101" s="732">
        <v>39757124.108569823</v>
      </c>
      <c r="Y101" s="731">
        <v>78854429.875018209</v>
      </c>
      <c r="Z101" s="731">
        <v>115334257.34262162</v>
      </c>
      <c r="AA101" s="731">
        <v>116827461.70710117</v>
      </c>
      <c r="AB101" s="733">
        <v>102278382.52341153</v>
      </c>
      <c r="AC101" s="734">
        <v>101046163.60769959</v>
      </c>
      <c r="AD101" s="734">
        <v>139409560.32133582</v>
      </c>
      <c r="AE101" s="723">
        <v>141033849.98738971</v>
      </c>
      <c r="AF101" s="1056"/>
      <c r="AG101" s="1058"/>
      <c r="AH101" s="1044"/>
      <c r="AI101" s="1044"/>
      <c r="AJ101" s="1043"/>
      <c r="AK101" s="1043"/>
      <c r="AL101" s="1044"/>
      <c r="AM101" s="1043"/>
      <c r="AN101" s="1048"/>
      <c r="AO101" s="1048"/>
      <c r="AP101" s="1048"/>
      <c r="AQ101" s="1043"/>
      <c r="AR101" s="1043"/>
      <c r="AS101" s="1043"/>
      <c r="AT101" s="1043"/>
      <c r="AU101" s="1043"/>
      <c r="AV101" s="1043"/>
      <c r="AW101" s="1043"/>
      <c r="AX101" s="1043"/>
      <c r="AY101" s="730"/>
    </row>
    <row r="102" spans="1:51" ht="27" customHeight="1" x14ac:dyDescent="0.25">
      <c r="A102" s="1043"/>
      <c r="B102" s="1043"/>
      <c r="C102" s="1055"/>
      <c r="D102" s="717" t="s">
        <v>42</v>
      </c>
      <c r="E102" s="735"/>
      <c r="F102" s="735"/>
      <c r="G102" s="736"/>
      <c r="H102" s="721">
        <v>0</v>
      </c>
      <c r="I102" s="735">
        <v>0</v>
      </c>
      <c r="J102" s="735">
        <v>0</v>
      </c>
      <c r="K102" s="735">
        <v>0</v>
      </c>
      <c r="L102" s="735">
        <v>0</v>
      </c>
      <c r="M102" s="735">
        <v>0</v>
      </c>
      <c r="N102" s="737">
        <v>0</v>
      </c>
      <c r="O102" s="737">
        <v>0</v>
      </c>
      <c r="P102" s="737">
        <v>0</v>
      </c>
      <c r="Q102" s="735">
        <v>0</v>
      </c>
      <c r="R102" s="735">
        <v>0</v>
      </c>
      <c r="S102" s="738"/>
      <c r="T102" s="738"/>
      <c r="U102" s="739">
        <v>0</v>
      </c>
      <c r="V102" s="739">
        <v>0</v>
      </c>
      <c r="W102" s="739">
        <v>0</v>
      </c>
      <c r="X102" s="739">
        <v>0</v>
      </c>
      <c r="Y102" s="738">
        <v>0</v>
      </c>
      <c r="Z102" s="738">
        <v>0</v>
      </c>
      <c r="AA102" s="738">
        <v>0</v>
      </c>
      <c r="AB102" s="738">
        <v>0</v>
      </c>
      <c r="AC102" s="734">
        <v>0</v>
      </c>
      <c r="AD102" s="734">
        <v>0</v>
      </c>
      <c r="AE102" s="735">
        <v>0</v>
      </c>
      <c r="AF102" s="1056"/>
      <c r="AG102" s="1058"/>
      <c r="AH102" s="1044"/>
      <c r="AI102" s="1044"/>
      <c r="AJ102" s="1043"/>
      <c r="AK102" s="1043"/>
      <c r="AL102" s="1044"/>
      <c r="AM102" s="1043"/>
      <c r="AN102" s="1048"/>
      <c r="AO102" s="1048"/>
      <c r="AP102" s="1048"/>
      <c r="AQ102" s="1043"/>
      <c r="AR102" s="1043"/>
      <c r="AS102" s="1043"/>
      <c r="AT102" s="1043"/>
      <c r="AU102" s="1043"/>
      <c r="AV102" s="1043"/>
      <c r="AW102" s="1043"/>
      <c r="AX102" s="1043"/>
      <c r="AY102" s="730"/>
    </row>
    <row r="103" spans="1:51" ht="27" customHeight="1" x14ac:dyDescent="0.25">
      <c r="A103" s="1043"/>
      <c r="B103" s="1043"/>
      <c r="C103" s="1055"/>
      <c r="D103" s="716" t="s">
        <v>4</v>
      </c>
      <c r="E103" s="735"/>
      <c r="F103" s="735"/>
      <c r="G103" s="736"/>
      <c r="H103" s="721">
        <v>0</v>
      </c>
      <c r="I103" s="735">
        <v>0</v>
      </c>
      <c r="J103" s="735">
        <v>0</v>
      </c>
      <c r="K103" s="735">
        <v>0</v>
      </c>
      <c r="L103" s="735">
        <v>0</v>
      </c>
      <c r="M103" s="735">
        <v>0</v>
      </c>
      <c r="N103" s="737">
        <v>0</v>
      </c>
      <c r="O103" s="737">
        <v>0</v>
      </c>
      <c r="P103" s="737">
        <v>0</v>
      </c>
      <c r="Q103" s="735">
        <v>0</v>
      </c>
      <c r="R103" s="735">
        <v>0</v>
      </c>
      <c r="S103" s="738"/>
      <c r="T103" s="738"/>
      <c r="U103" s="739">
        <v>0</v>
      </c>
      <c r="V103" s="739">
        <v>0</v>
      </c>
      <c r="W103" s="739">
        <v>0</v>
      </c>
      <c r="X103" s="739">
        <v>0</v>
      </c>
      <c r="Y103" s="738">
        <v>0</v>
      </c>
      <c r="Z103" s="738">
        <v>0</v>
      </c>
      <c r="AA103" s="738">
        <v>0</v>
      </c>
      <c r="AB103" s="738">
        <v>0</v>
      </c>
      <c r="AC103" s="734">
        <v>0</v>
      </c>
      <c r="AD103" s="734">
        <v>0</v>
      </c>
      <c r="AE103" s="735">
        <v>0</v>
      </c>
      <c r="AF103" s="1056"/>
      <c r="AG103" s="1058"/>
      <c r="AH103" s="1044"/>
      <c r="AI103" s="1044"/>
      <c r="AJ103" s="1043"/>
      <c r="AK103" s="1043"/>
      <c r="AL103" s="1044"/>
      <c r="AM103" s="1043"/>
      <c r="AN103" s="1048"/>
      <c r="AO103" s="1048"/>
      <c r="AP103" s="1048"/>
      <c r="AQ103" s="1043"/>
      <c r="AR103" s="1043"/>
      <c r="AS103" s="1043"/>
      <c r="AT103" s="1043"/>
      <c r="AU103" s="1043"/>
      <c r="AV103" s="1043"/>
      <c r="AW103" s="1043"/>
      <c r="AX103" s="1043"/>
      <c r="AY103" s="730"/>
    </row>
    <row r="104" spans="1:51" ht="27" customHeight="1" x14ac:dyDescent="0.25">
      <c r="A104" s="1043"/>
      <c r="B104" s="1043"/>
      <c r="C104" s="1055"/>
      <c r="D104" s="717" t="s">
        <v>43</v>
      </c>
      <c r="E104" s="735"/>
      <c r="F104" s="735"/>
      <c r="G104" s="736"/>
      <c r="H104" s="721">
        <v>0.05</v>
      </c>
      <c r="I104" s="735">
        <v>0.05</v>
      </c>
      <c r="J104" s="735">
        <v>0.05</v>
      </c>
      <c r="K104" s="735">
        <v>0.05</v>
      </c>
      <c r="L104" s="735">
        <v>0.05</v>
      </c>
      <c r="M104" s="735">
        <v>0.05</v>
      </c>
      <c r="N104" s="737">
        <v>0.05</v>
      </c>
      <c r="O104" s="737">
        <v>0.05</v>
      </c>
      <c r="P104" s="737">
        <v>0.05</v>
      </c>
      <c r="Q104" s="735">
        <v>0.05</v>
      </c>
      <c r="R104" s="735">
        <v>0.05</v>
      </c>
      <c r="S104" s="738"/>
      <c r="T104" s="738"/>
      <c r="U104" s="739">
        <v>0.05</v>
      </c>
      <c r="V104" s="739">
        <v>0.05</v>
      </c>
      <c r="W104" s="739">
        <v>0.05</v>
      </c>
      <c r="X104" s="739">
        <v>0.05</v>
      </c>
      <c r="Y104" s="738">
        <v>0.05</v>
      </c>
      <c r="Z104" s="738">
        <v>0.05</v>
      </c>
      <c r="AA104" s="738">
        <v>0.05</v>
      </c>
      <c r="AB104" s="738">
        <v>0.05</v>
      </c>
      <c r="AC104" s="734">
        <v>0.05</v>
      </c>
      <c r="AD104" s="734">
        <v>0.05</v>
      </c>
      <c r="AE104" s="735">
        <v>0.05</v>
      </c>
      <c r="AF104" s="1056"/>
      <c r="AG104" s="1058"/>
      <c r="AH104" s="1044"/>
      <c r="AI104" s="1044"/>
      <c r="AJ104" s="1043"/>
      <c r="AK104" s="1043"/>
      <c r="AL104" s="1044"/>
      <c r="AM104" s="1043"/>
      <c r="AN104" s="1048"/>
      <c r="AO104" s="1048"/>
      <c r="AP104" s="1048"/>
      <c r="AQ104" s="1043"/>
      <c r="AR104" s="1043"/>
      <c r="AS104" s="1043"/>
      <c r="AT104" s="1043"/>
      <c r="AU104" s="1043"/>
      <c r="AV104" s="1043"/>
      <c r="AW104" s="1043"/>
      <c r="AX104" s="1043"/>
      <c r="AY104" s="730"/>
    </row>
    <row r="105" spans="1:51" ht="27.75" customHeight="1" x14ac:dyDescent="0.25">
      <c r="A105" s="1043"/>
      <c r="B105" s="1043"/>
      <c r="C105" s="1055"/>
      <c r="D105" s="716" t="s">
        <v>45</v>
      </c>
      <c r="E105" s="740"/>
      <c r="F105" s="740"/>
      <c r="G105" s="722"/>
      <c r="H105" s="721">
        <f t="shared" ref="H105:R105" si="126">H101</f>
        <v>37403024.228878424</v>
      </c>
      <c r="I105" s="721">
        <f t="shared" si="126"/>
        <v>26752239.181350075</v>
      </c>
      <c r="J105" s="721">
        <f t="shared" si="126"/>
        <v>33491282.649523031</v>
      </c>
      <c r="K105" s="721">
        <f t="shared" si="126"/>
        <v>39757124.108569823</v>
      </c>
      <c r="L105" s="723">
        <f t="shared" si="126"/>
        <v>78854429.875018209</v>
      </c>
      <c r="M105" s="735">
        <f t="shared" si="126"/>
        <v>115334257.34262162</v>
      </c>
      <c r="N105" s="737">
        <f t="shared" si="126"/>
        <v>116827461.70710117</v>
      </c>
      <c r="O105" s="737">
        <f t="shared" si="126"/>
        <v>102278382.52341153</v>
      </c>
      <c r="P105" s="737">
        <f t="shared" si="126"/>
        <v>101046163.60769959</v>
      </c>
      <c r="Q105" s="735">
        <f t="shared" si="126"/>
        <v>139409560.32133582</v>
      </c>
      <c r="R105" s="740">
        <f t="shared" si="126"/>
        <v>141033849.98738971</v>
      </c>
      <c r="S105" s="723"/>
      <c r="T105" s="723"/>
      <c r="U105" s="721">
        <f t="shared" ref="U105:AE105" si="127">U101</f>
        <v>37403024.228878424</v>
      </c>
      <c r="V105" s="739">
        <f t="shared" si="127"/>
        <v>26752239.181350075</v>
      </c>
      <c r="W105" s="721">
        <f t="shared" si="127"/>
        <v>33491282.649523031</v>
      </c>
      <c r="X105" s="721">
        <f t="shared" si="127"/>
        <v>39757124.108569823</v>
      </c>
      <c r="Y105" s="723">
        <f t="shared" si="127"/>
        <v>78854429.875018209</v>
      </c>
      <c r="Z105" s="723">
        <f t="shared" si="127"/>
        <v>115334257.34262162</v>
      </c>
      <c r="AA105" s="723">
        <f t="shared" si="127"/>
        <v>116827461.70710117</v>
      </c>
      <c r="AB105" s="741">
        <f t="shared" si="127"/>
        <v>102278382.52341153</v>
      </c>
      <c r="AC105" s="729">
        <f t="shared" si="127"/>
        <v>101046163.60769959</v>
      </c>
      <c r="AD105" s="729">
        <f t="shared" si="127"/>
        <v>139409560.32133582</v>
      </c>
      <c r="AE105" s="740">
        <f t="shared" si="127"/>
        <v>141033849.98738971</v>
      </c>
      <c r="AF105" s="1056"/>
      <c r="AG105" s="1058"/>
      <c r="AH105" s="1044"/>
      <c r="AI105" s="1044"/>
      <c r="AJ105" s="1043"/>
      <c r="AK105" s="1043"/>
      <c r="AL105" s="1044"/>
      <c r="AM105" s="1043"/>
      <c r="AN105" s="1048"/>
      <c r="AO105" s="1048"/>
      <c r="AP105" s="1048"/>
      <c r="AQ105" s="1043"/>
      <c r="AR105" s="1043"/>
      <c r="AS105" s="1043"/>
      <c r="AT105" s="1043"/>
      <c r="AU105" s="1043"/>
      <c r="AV105" s="1043"/>
      <c r="AW105" s="1043"/>
      <c r="AX105" s="1043"/>
      <c r="AY105" s="730"/>
    </row>
    <row r="106" spans="1:51" ht="15" customHeight="1" x14ac:dyDescent="0.25">
      <c r="A106" s="1043"/>
      <c r="B106" s="1043"/>
      <c r="C106" s="1055" t="s">
        <v>560</v>
      </c>
      <c r="D106" s="717" t="s">
        <v>41</v>
      </c>
      <c r="E106" s="721"/>
      <c r="F106" s="722"/>
      <c r="G106" s="722"/>
      <c r="H106" s="721">
        <f t="shared" ref="H106:J106" si="128">1/20</f>
        <v>0.05</v>
      </c>
      <c r="I106" s="721">
        <f t="shared" si="128"/>
        <v>0.05</v>
      </c>
      <c r="J106" s="721">
        <f t="shared" si="128"/>
        <v>0.05</v>
      </c>
      <c r="K106" s="721">
        <v>0.05</v>
      </c>
      <c r="L106" s="721">
        <f t="shared" ref="L106" si="129">1/20</f>
        <v>0.05</v>
      </c>
      <c r="M106" s="723">
        <v>2.8999999999999998E-2</v>
      </c>
      <c r="N106" s="724">
        <f>0.66/20</f>
        <v>3.3000000000000002E-2</v>
      </c>
      <c r="O106" s="724">
        <v>3.7999999999999999E-2</v>
      </c>
      <c r="P106" s="724">
        <f>0.84/20</f>
        <v>4.1999999999999996E-2</v>
      </c>
      <c r="Q106" s="723">
        <f>0.92/20</f>
        <v>4.5999999999999999E-2</v>
      </c>
      <c r="R106" s="721">
        <f>1/20</f>
        <v>0.05</v>
      </c>
      <c r="S106" s="725"/>
      <c r="T106" s="725"/>
      <c r="U106" s="726">
        <f t="shared" ref="U106:W106" si="130">1/20</f>
        <v>0.05</v>
      </c>
      <c r="V106" s="726">
        <f t="shared" si="130"/>
        <v>0.05</v>
      </c>
      <c r="W106" s="726">
        <f t="shared" si="130"/>
        <v>0.05</v>
      </c>
      <c r="X106" s="727">
        <v>1.9499999999999999E-3</v>
      </c>
      <c r="Y106" s="727">
        <v>2.5000000000000001E-2</v>
      </c>
      <c r="Z106" s="727">
        <v>2.8999999999999998E-2</v>
      </c>
      <c r="AA106" s="726">
        <f>0.66/20</f>
        <v>3.3000000000000002E-2</v>
      </c>
      <c r="AB106" s="726">
        <v>3.7999999999999999E-2</v>
      </c>
      <c r="AC106" s="742">
        <f>0.84/20</f>
        <v>4.1999999999999996E-2</v>
      </c>
      <c r="AD106" s="729">
        <f>0.92/20</f>
        <v>4.5999999999999999E-2</v>
      </c>
      <c r="AE106" s="721">
        <f>1/20</f>
        <v>0.05</v>
      </c>
      <c r="AF106" s="1056" t="s">
        <v>634</v>
      </c>
      <c r="AG106" s="1058" t="s">
        <v>461</v>
      </c>
      <c r="AH106" s="1044" t="s">
        <v>510</v>
      </c>
      <c r="AI106" s="1044" t="s">
        <v>520</v>
      </c>
      <c r="AJ106" s="1043" t="s">
        <v>602</v>
      </c>
      <c r="AK106" s="1043" t="s">
        <v>454</v>
      </c>
      <c r="AL106" s="1044"/>
      <c r="AM106" s="1043" t="s">
        <v>71</v>
      </c>
      <c r="AN106" s="1048">
        <v>19079.448085248718</v>
      </c>
      <c r="AO106" s="1048">
        <v>9754.5799580226358</v>
      </c>
      <c r="AP106" s="1048">
        <v>9324.8681272260892</v>
      </c>
      <c r="AQ106" s="1043" t="s">
        <v>71</v>
      </c>
      <c r="AR106" s="1043" t="s">
        <v>71</v>
      </c>
      <c r="AS106" s="1043" t="s">
        <v>71</v>
      </c>
      <c r="AT106" s="1043" t="s">
        <v>71</v>
      </c>
      <c r="AU106" s="1043" t="s">
        <v>71</v>
      </c>
      <c r="AV106" s="1043" t="s">
        <v>71</v>
      </c>
      <c r="AW106" s="1043" t="s">
        <v>71</v>
      </c>
      <c r="AX106" s="1043" t="s">
        <v>71</v>
      </c>
      <c r="AY106" s="730"/>
    </row>
    <row r="107" spans="1:51" ht="18" customHeight="1" x14ac:dyDescent="0.25">
      <c r="A107" s="1043"/>
      <c r="B107" s="1043"/>
      <c r="C107" s="1055"/>
      <c r="D107" s="718" t="s">
        <v>3</v>
      </c>
      <c r="E107" s="723"/>
      <c r="F107" s="723"/>
      <c r="G107" s="722"/>
      <c r="H107" s="721">
        <v>187.7570352459567</v>
      </c>
      <c r="I107" s="721">
        <v>4022531.0046916814</v>
      </c>
      <c r="J107" s="721">
        <v>5537051.4689080315</v>
      </c>
      <c r="K107" s="721">
        <v>5721767.2058185041</v>
      </c>
      <c r="L107" s="723">
        <v>8796497.3459122814</v>
      </c>
      <c r="M107" s="723">
        <v>7368903.2819217946</v>
      </c>
      <c r="N107" s="724">
        <v>52975667.687186949</v>
      </c>
      <c r="O107" s="724">
        <v>46794843.987330496</v>
      </c>
      <c r="P107" s="724">
        <v>40980655.705228433</v>
      </c>
      <c r="Q107" s="723">
        <v>43536019.799531162</v>
      </c>
      <c r="R107" s="723">
        <v>42279898.086838625</v>
      </c>
      <c r="S107" s="731"/>
      <c r="T107" s="731"/>
      <c r="U107" s="732">
        <v>187.7570352459567</v>
      </c>
      <c r="V107" s="732">
        <v>4022531.0046916814</v>
      </c>
      <c r="W107" s="732">
        <v>5537051.4689080315</v>
      </c>
      <c r="X107" s="732">
        <v>5721767.2058185041</v>
      </c>
      <c r="Y107" s="731">
        <v>8796497.3459122814</v>
      </c>
      <c r="Z107" s="731">
        <v>7368903.2819217946</v>
      </c>
      <c r="AA107" s="731">
        <v>52975667.687186949</v>
      </c>
      <c r="AB107" s="733">
        <v>46794843.987330496</v>
      </c>
      <c r="AC107" s="734">
        <v>40980655.705228433</v>
      </c>
      <c r="AD107" s="734">
        <v>43536019.799531162</v>
      </c>
      <c r="AE107" s="723">
        <v>42279898.086838625</v>
      </c>
      <c r="AF107" s="1056"/>
      <c r="AG107" s="1058"/>
      <c r="AH107" s="1044"/>
      <c r="AI107" s="1044"/>
      <c r="AJ107" s="1043"/>
      <c r="AK107" s="1043"/>
      <c r="AL107" s="1044"/>
      <c r="AM107" s="1043"/>
      <c r="AN107" s="1048"/>
      <c r="AO107" s="1048"/>
      <c r="AP107" s="1048"/>
      <c r="AQ107" s="1043"/>
      <c r="AR107" s="1043"/>
      <c r="AS107" s="1043"/>
      <c r="AT107" s="1043"/>
      <c r="AU107" s="1043"/>
      <c r="AV107" s="1043"/>
      <c r="AW107" s="1043"/>
      <c r="AX107" s="1043"/>
      <c r="AY107" s="730"/>
    </row>
    <row r="108" spans="1:51" ht="27" customHeight="1" x14ac:dyDescent="0.25">
      <c r="A108" s="1043"/>
      <c r="B108" s="1043"/>
      <c r="C108" s="1055"/>
      <c r="D108" s="717" t="s">
        <v>42</v>
      </c>
      <c r="E108" s="735"/>
      <c r="F108" s="735"/>
      <c r="G108" s="736"/>
      <c r="H108" s="721">
        <v>0</v>
      </c>
      <c r="I108" s="735">
        <v>0</v>
      </c>
      <c r="J108" s="735">
        <v>0</v>
      </c>
      <c r="K108" s="735">
        <v>0</v>
      </c>
      <c r="L108" s="735">
        <v>0</v>
      </c>
      <c r="M108" s="735">
        <v>0</v>
      </c>
      <c r="N108" s="737">
        <v>0</v>
      </c>
      <c r="O108" s="737">
        <v>0</v>
      </c>
      <c r="P108" s="737">
        <v>0</v>
      </c>
      <c r="Q108" s="735">
        <v>0</v>
      </c>
      <c r="R108" s="735">
        <v>0</v>
      </c>
      <c r="S108" s="738"/>
      <c r="T108" s="738"/>
      <c r="U108" s="739">
        <v>0</v>
      </c>
      <c r="V108" s="739">
        <v>0</v>
      </c>
      <c r="W108" s="739">
        <v>0</v>
      </c>
      <c r="X108" s="739">
        <v>0</v>
      </c>
      <c r="Y108" s="738">
        <v>0</v>
      </c>
      <c r="Z108" s="738">
        <v>0</v>
      </c>
      <c r="AA108" s="738">
        <v>0</v>
      </c>
      <c r="AB108" s="738">
        <v>0</v>
      </c>
      <c r="AC108" s="734">
        <v>0</v>
      </c>
      <c r="AD108" s="734">
        <v>0</v>
      </c>
      <c r="AE108" s="735">
        <v>0</v>
      </c>
      <c r="AF108" s="1056"/>
      <c r="AG108" s="1058"/>
      <c r="AH108" s="1044"/>
      <c r="AI108" s="1044"/>
      <c r="AJ108" s="1043"/>
      <c r="AK108" s="1043"/>
      <c r="AL108" s="1044"/>
      <c r="AM108" s="1043"/>
      <c r="AN108" s="1048"/>
      <c r="AO108" s="1048"/>
      <c r="AP108" s="1048"/>
      <c r="AQ108" s="1043"/>
      <c r="AR108" s="1043"/>
      <c r="AS108" s="1043"/>
      <c r="AT108" s="1043"/>
      <c r="AU108" s="1043"/>
      <c r="AV108" s="1043"/>
      <c r="AW108" s="1043"/>
      <c r="AX108" s="1043"/>
      <c r="AY108" s="730"/>
    </row>
    <row r="109" spans="1:51" ht="27" customHeight="1" x14ac:dyDescent="0.25">
      <c r="A109" s="1043"/>
      <c r="B109" s="1043"/>
      <c r="C109" s="1055"/>
      <c r="D109" s="719" t="s">
        <v>4</v>
      </c>
      <c r="E109" s="735"/>
      <c r="F109" s="735"/>
      <c r="G109" s="736"/>
      <c r="H109" s="721">
        <v>0</v>
      </c>
      <c r="I109" s="735">
        <v>0</v>
      </c>
      <c r="J109" s="735">
        <v>0</v>
      </c>
      <c r="K109" s="735">
        <v>0</v>
      </c>
      <c r="L109" s="735">
        <v>0</v>
      </c>
      <c r="M109" s="735">
        <v>0</v>
      </c>
      <c r="N109" s="737">
        <v>0</v>
      </c>
      <c r="O109" s="737">
        <v>0</v>
      </c>
      <c r="P109" s="737">
        <v>0</v>
      </c>
      <c r="Q109" s="735">
        <v>0</v>
      </c>
      <c r="R109" s="735">
        <v>0</v>
      </c>
      <c r="S109" s="738"/>
      <c r="T109" s="738"/>
      <c r="U109" s="739">
        <v>0</v>
      </c>
      <c r="V109" s="739">
        <v>0</v>
      </c>
      <c r="W109" s="739">
        <v>0</v>
      </c>
      <c r="X109" s="739">
        <v>0</v>
      </c>
      <c r="Y109" s="738">
        <v>0</v>
      </c>
      <c r="Z109" s="738">
        <v>0</v>
      </c>
      <c r="AA109" s="738">
        <v>0</v>
      </c>
      <c r="AB109" s="738">
        <v>0</v>
      </c>
      <c r="AC109" s="734">
        <v>0</v>
      </c>
      <c r="AD109" s="734">
        <v>0</v>
      </c>
      <c r="AE109" s="735">
        <v>0</v>
      </c>
      <c r="AF109" s="1056"/>
      <c r="AG109" s="1058"/>
      <c r="AH109" s="1044"/>
      <c r="AI109" s="1044"/>
      <c r="AJ109" s="1043"/>
      <c r="AK109" s="1043"/>
      <c r="AL109" s="1044"/>
      <c r="AM109" s="1043"/>
      <c r="AN109" s="1048"/>
      <c r="AO109" s="1048"/>
      <c r="AP109" s="1048"/>
      <c r="AQ109" s="1043"/>
      <c r="AR109" s="1043"/>
      <c r="AS109" s="1043"/>
      <c r="AT109" s="1043"/>
      <c r="AU109" s="1043"/>
      <c r="AV109" s="1043"/>
      <c r="AW109" s="1043"/>
      <c r="AX109" s="1043"/>
      <c r="AY109" s="730"/>
    </row>
    <row r="110" spans="1:51" ht="27" customHeight="1" x14ac:dyDescent="0.25">
      <c r="A110" s="1043"/>
      <c r="B110" s="1043"/>
      <c r="C110" s="1055"/>
      <c r="D110" s="717" t="s">
        <v>43</v>
      </c>
      <c r="E110" s="735"/>
      <c r="F110" s="735"/>
      <c r="G110" s="736"/>
      <c r="H110" s="721">
        <v>0.5</v>
      </c>
      <c r="I110" s="735">
        <v>0.5</v>
      </c>
      <c r="J110" s="735">
        <v>0.5</v>
      </c>
      <c r="K110" s="735">
        <f t="shared" ref="K110" si="131">K108+K106</f>
        <v>0.05</v>
      </c>
      <c r="L110" s="735">
        <v>0.5</v>
      </c>
      <c r="M110" s="735">
        <f t="shared" ref="M110:R110" si="132">M108+M106</f>
        <v>2.8999999999999998E-2</v>
      </c>
      <c r="N110" s="737">
        <f t="shared" si="132"/>
        <v>3.3000000000000002E-2</v>
      </c>
      <c r="O110" s="737">
        <f t="shared" si="132"/>
        <v>3.7999999999999999E-2</v>
      </c>
      <c r="P110" s="737">
        <f t="shared" si="132"/>
        <v>4.1999999999999996E-2</v>
      </c>
      <c r="Q110" s="735">
        <f t="shared" si="132"/>
        <v>4.5999999999999999E-2</v>
      </c>
      <c r="R110" s="735">
        <f t="shared" si="132"/>
        <v>0.05</v>
      </c>
      <c r="S110" s="738"/>
      <c r="T110" s="738"/>
      <c r="U110" s="739">
        <v>0.5</v>
      </c>
      <c r="V110" s="739">
        <v>0.5</v>
      </c>
      <c r="W110" s="739">
        <v>0.5</v>
      </c>
      <c r="X110" s="739">
        <f t="shared" ref="X110:AE110" si="133">X108+X106</f>
        <v>1.9499999999999999E-3</v>
      </c>
      <c r="Y110" s="738">
        <f t="shared" si="133"/>
        <v>2.5000000000000001E-2</v>
      </c>
      <c r="Z110" s="738">
        <f t="shared" si="133"/>
        <v>2.8999999999999998E-2</v>
      </c>
      <c r="AA110" s="738">
        <f t="shared" si="133"/>
        <v>3.3000000000000002E-2</v>
      </c>
      <c r="AB110" s="738">
        <f t="shared" si="133"/>
        <v>3.7999999999999999E-2</v>
      </c>
      <c r="AC110" s="734">
        <f t="shared" si="133"/>
        <v>4.1999999999999996E-2</v>
      </c>
      <c r="AD110" s="734">
        <f t="shared" si="133"/>
        <v>4.5999999999999999E-2</v>
      </c>
      <c r="AE110" s="735">
        <f t="shared" si="133"/>
        <v>0.05</v>
      </c>
      <c r="AF110" s="1056"/>
      <c r="AG110" s="1058"/>
      <c r="AH110" s="1044"/>
      <c r="AI110" s="1044"/>
      <c r="AJ110" s="1043"/>
      <c r="AK110" s="1043"/>
      <c r="AL110" s="1044"/>
      <c r="AM110" s="1043"/>
      <c r="AN110" s="1048"/>
      <c r="AO110" s="1048"/>
      <c r="AP110" s="1048"/>
      <c r="AQ110" s="1043"/>
      <c r="AR110" s="1043"/>
      <c r="AS110" s="1043"/>
      <c r="AT110" s="1043"/>
      <c r="AU110" s="1043"/>
      <c r="AV110" s="1043"/>
      <c r="AW110" s="1043"/>
      <c r="AX110" s="1043"/>
      <c r="AY110" s="730"/>
    </row>
    <row r="111" spans="1:51" ht="27.75" customHeight="1" x14ac:dyDescent="0.25">
      <c r="A111" s="1043"/>
      <c r="B111" s="1043"/>
      <c r="C111" s="1055"/>
      <c r="D111" s="719" t="s">
        <v>45</v>
      </c>
      <c r="E111" s="740"/>
      <c r="F111" s="740"/>
      <c r="G111" s="722"/>
      <c r="H111" s="721">
        <f t="shared" ref="H111:R111" si="134">H107</f>
        <v>187.7570352459567</v>
      </c>
      <c r="I111" s="721">
        <f t="shared" si="134"/>
        <v>4022531.0046916814</v>
      </c>
      <c r="J111" s="721">
        <f t="shared" si="134"/>
        <v>5537051.4689080315</v>
      </c>
      <c r="K111" s="721">
        <f t="shared" si="134"/>
        <v>5721767.2058185041</v>
      </c>
      <c r="L111" s="723">
        <f t="shared" si="134"/>
        <v>8796497.3459122814</v>
      </c>
      <c r="M111" s="735">
        <f t="shared" si="134"/>
        <v>7368903.2819217946</v>
      </c>
      <c r="N111" s="737">
        <f t="shared" si="134"/>
        <v>52975667.687186949</v>
      </c>
      <c r="O111" s="737">
        <f t="shared" si="134"/>
        <v>46794843.987330496</v>
      </c>
      <c r="P111" s="737">
        <f t="shared" si="134"/>
        <v>40980655.705228433</v>
      </c>
      <c r="Q111" s="735">
        <f t="shared" si="134"/>
        <v>43536019.799531162</v>
      </c>
      <c r="R111" s="740">
        <f t="shared" si="134"/>
        <v>42279898.086838625</v>
      </c>
      <c r="S111" s="723"/>
      <c r="T111" s="723"/>
      <c r="U111" s="721">
        <f t="shared" ref="U111:AE111" si="135">U107</f>
        <v>187.7570352459567</v>
      </c>
      <c r="V111" s="739">
        <f t="shared" si="135"/>
        <v>4022531.0046916814</v>
      </c>
      <c r="W111" s="721">
        <f t="shared" si="135"/>
        <v>5537051.4689080315</v>
      </c>
      <c r="X111" s="721">
        <f t="shared" si="135"/>
        <v>5721767.2058185041</v>
      </c>
      <c r="Y111" s="723">
        <f t="shared" si="135"/>
        <v>8796497.3459122814</v>
      </c>
      <c r="Z111" s="723">
        <f t="shared" si="135"/>
        <v>7368903.2819217946</v>
      </c>
      <c r="AA111" s="723">
        <f t="shared" si="135"/>
        <v>52975667.687186949</v>
      </c>
      <c r="AB111" s="741">
        <f t="shared" si="135"/>
        <v>46794843.987330496</v>
      </c>
      <c r="AC111" s="729">
        <f t="shared" si="135"/>
        <v>40980655.705228433</v>
      </c>
      <c r="AD111" s="729">
        <f t="shared" si="135"/>
        <v>43536019.799531162</v>
      </c>
      <c r="AE111" s="740">
        <f t="shared" si="135"/>
        <v>42279898.086838625</v>
      </c>
      <c r="AF111" s="1056"/>
      <c r="AG111" s="1058"/>
      <c r="AH111" s="1044"/>
      <c r="AI111" s="1044"/>
      <c r="AJ111" s="1043"/>
      <c r="AK111" s="1043"/>
      <c r="AL111" s="1044"/>
      <c r="AM111" s="1043"/>
      <c r="AN111" s="1048"/>
      <c r="AO111" s="1048"/>
      <c r="AP111" s="1048"/>
      <c r="AQ111" s="1043"/>
      <c r="AR111" s="1043"/>
      <c r="AS111" s="1043"/>
      <c r="AT111" s="1043"/>
      <c r="AU111" s="1043"/>
      <c r="AV111" s="1043"/>
      <c r="AW111" s="1043"/>
      <c r="AX111" s="1043"/>
      <c r="AY111" s="730"/>
    </row>
    <row r="112" spans="1:51" ht="15" customHeight="1" x14ac:dyDescent="0.25">
      <c r="A112" s="1043"/>
      <c r="B112" s="1043"/>
      <c r="C112" s="1055" t="s">
        <v>561</v>
      </c>
      <c r="D112" s="717" t="s">
        <v>41</v>
      </c>
      <c r="E112" s="721"/>
      <c r="F112" s="722"/>
      <c r="G112" s="722"/>
      <c r="H112" s="721">
        <f t="shared" ref="H112:J112" si="136">1/20</f>
        <v>0.05</v>
      </c>
      <c r="I112" s="721">
        <f t="shared" si="136"/>
        <v>0.05</v>
      </c>
      <c r="J112" s="721">
        <f t="shared" si="136"/>
        <v>0.05</v>
      </c>
      <c r="K112" s="721">
        <v>0.05</v>
      </c>
      <c r="L112" s="723">
        <f t="shared" ref="L112" si="137">1/20</f>
        <v>0.05</v>
      </c>
      <c r="M112" s="723">
        <v>2.8999999999999998E-2</v>
      </c>
      <c r="N112" s="724">
        <f>0.66/20</f>
        <v>3.3000000000000002E-2</v>
      </c>
      <c r="O112" s="724">
        <v>3.7999999999999999E-2</v>
      </c>
      <c r="P112" s="724">
        <f>0.84/20</f>
        <v>4.1999999999999996E-2</v>
      </c>
      <c r="Q112" s="723">
        <f>0.84/20</f>
        <v>4.1999999999999996E-2</v>
      </c>
      <c r="R112" s="721">
        <f>1/20</f>
        <v>0.05</v>
      </c>
      <c r="S112" s="725"/>
      <c r="T112" s="725"/>
      <c r="U112" s="726">
        <f t="shared" ref="U112:W112" si="138">1/20</f>
        <v>0.05</v>
      </c>
      <c r="V112" s="726">
        <f t="shared" si="138"/>
        <v>0.05</v>
      </c>
      <c r="W112" s="726">
        <f t="shared" si="138"/>
        <v>0.05</v>
      </c>
      <c r="X112" s="727">
        <v>1.9499999999999999E-3</v>
      </c>
      <c r="Y112" s="727">
        <v>2.5000000000000001E-2</v>
      </c>
      <c r="Z112" s="727">
        <v>2.8999999999999998E-2</v>
      </c>
      <c r="AA112" s="726">
        <f>0.66/20</f>
        <v>3.3000000000000002E-2</v>
      </c>
      <c r="AB112" s="726">
        <v>3.7999999999999999E-2</v>
      </c>
      <c r="AC112" s="743">
        <f>0.84/20</f>
        <v>4.1999999999999996E-2</v>
      </c>
      <c r="AD112" s="744">
        <f>0.84/20</f>
        <v>4.1999999999999996E-2</v>
      </c>
      <c r="AE112" s="721">
        <f>1/20</f>
        <v>0.05</v>
      </c>
      <c r="AF112" s="1056" t="s">
        <v>635</v>
      </c>
      <c r="AG112" s="1058" t="s">
        <v>468</v>
      </c>
      <c r="AH112" s="1044" t="s">
        <v>527</v>
      </c>
      <c r="AI112" s="1044" t="s">
        <v>636</v>
      </c>
      <c r="AJ112" s="1043" t="s">
        <v>602</v>
      </c>
      <c r="AK112" s="1043" t="s">
        <v>454</v>
      </c>
      <c r="AL112" s="1044" t="s">
        <v>637</v>
      </c>
      <c r="AM112" s="1043" t="s">
        <v>71</v>
      </c>
      <c r="AN112" s="1048">
        <v>380117.31743781647</v>
      </c>
      <c r="AO112" s="1048">
        <v>183486.67458361186</v>
      </c>
      <c r="AP112" s="1048">
        <v>196630.64285420458</v>
      </c>
      <c r="AQ112" s="1043" t="s">
        <v>71</v>
      </c>
      <c r="AR112" s="1043" t="s">
        <v>71</v>
      </c>
      <c r="AS112" s="1043" t="s">
        <v>71</v>
      </c>
      <c r="AT112" s="1043" t="s">
        <v>71</v>
      </c>
      <c r="AU112" s="1043" t="s">
        <v>71</v>
      </c>
      <c r="AV112" s="1043" t="s">
        <v>71</v>
      </c>
      <c r="AW112" s="1043" t="s">
        <v>71</v>
      </c>
      <c r="AX112" s="1043" t="s">
        <v>71</v>
      </c>
      <c r="AY112" s="730"/>
    </row>
    <row r="113" spans="1:51" ht="18" customHeight="1" x14ac:dyDescent="0.25">
      <c r="A113" s="1043"/>
      <c r="B113" s="1043"/>
      <c r="C113" s="1055"/>
      <c r="D113" s="716" t="s">
        <v>3</v>
      </c>
      <c r="E113" s="723"/>
      <c r="F113" s="723"/>
      <c r="G113" s="722"/>
      <c r="H113" s="721">
        <v>103472464.02429783</v>
      </c>
      <c r="I113" s="721">
        <v>188474277.01959991</v>
      </c>
      <c r="J113" s="721">
        <v>136210760.70104724</v>
      </c>
      <c r="K113" s="721">
        <v>125108325.30203785</v>
      </c>
      <c r="L113" s="723">
        <v>111650168.83530572</v>
      </c>
      <c r="M113" s="723">
        <v>102682366.74685389</v>
      </c>
      <c r="N113" s="724">
        <v>93980680.241056651</v>
      </c>
      <c r="O113" s="724">
        <v>86510765.955505386</v>
      </c>
      <c r="P113" s="724">
        <v>89920874.359416693</v>
      </c>
      <c r="Q113" s="723">
        <v>93500617.572962761</v>
      </c>
      <c r="R113" s="723">
        <v>90002377.553650245</v>
      </c>
      <c r="S113" s="731"/>
      <c r="T113" s="731"/>
      <c r="U113" s="732">
        <v>103472464.02429783</v>
      </c>
      <c r="V113" s="732">
        <v>188474277.01959991</v>
      </c>
      <c r="W113" s="732">
        <v>136210760.70104724</v>
      </c>
      <c r="X113" s="732">
        <v>125108325.30203785</v>
      </c>
      <c r="Y113" s="731">
        <v>111650168.83530572</v>
      </c>
      <c r="Z113" s="731">
        <v>102682366.74685389</v>
      </c>
      <c r="AA113" s="731">
        <v>93980680.241056651</v>
      </c>
      <c r="AB113" s="733">
        <v>86510765.955505386</v>
      </c>
      <c r="AC113" s="734">
        <v>89920874.359416693</v>
      </c>
      <c r="AD113" s="734">
        <v>93500617.572962761</v>
      </c>
      <c r="AE113" s="723">
        <v>90002377.553650245</v>
      </c>
      <c r="AF113" s="1056"/>
      <c r="AG113" s="1058"/>
      <c r="AH113" s="1044"/>
      <c r="AI113" s="1044"/>
      <c r="AJ113" s="1043"/>
      <c r="AK113" s="1043"/>
      <c r="AL113" s="1044"/>
      <c r="AM113" s="1043"/>
      <c r="AN113" s="1048"/>
      <c r="AO113" s="1048"/>
      <c r="AP113" s="1048"/>
      <c r="AQ113" s="1043"/>
      <c r="AR113" s="1043"/>
      <c r="AS113" s="1043"/>
      <c r="AT113" s="1043"/>
      <c r="AU113" s="1043"/>
      <c r="AV113" s="1043"/>
      <c r="AW113" s="1043"/>
      <c r="AX113" s="1043"/>
      <c r="AY113" s="730"/>
    </row>
    <row r="114" spans="1:51" ht="27" customHeight="1" x14ac:dyDescent="0.25">
      <c r="A114" s="1043"/>
      <c r="B114" s="1043"/>
      <c r="C114" s="1055"/>
      <c r="D114" s="717" t="s">
        <v>42</v>
      </c>
      <c r="E114" s="735"/>
      <c r="F114" s="735"/>
      <c r="G114" s="736"/>
      <c r="H114" s="721">
        <v>0</v>
      </c>
      <c r="I114" s="735">
        <v>0</v>
      </c>
      <c r="J114" s="735">
        <v>0</v>
      </c>
      <c r="K114" s="735">
        <v>0</v>
      </c>
      <c r="L114" s="735">
        <v>0</v>
      </c>
      <c r="M114" s="735">
        <v>0</v>
      </c>
      <c r="N114" s="737">
        <v>0</v>
      </c>
      <c r="O114" s="737">
        <v>0</v>
      </c>
      <c r="P114" s="737">
        <v>0</v>
      </c>
      <c r="Q114" s="735">
        <v>0</v>
      </c>
      <c r="R114" s="735">
        <v>0</v>
      </c>
      <c r="S114" s="738"/>
      <c r="T114" s="738"/>
      <c r="U114" s="739">
        <v>0</v>
      </c>
      <c r="V114" s="739">
        <v>0</v>
      </c>
      <c r="W114" s="739">
        <v>0</v>
      </c>
      <c r="X114" s="739">
        <v>0</v>
      </c>
      <c r="Y114" s="738">
        <v>0</v>
      </c>
      <c r="Z114" s="738">
        <v>0</v>
      </c>
      <c r="AA114" s="738">
        <v>0</v>
      </c>
      <c r="AB114" s="738">
        <v>0</v>
      </c>
      <c r="AC114" s="734">
        <v>0</v>
      </c>
      <c r="AD114" s="734">
        <v>0</v>
      </c>
      <c r="AE114" s="735">
        <v>0</v>
      </c>
      <c r="AF114" s="1056"/>
      <c r="AG114" s="1058"/>
      <c r="AH114" s="1044"/>
      <c r="AI114" s="1044"/>
      <c r="AJ114" s="1043"/>
      <c r="AK114" s="1043"/>
      <c r="AL114" s="1044"/>
      <c r="AM114" s="1043"/>
      <c r="AN114" s="1048"/>
      <c r="AO114" s="1048"/>
      <c r="AP114" s="1048"/>
      <c r="AQ114" s="1043"/>
      <c r="AR114" s="1043"/>
      <c r="AS114" s="1043"/>
      <c r="AT114" s="1043"/>
      <c r="AU114" s="1043"/>
      <c r="AV114" s="1043"/>
      <c r="AW114" s="1043"/>
      <c r="AX114" s="1043"/>
      <c r="AY114" s="730"/>
    </row>
    <row r="115" spans="1:51" ht="27" customHeight="1" x14ac:dyDescent="0.25">
      <c r="A115" s="1043"/>
      <c r="B115" s="1043"/>
      <c r="C115" s="1055"/>
      <c r="D115" s="720" t="s">
        <v>4</v>
      </c>
      <c r="E115" s="735"/>
      <c r="F115" s="735"/>
      <c r="G115" s="736"/>
      <c r="H115" s="721">
        <v>0</v>
      </c>
      <c r="I115" s="735">
        <v>0</v>
      </c>
      <c r="J115" s="735">
        <v>0</v>
      </c>
      <c r="K115" s="735">
        <v>0</v>
      </c>
      <c r="L115" s="735">
        <v>0</v>
      </c>
      <c r="M115" s="735">
        <v>0</v>
      </c>
      <c r="N115" s="737">
        <v>0</v>
      </c>
      <c r="O115" s="737">
        <v>0</v>
      </c>
      <c r="P115" s="737">
        <v>0</v>
      </c>
      <c r="Q115" s="735">
        <v>0</v>
      </c>
      <c r="R115" s="735">
        <v>0</v>
      </c>
      <c r="S115" s="738"/>
      <c r="T115" s="738"/>
      <c r="U115" s="739">
        <v>0</v>
      </c>
      <c r="V115" s="739">
        <v>0</v>
      </c>
      <c r="W115" s="739">
        <v>0</v>
      </c>
      <c r="X115" s="739">
        <v>0</v>
      </c>
      <c r="Y115" s="738">
        <v>0</v>
      </c>
      <c r="Z115" s="738">
        <v>0</v>
      </c>
      <c r="AA115" s="738">
        <v>0</v>
      </c>
      <c r="AB115" s="738">
        <v>0</v>
      </c>
      <c r="AC115" s="734">
        <v>0</v>
      </c>
      <c r="AD115" s="734">
        <v>0</v>
      </c>
      <c r="AE115" s="735">
        <v>0</v>
      </c>
      <c r="AF115" s="1056"/>
      <c r="AG115" s="1058"/>
      <c r="AH115" s="1044"/>
      <c r="AI115" s="1044"/>
      <c r="AJ115" s="1043"/>
      <c r="AK115" s="1043"/>
      <c r="AL115" s="1044"/>
      <c r="AM115" s="1043"/>
      <c r="AN115" s="1048"/>
      <c r="AO115" s="1048"/>
      <c r="AP115" s="1048"/>
      <c r="AQ115" s="1043"/>
      <c r="AR115" s="1043"/>
      <c r="AS115" s="1043"/>
      <c r="AT115" s="1043"/>
      <c r="AU115" s="1043"/>
      <c r="AV115" s="1043"/>
      <c r="AW115" s="1043"/>
      <c r="AX115" s="1043"/>
      <c r="AY115" s="730"/>
    </row>
    <row r="116" spans="1:51" ht="27" customHeight="1" x14ac:dyDescent="0.25">
      <c r="A116" s="1043"/>
      <c r="B116" s="1043"/>
      <c r="C116" s="1055"/>
      <c r="D116" s="717" t="s">
        <v>43</v>
      </c>
      <c r="E116" s="735"/>
      <c r="F116" s="735"/>
      <c r="G116" s="736"/>
      <c r="H116" s="721">
        <v>0.05</v>
      </c>
      <c r="I116" s="735">
        <v>0.05</v>
      </c>
      <c r="J116" s="735">
        <v>0.05</v>
      </c>
      <c r="K116" s="735">
        <f t="shared" ref="K116" si="139">K114+K112</f>
        <v>0.05</v>
      </c>
      <c r="L116" s="735">
        <v>0.05</v>
      </c>
      <c r="M116" s="735">
        <f t="shared" ref="M116:R116" si="140">M114+M112</f>
        <v>2.8999999999999998E-2</v>
      </c>
      <c r="N116" s="737">
        <f t="shared" si="140"/>
        <v>3.3000000000000002E-2</v>
      </c>
      <c r="O116" s="737">
        <f t="shared" si="140"/>
        <v>3.7999999999999999E-2</v>
      </c>
      <c r="P116" s="737">
        <f t="shared" si="140"/>
        <v>4.1999999999999996E-2</v>
      </c>
      <c r="Q116" s="735">
        <f t="shared" si="140"/>
        <v>4.1999999999999996E-2</v>
      </c>
      <c r="R116" s="735">
        <f t="shared" si="140"/>
        <v>0.05</v>
      </c>
      <c r="S116" s="738"/>
      <c r="T116" s="738"/>
      <c r="U116" s="739">
        <v>0.05</v>
      </c>
      <c r="V116" s="739">
        <v>0.05</v>
      </c>
      <c r="W116" s="739">
        <v>0.05</v>
      </c>
      <c r="X116" s="739">
        <f t="shared" ref="X116:AE116" si="141">X114+X112</f>
        <v>1.9499999999999999E-3</v>
      </c>
      <c r="Y116" s="738">
        <f t="shared" si="141"/>
        <v>2.5000000000000001E-2</v>
      </c>
      <c r="Z116" s="738">
        <f t="shared" si="141"/>
        <v>2.8999999999999998E-2</v>
      </c>
      <c r="AA116" s="738">
        <f t="shared" si="141"/>
        <v>3.3000000000000002E-2</v>
      </c>
      <c r="AB116" s="738">
        <f t="shared" si="141"/>
        <v>3.7999999999999999E-2</v>
      </c>
      <c r="AC116" s="734">
        <f t="shared" si="141"/>
        <v>4.1999999999999996E-2</v>
      </c>
      <c r="AD116" s="734">
        <f t="shared" si="141"/>
        <v>4.1999999999999996E-2</v>
      </c>
      <c r="AE116" s="735">
        <f t="shared" si="141"/>
        <v>0.05</v>
      </c>
      <c r="AF116" s="1056"/>
      <c r="AG116" s="1058"/>
      <c r="AH116" s="1044"/>
      <c r="AI116" s="1044"/>
      <c r="AJ116" s="1043"/>
      <c r="AK116" s="1043"/>
      <c r="AL116" s="1044"/>
      <c r="AM116" s="1043"/>
      <c r="AN116" s="1048"/>
      <c r="AO116" s="1048"/>
      <c r="AP116" s="1048"/>
      <c r="AQ116" s="1043"/>
      <c r="AR116" s="1043"/>
      <c r="AS116" s="1043"/>
      <c r="AT116" s="1043"/>
      <c r="AU116" s="1043"/>
      <c r="AV116" s="1043"/>
      <c r="AW116" s="1043"/>
      <c r="AX116" s="1043"/>
      <c r="AY116" s="730"/>
    </row>
    <row r="117" spans="1:51" ht="27.75" customHeight="1" x14ac:dyDescent="0.25">
      <c r="A117" s="1043"/>
      <c r="B117" s="1043"/>
      <c r="C117" s="1055"/>
      <c r="D117" s="716" t="s">
        <v>45</v>
      </c>
      <c r="E117" s="740"/>
      <c r="F117" s="740"/>
      <c r="G117" s="722"/>
      <c r="H117" s="721">
        <f t="shared" ref="H117:R117" si="142">H113</f>
        <v>103472464.02429783</v>
      </c>
      <c r="I117" s="721">
        <f t="shared" si="142"/>
        <v>188474277.01959991</v>
      </c>
      <c r="J117" s="721">
        <f t="shared" si="142"/>
        <v>136210760.70104724</v>
      </c>
      <c r="K117" s="721">
        <f t="shared" si="142"/>
        <v>125108325.30203785</v>
      </c>
      <c r="L117" s="723">
        <f t="shared" si="142"/>
        <v>111650168.83530572</v>
      </c>
      <c r="M117" s="735">
        <f t="shared" si="142"/>
        <v>102682366.74685389</v>
      </c>
      <c r="N117" s="737">
        <f t="shared" si="142"/>
        <v>93980680.241056651</v>
      </c>
      <c r="O117" s="737">
        <f t="shared" si="142"/>
        <v>86510765.955505386</v>
      </c>
      <c r="P117" s="737">
        <f t="shared" si="142"/>
        <v>89920874.359416693</v>
      </c>
      <c r="Q117" s="735">
        <f t="shared" si="142"/>
        <v>93500617.572962761</v>
      </c>
      <c r="R117" s="740">
        <f t="shared" si="142"/>
        <v>90002377.553650245</v>
      </c>
      <c r="S117" s="723"/>
      <c r="T117" s="723"/>
      <c r="U117" s="721">
        <f t="shared" ref="U117:AE117" si="143">U113</f>
        <v>103472464.02429783</v>
      </c>
      <c r="V117" s="739">
        <f t="shared" si="143"/>
        <v>188474277.01959991</v>
      </c>
      <c r="W117" s="721">
        <f t="shared" si="143"/>
        <v>136210760.70104724</v>
      </c>
      <c r="X117" s="721">
        <f t="shared" si="143"/>
        <v>125108325.30203785</v>
      </c>
      <c r="Y117" s="723">
        <f t="shared" si="143"/>
        <v>111650168.83530572</v>
      </c>
      <c r="Z117" s="723">
        <f t="shared" si="143"/>
        <v>102682366.74685389</v>
      </c>
      <c r="AA117" s="723">
        <f t="shared" si="143"/>
        <v>93980680.241056651</v>
      </c>
      <c r="AB117" s="741">
        <f t="shared" si="143"/>
        <v>86510765.955505386</v>
      </c>
      <c r="AC117" s="729">
        <f t="shared" si="143"/>
        <v>89920874.359416693</v>
      </c>
      <c r="AD117" s="729">
        <f t="shared" si="143"/>
        <v>93500617.572962761</v>
      </c>
      <c r="AE117" s="740">
        <f t="shared" si="143"/>
        <v>90002377.553650245</v>
      </c>
      <c r="AF117" s="1056"/>
      <c r="AG117" s="1058"/>
      <c r="AH117" s="1044"/>
      <c r="AI117" s="1044"/>
      <c r="AJ117" s="1043"/>
      <c r="AK117" s="1043"/>
      <c r="AL117" s="1044"/>
      <c r="AM117" s="1043"/>
      <c r="AN117" s="1048"/>
      <c r="AO117" s="1048"/>
      <c r="AP117" s="1048"/>
      <c r="AQ117" s="1043"/>
      <c r="AR117" s="1043"/>
      <c r="AS117" s="1043"/>
      <c r="AT117" s="1043"/>
      <c r="AU117" s="1043"/>
      <c r="AV117" s="1043"/>
      <c r="AW117" s="1043"/>
      <c r="AX117" s="1043"/>
      <c r="AY117" s="730"/>
    </row>
    <row r="118" spans="1:51" ht="15" customHeight="1" x14ac:dyDescent="0.25">
      <c r="A118" s="1043"/>
      <c r="B118" s="1043"/>
      <c r="C118" s="1055" t="s">
        <v>562</v>
      </c>
      <c r="D118" s="717" t="s">
        <v>41</v>
      </c>
      <c r="E118" s="721"/>
      <c r="F118" s="722"/>
      <c r="G118" s="722"/>
      <c r="H118" s="721">
        <f t="shared" ref="H118:J118" si="144">1/20</f>
        <v>0.05</v>
      </c>
      <c r="I118" s="721">
        <f t="shared" si="144"/>
        <v>0.05</v>
      </c>
      <c r="J118" s="721">
        <f t="shared" si="144"/>
        <v>0.05</v>
      </c>
      <c r="K118" s="721">
        <v>0.05</v>
      </c>
      <c r="L118" s="721">
        <f t="shared" ref="L118" si="145">1/20</f>
        <v>0.05</v>
      </c>
      <c r="M118" s="723">
        <v>2.8999999999999998E-2</v>
      </c>
      <c r="N118" s="724">
        <f>0.66/20</f>
        <v>3.3000000000000002E-2</v>
      </c>
      <c r="O118" s="724">
        <v>3.7999999999999999E-2</v>
      </c>
      <c r="P118" s="724">
        <f>0.84/20</f>
        <v>4.1999999999999996E-2</v>
      </c>
      <c r="Q118" s="723">
        <v>0.05</v>
      </c>
      <c r="R118" s="721">
        <f>1/20</f>
        <v>0.05</v>
      </c>
      <c r="S118" s="725"/>
      <c r="T118" s="725"/>
      <c r="U118" s="726">
        <f t="shared" ref="U118:W118" si="146">1/20</f>
        <v>0.05</v>
      </c>
      <c r="V118" s="726">
        <f t="shared" si="146"/>
        <v>0.05</v>
      </c>
      <c r="W118" s="726">
        <f t="shared" si="146"/>
        <v>0.05</v>
      </c>
      <c r="X118" s="727">
        <v>1.9499999999999999E-3</v>
      </c>
      <c r="Y118" s="727">
        <v>2.5000000000000001E-2</v>
      </c>
      <c r="Z118" s="727">
        <v>2.8999999999999998E-2</v>
      </c>
      <c r="AA118" s="726">
        <f>0.66/20</f>
        <v>3.3000000000000002E-2</v>
      </c>
      <c r="AB118" s="726">
        <v>3.7999999999999999E-2</v>
      </c>
      <c r="AC118" s="746">
        <f>0.84/20</f>
        <v>4.1999999999999996E-2</v>
      </c>
      <c r="AD118" s="729">
        <v>0.05</v>
      </c>
      <c r="AE118" s="721">
        <f>1/20</f>
        <v>0.05</v>
      </c>
      <c r="AF118" s="1056" t="s">
        <v>638</v>
      </c>
      <c r="AG118" s="1058" t="s">
        <v>463</v>
      </c>
      <c r="AH118" s="1044" t="s">
        <v>522</v>
      </c>
      <c r="AI118" s="1044" t="s">
        <v>639</v>
      </c>
      <c r="AJ118" s="1043" t="s">
        <v>602</v>
      </c>
      <c r="AK118" s="1043" t="s">
        <v>454</v>
      </c>
      <c r="AL118" s="1044" t="s">
        <v>640</v>
      </c>
      <c r="AM118" s="1043" t="s">
        <v>71</v>
      </c>
      <c r="AN118" s="1048">
        <v>633874.30842303589</v>
      </c>
      <c r="AO118" s="1048">
        <v>309386.06171546312</v>
      </c>
      <c r="AP118" s="1048">
        <v>324488.2467075726</v>
      </c>
      <c r="AQ118" s="1043" t="s">
        <v>71</v>
      </c>
      <c r="AR118" s="1043" t="s">
        <v>71</v>
      </c>
      <c r="AS118" s="1043" t="s">
        <v>71</v>
      </c>
      <c r="AT118" s="1043" t="s">
        <v>71</v>
      </c>
      <c r="AU118" s="1043" t="s">
        <v>71</v>
      </c>
      <c r="AV118" s="1043" t="s">
        <v>71</v>
      </c>
      <c r="AW118" s="1043" t="s">
        <v>71</v>
      </c>
      <c r="AX118" s="1043" t="s">
        <v>71</v>
      </c>
      <c r="AY118" s="730"/>
    </row>
    <row r="119" spans="1:51" ht="18" customHeight="1" x14ac:dyDescent="0.25">
      <c r="A119" s="1043"/>
      <c r="B119" s="1043"/>
      <c r="C119" s="1055"/>
      <c r="D119" s="720" t="s">
        <v>3</v>
      </c>
      <c r="E119" s="723"/>
      <c r="F119" s="723"/>
      <c r="G119" s="722"/>
      <c r="H119" s="721">
        <v>284633557.85297799</v>
      </c>
      <c r="I119" s="721">
        <v>318174508.35151094</v>
      </c>
      <c r="J119" s="721">
        <v>275266080.67734188</v>
      </c>
      <c r="K119" s="721">
        <v>260757172.48924035</v>
      </c>
      <c r="L119" s="723">
        <v>261253713.57388368</v>
      </c>
      <c r="M119" s="723">
        <v>278125623.41262627</v>
      </c>
      <c r="N119" s="724">
        <v>279437667.20316625</v>
      </c>
      <c r="O119" s="724">
        <v>264400031.98842949</v>
      </c>
      <c r="P119" s="724">
        <v>237912332.68615332</v>
      </c>
      <c r="Q119" s="723">
        <v>247429521.36536559</v>
      </c>
      <c r="R119" s="723">
        <v>238372579.30937225</v>
      </c>
      <c r="S119" s="731"/>
      <c r="T119" s="731"/>
      <c r="U119" s="732">
        <v>284633557.85297799</v>
      </c>
      <c r="V119" s="749">
        <v>318174508.35151094</v>
      </c>
      <c r="W119" s="732">
        <v>275266080.67734188</v>
      </c>
      <c r="X119" s="732">
        <v>260757172.48924035</v>
      </c>
      <c r="Y119" s="731">
        <v>261253713.57388368</v>
      </c>
      <c r="Z119" s="731">
        <v>278125623.41262627</v>
      </c>
      <c r="AA119" s="731">
        <v>279437667.20316625</v>
      </c>
      <c r="AB119" s="733">
        <v>264400031.98842949</v>
      </c>
      <c r="AC119" s="734">
        <v>237912332.68615332</v>
      </c>
      <c r="AD119" s="734">
        <v>247429521.36536559</v>
      </c>
      <c r="AE119" s="723">
        <v>238372579.30937225</v>
      </c>
      <c r="AF119" s="1056"/>
      <c r="AG119" s="1058"/>
      <c r="AH119" s="1044"/>
      <c r="AI119" s="1044"/>
      <c r="AJ119" s="1043"/>
      <c r="AK119" s="1043"/>
      <c r="AL119" s="1044"/>
      <c r="AM119" s="1043"/>
      <c r="AN119" s="1048"/>
      <c r="AO119" s="1048"/>
      <c r="AP119" s="1048"/>
      <c r="AQ119" s="1043"/>
      <c r="AR119" s="1043"/>
      <c r="AS119" s="1043"/>
      <c r="AT119" s="1043"/>
      <c r="AU119" s="1043"/>
      <c r="AV119" s="1043"/>
      <c r="AW119" s="1043"/>
      <c r="AX119" s="1043"/>
      <c r="AY119" s="730"/>
    </row>
    <row r="120" spans="1:51" ht="27" customHeight="1" x14ac:dyDescent="0.25">
      <c r="A120" s="1043"/>
      <c r="B120" s="1043"/>
      <c r="C120" s="1055"/>
      <c r="D120" s="717" t="s">
        <v>42</v>
      </c>
      <c r="E120" s="735"/>
      <c r="F120" s="735"/>
      <c r="G120" s="736"/>
      <c r="H120" s="721">
        <v>0</v>
      </c>
      <c r="I120" s="735">
        <v>0</v>
      </c>
      <c r="J120" s="735">
        <v>0</v>
      </c>
      <c r="K120" s="735">
        <v>0</v>
      </c>
      <c r="L120" s="735">
        <v>0</v>
      </c>
      <c r="M120" s="735">
        <v>0</v>
      </c>
      <c r="N120" s="737">
        <v>0</v>
      </c>
      <c r="O120" s="737">
        <v>0</v>
      </c>
      <c r="P120" s="737">
        <v>0</v>
      </c>
      <c r="Q120" s="735">
        <v>0</v>
      </c>
      <c r="R120" s="735">
        <v>0</v>
      </c>
      <c r="S120" s="738"/>
      <c r="T120" s="738"/>
      <c r="U120" s="739">
        <v>0</v>
      </c>
      <c r="V120" s="739">
        <v>0</v>
      </c>
      <c r="W120" s="739">
        <v>0</v>
      </c>
      <c r="X120" s="739">
        <v>0</v>
      </c>
      <c r="Y120" s="738">
        <v>0</v>
      </c>
      <c r="Z120" s="738">
        <v>0</v>
      </c>
      <c r="AA120" s="738">
        <v>0</v>
      </c>
      <c r="AB120" s="738">
        <v>0</v>
      </c>
      <c r="AC120" s="734">
        <v>0</v>
      </c>
      <c r="AD120" s="734">
        <v>0</v>
      </c>
      <c r="AE120" s="735">
        <v>0</v>
      </c>
      <c r="AF120" s="1056"/>
      <c r="AG120" s="1058"/>
      <c r="AH120" s="1044"/>
      <c r="AI120" s="1044"/>
      <c r="AJ120" s="1043"/>
      <c r="AK120" s="1043"/>
      <c r="AL120" s="1044"/>
      <c r="AM120" s="1043"/>
      <c r="AN120" s="1048"/>
      <c r="AO120" s="1048"/>
      <c r="AP120" s="1048"/>
      <c r="AQ120" s="1043"/>
      <c r="AR120" s="1043"/>
      <c r="AS120" s="1043"/>
      <c r="AT120" s="1043"/>
      <c r="AU120" s="1043"/>
      <c r="AV120" s="1043"/>
      <c r="AW120" s="1043"/>
      <c r="AX120" s="1043"/>
      <c r="AY120" s="730"/>
    </row>
    <row r="121" spans="1:51" ht="27" customHeight="1" x14ac:dyDescent="0.25">
      <c r="A121" s="1043"/>
      <c r="B121" s="1043"/>
      <c r="C121" s="1055"/>
      <c r="D121" s="718" t="s">
        <v>4</v>
      </c>
      <c r="E121" s="735"/>
      <c r="F121" s="735"/>
      <c r="G121" s="736"/>
      <c r="H121" s="721">
        <v>0</v>
      </c>
      <c r="I121" s="735">
        <v>0</v>
      </c>
      <c r="J121" s="735">
        <v>0</v>
      </c>
      <c r="K121" s="735">
        <v>0</v>
      </c>
      <c r="L121" s="735">
        <v>0</v>
      </c>
      <c r="M121" s="735">
        <v>0</v>
      </c>
      <c r="N121" s="737">
        <v>0</v>
      </c>
      <c r="O121" s="737">
        <v>0</v>
      </c>
      <c r="P121" s="737">
        <v>0</v>
      </c>
      <c r="Q121" s="735">
        <v>0</v>
      </c>
      <c r="R121" s="735">
        <v>0</v>
      </c>
      <c r="S121" s="738"/>
      <c r="T121" s="738"/>
      <c r="U121" s="739">
        <v>0</v>
      </c>
      <c r="V121" s="739">
        <v>0</v>
      </c>
      <c r="W121" s="739">
        <v>0</v>
      </c>
      <c r="X121" s="739">
        <v>0</v>
      </c>
      <c r="Y121" s="738">
        <v>0</v>
      </c>
      <c r="Z121" s="738">
        <v>0</v>
      </c>
      <c r="AA121" s="738">
        <v>0</v>
      </c>
      <c r="AB121" s="738">
        <v>0</v>
      </c>
      <c r="AC121" s="734">
        <v>0</v>
      </c>
      <c r="AD121" s="734">
        <v>0</v>
      </c>
      <c r="AE121" s="735">
        <v>0</v>
      </c>
      <c r="AF121" s="1056"/>
      <c r="AG121" s="1058"/>
      <c r="AH121" s="1044"/>
      <c r="AI121" s="1044"/>
      <c r="AJ121" s="1043"/>
      <c r="AK121" s="1043"/>
      <c r="AL121" s="1044"/>
      <c r="AM121" s="1043"/>
      <c r="AN121" s="1048"/>
      <c r="AO121" s="1048"/>
      <c r="AP121" s="1048"/>
      <c r="AQ121" s="1043"/>
      <c r="AR121" s="1043"/>
      <c r="AS121" s="1043"/>
      <c r="AT121" s="1043"/>
      <c r="AU121" s="1043"/>
      <c r="AV121" s="1043"/>
      <c r="AW121" s="1043"/>
      <c r="AX121" s="1043"/>
      <c r="AY121" s="730"/>
    </row>
    <row r="122" spans="1:51" ht="27" customHeight="1" x14ac:dyDescent="0.25">
      <c r="A122" s="1043"/>
      <c r="B122" s="1043"/>
      <c r="C122" s="1055"/>
      <c r="D122" s="717" t="s">
        <v>43</v>
      </c>
      <c r="E122" s="735"/>
      <c r="F122" s="735"/>
      <c r="G122" s="736"/>
      <c r="H122" s="721">
        <v>0.5</v>
      </c>
      <c r="I122" s="735">
        <v>0.5</v>
      </c>
      <c r="J122" s="735">
        <v>0.5</v>
      </c>
      <c r="K122" s="735">
        <f t="shared" ref="K122" si="147">K120+K118</f>
        <v>0.05</v>
      </c>
      <c r="L122" s="735">
        <v>0.5</v>
      </c>
      <c r="M122" s="735">
        <f t="shared" ref="M122:R122" si="148">M120+M118</f>
        <v>2.8999999999999998E-2</v>
      </c>
      <c r="N122" s="737">
        <f t="shared" si="148"/>
        <v>3.3000000000000002E-2</v>
      </c>
      <c r="O122" s="737">
        <f t="shared" si="148"/>
        <v>3.7999999999999999E-2</v>
      </c>
      <c r="P122" s="737">
        <f t="shared" si="148"/>
        <v>4.1999999999999996E-2</v>
      </c>
      <c r="Q122" s="735">
        <f t="shared" si="148"/>
        <v>0.05</v>
      </c>
      <c r="R122" s="735">
        <f t="shared" si="148"/>
        <v>0.05</v>
      </c>
      <c r="S122" s="738"/>
      <c r="T122" s="738"/>
      <c r="U122" s="739">
        <v>0.5</v>
      </c>
      <c r="V122" s="739">
        <v>0.5</v>
      </c>
      <c r="W122" s="739">
        <v>0.5</v>
      </c>
      <c r="X122" s="739">
        <f t="shared" ref="X122:AE122" si="149">X120+X118</f>
        <v>1.9499999999999999E-3</v>
      </c>
      <c r="Y122" s="738">
        <f t="shared" si="149"/>
        <v>2.5000000000000001E-2</v>
      </c>
      <c r="Z122" s="738">
        <f t="shared" si="149"/>
        <v>2.8999999999999998E-2</v>
      </c>
      <c r="AA122" s="738">
        <f t="shared" si="149"/>
        <v>3.3000000000000002E-2</v>
      </c>
      <c r="AB122" s="738">
        <f t="shared" si="149"/>
        <v>3.7999999999999999E-2</v>
      </c>
      <c r="AC122" s="734">
        <f t="shared" si="149"/>
        <v>4.1999999999999996E-2</v>
      </c>
      <c r="AD122" s="734">
        <f t="shared" si="149"/>
        <v>0.05</v>
      </c>
      <c r="AE122" s="735">
        <f t="shared" si="149"/>
        <v>0.05</v>
      </c>
      <c r="AF122" s="1056"/>
      <c r="AG122" s="1058"/>
      <c r="AH122" s="1044"/>
      <c r="AI122" s="1044"/>
      <c r="AJ122" s="1043"/>
      <c r="AK122" s="1043"/>
      <c r="AL122" s="1044"/>
      <c r="AM122" s="1043"/>
      <c r="AN122" s="1048"/>
      <c r="AO122" s="1048"/>
      <c r="AP122" s="1048"/>
      <c r="AQ122" s="1043"/>
      <c r="AR122" s="1043"/>
      <c r="AS122" s="1043"/>
      <c r="AT122" s="1043"/>
      <c r="AU122" s="1043"/>
      <c r="AV122" s="1043"/>
      <c r="AW122" s="1043"/>
      <c r="AX122" s="1043"/>
      <c r="AY122" s="730"/>
    </row>
    <row r="123" spans="1:51" ht="27.75" customHeight="1" x14ac:dyDescent="0.25">
      <c r="A123" s="1043"/>
      <c r="B123" s="1043"/>
      <c r="C123" s="1055"/>
      <c r="D123" s="716" t="s">
        <v>45</v>
      </c>
      <c r="E123" s="740"/>
      <c r="F123" s="740"/>
      <c r="G123" s="722"/>
      <c r="H123" s="721">
        <f t="shared" ref="H123:R123" si="150">H119</f>
        <v>284633557.85297799</v>
      </c>
      <c r="I123" s="721">
        <f t="shared" si="150"/>
        <v>318174508.35151094</v>
      </c>
      <c r="J123" s="721">
        <f t="shared" si="150"/>
        <v>275266080.67734188</v>
      </c>
      <c r="K123" s="721">
        <f t="shared" si="150"/>
        <v>260757172.48924035</v>
      </c>
      <c r="L123" s="723">
        <f t="shared" si="150"/>
        <v>261253713.57388368</v>
      </c>
      <c r="M123" s="735">
        <f t="shared" si="150"/>
        <v>278125623.41262627</v>
      </c>
      <c r="N123" s="737">
        <f t="shared" si="150"/>
        <v>279437667.20316625</v>
      </c>
      <c r="O123" s="737">
        <f t="shared" si="150"/>
        <v>264400031.98842949</v>
      </c>
      <c r="P123" s="737">
        <f t="shared" si="150"/>
        <v>237912332.68615332</v>
      </c>
      <c r="Q123" s="735">
        <f t="shared" si="150"/>
        <v>247429521.36536559</v>
      </c>
      <c r="R123" s="740">
        <f t="shared" si="150"/>
        <v>238372579.30937225</v>
      </c>
      <c r="S123" s="723"/>
      <c r="T123" s="723"/>
      <c r="U123" s="721">
        <f t="shared" ref="U123:AE123" si="151">U119</f>
        <v>284633557.85297799</v>
      </c>
      <c r="V123" s="739">
        <f t="shared" si="151"/>
        <v>318174508.35151094</v>
      </c>
      <c r="W123" s="721">
        <f t="shared" si="151"/>
        <v>275266080.67734188</v>
      </c>
      <c r="X123" s="721">
        <f t="shared" si="151"/>
        <v>260757172.48924035</v>
      </c>
      <c r="Y123" s="723">
        <f t="shared" si="151"/>
        <v>261253713.57388368</v>
      </c>
      <c r="Z123" s="723">
        <f t="shared" si="151"/>
        <v>278125623.41262627</v>
      </c>
      <c r="AA123" s="723">
        <f t="shared" si="151"/>
        <v>279437667.20316625</v>
      </c>
      <c r="AB123" s="741">
        <f t="shared" si="151"/>
        <v>264400031.98842949</v>
      </c>
      <c r="AC123" s="729">
        <f t="shared" si="151"/>
        <v>237912332.68615332</v>
      </c>
      <c r="AD123" s="729">
        <f t="shared" si="151"/>
        <v>247429521.36536559</v>
      </c>
      <c r="AE123" s="740">
        <f t="shared" si="151"/>
        <v>238372579.30937225</v>
      </c>
      <c r="AF123" s="1056"/>
      <c r="AG123" s="1058"/>
      <c r="AH123" s="1044"/>
      <c r="AI123" s="1044"/>
      <c r="AJ123" s="1043"/>
      <c r="AK123" s="1043"/>
      <c r="AL123" s="1044"/>
      <c r="AM123" s="1043"/>
      <c r="AN123" s="1048"/>
      <c r="AO123" s="1048"/>
      <c r="AP123" s="1048"/>
      <c r="AQ123" s="1043"/>
      <c r="AR123" s="1043"/>
      <c r="AS123" s="1043"/>
      <c r="AT123" s="1043"/>
      <c r="AU123" s="1043"/>
      <c r="AV123" s="1043"/>
      <c r="AW123" s="1043"/>
      <c r="AX123" s="1043"/>
      <c r="AY123" s="730"/>
    </row>
    <row r="124" spans="1:51" ht="22.5" customHeight="1" x14ac:dyDescent="0.25">
      <c r="A124" s="1043"/>
      <c r="B124" s="1043"/>
      <c r="C124" s="1055" t="s">
        <v>519</v>
      </c>
      <c r="D124" s="717" t="s">
        <v>41</v>
      </c>
      <c r="E124" s="721"/>
      <c r="F124" s="722"/>
      <c r="G124" s="723">
        <v>0.99999999999999978</v>
      </c>
      <c r="H124" s="721">
        <f t="shared" ref="H124:J124" si="152">1/20</f>
        <v>0.05</v>
      </c>
      <c r="I124" s="721">
        <f t="shared" si="152"/>
        <v>0.05</v>
      </c>
      <c r="J124" s="721">
        <f t="shared" si="152"/>
        <v>0.05</v>
      </c>
      <c r="K124" s="721">
        <v>0.05</v>
      </c>
      <c r="L124" s="721">
        <f t="shared" ref="L124" si="153">1/20</f>
        <v>0.05</v>
      </c>
      <c r="M124" s="723">
        <v>2.8999999999999998E-2</v>
      </c>
      <c r="N124" s="724">
        <f>(0.66/20)+0.34</f>
        <v>0.373</v>
      </c>
      <c r="O124" s="724">
        <v>0.27799999999999997</v>
      </c>
      <c r="P124" s="724">
        <f>0.042+0.16</f>
        <v>0.20200000000000001</v>
      </c>
      <c r="Q124" s="723">
        <v>0.05</v>
      </c>
      <c r="R124" s="721">
        <f>1/20</f>
        <v>0.05</v>
      </c>
      <c r="S124" s="725"/>
      <c r="T124" s="738"/>
      <c r="U124" s="726">
        <f t="shared" ref="U124:W124" si="154">1/20</f>
        <v>0.05</v>
      </c>
      <c r="V124" s="726">
        <f t="shared" si="154"/>
        <v>0.05</v>
      </c>
      <c r="W124" s="726">
        <f t="shared" si="154"/>
        <v>0.05</v>
      </c>
      <c r="X124" s="727">
        <v>1.9499999999999999E-3</v>
      </c>
      <c r="Y124" s="727">
        <v>2.5000000000000001E-2</v>
      </c>
      <c r="Z124" s="727">
        <v>2.8999999999999998E-2</v>
      </c>
      <c r="AA124" s="726">
        <f>0.66/20</f>
        <v>3.3000000000000002E-2</v>
      </c>
      <c r="AB124" s="726">
        <v>3.7999999999999999E-2</v>
      </c>
      <c r="AC124" s="727">
        <f>0.84/20</f>
        <v>4.1999999999999996E-2</v>
      </c>
      <c r="AD124" s="726">
        <v>0.05</v>
      </c>
      <c r="AE124" s="721">
        <f>1/20</f>
        <v>0.05</v>
      </c>
      <c r="AF124" s="1056" t="s">
        <v>536</v>
      </c>
      <c r="AG124" s="1058" t="s">
        <v>530</v>
      </c>
      <c r="AH124" s="1044" t="s">
        <v>71</v>
      </c>
      <c r="AI124" s="1044" t="s">
        <v>71</v>
      </c>
      <c r="AJ124" s="1043" t="s">
        <v>641</v>
      </c>
      <c r="AK124" s="1043" t="s">
        <v>454</v>
      </c>
      <c r="AL124" s="1044" t="s">
        <v>71</v>
      </c>
      <c r="AM124" s="1043" t="s">
        <v>71</v>
      </c>
      <c r="AN124" s="1043" t="s">
        <v>71</v>
      </c>
      <c r="AO124" s="1044" t="s">
        <v>71</v>
      </c>
      <c r="AP124" s="1044" t="s">
        <v>71</v>
      </c>
      <c r="AQ124" s="1044" t="s">
        <v>71</v>
      </c>
      <c r="AR124" s="1044" t="s">
        <v>71</v>
      </c>
      <c r="AS124" s="1043" t="s">
        <v>71</v>
      </c>
      <c r="AT124" s="1043" t="s">
        <v>71</v>
      </c>
      <c r="AU124" s="1043" t="s">
        <v>71</v>
      </c>
      <c r="AV124" s="1030" t="s">
        <v>71</v>
      </c>
      <c r="AW124" s="1043" t="s">
        <v>71</v>
      </c>
      <c r="AX124" s="1043" t="s">
        <v>71</v>
      </c>
      <c r="AY124" s="730"/>
    </row>
    <row r="125" spans="1:51" ht="23.25" customHeight="1" x14ac:dyDescent="0.25">
      <c r="A125" s="1043"/>
      <c r="B125" s="1043"/>
      <c r="C125" s="1055"/>
      <c r="D125" s="719" t="s">
        <v>3</v>
      </c>
      <c r="E125" s="723"/>
      <c r="F125" s="723"/>
      <c r="G125" s="723">
        <v>5896390000</v>
      </c>
      <c r="H125" s="721">
        <f>989110711.404032+250630000</f>
        <v>1239740711.404032</v>
      </c>
      <c r="I125" s="721">
        <f>721271873.605613+231921000</f>
        <v>953192873.60561299</v>
      </c>
      <c r="J125" s="721">
        <v>1032053199.6052175</v>
      </c>
      <c r="K125" s="721">
        <f>876420258.574538+231921000</f>
        <v>1108341258.574538</v>
      </c>
      <c r="L125" s="723">
        <f>829152959.449441+178098000</f>
        <v>1007250959.449441</v>
      </c>
      <c r="M125" s="723">
        <f>855525025.995407+195085600</f>
        <v>1050610625.995407</v>
      </c>
      <c r="N125" s="724">
        <v>999867491.27283096</v>
      </c>
      <c r="O125" s="724">
        <v>1026473665.10227</v>
      </c>
      <c r="P125" s="724">
        <v>1510051214.1687841</v>
      </c>
      <c r="Q125" s="723">
        <v>960072980.6231339</v>
      </c>
      <c r="R125" s="723">
        <v>963222104.18171978</v>
      </c>
      <c r="S125" s="731"/>
      <c r="T125" s="738"/>
      <c r="U125" s="732">
        <v>989110711.40403152</v>
      </c>
      <c r="V125" s="732">
        <v>721271873.60561275</v>
      </c>
      <c r="W125" s="732">
        <v>800132199.60521638</v>
      </c>
      <c r="X125" s="732">
        <v>876420258.57453799</v>
      </c>
      <c r="Y125" s="731">
        <v>809255959.44944131</v>
      </c>
      <c r="Z125" s="731">
        <v>855525025.99540734</v>
      </c>
      <c r="AA125" s="731">
        <v>855934391.27283072</v>
      </c>
      <c r="AB125" s="733">
        <v>891633565.10226965</v>
      </c>
      <c r="AC125" s="734">
        <v>888908815.16878355</v>
      </c>
      <c r="AD125" s="734">
        <v>960072980.6231339</v>
      </c>
      <c r="AE125" s="723">
        <v>948750667.18172121</v>
      </c>
      <c r="AF125" s="1057"/>
      <c r="AG125" s="1058"/>
      <c r="AH125" s="1044"/>
      <c r="AI125" s="1044"/>
      <c r="AJ125" s="1043"/>
      <c r="AK125" s="1043"/>
      <c r="AL125" s="1044"/>
      <c r="AM125" s="1043"/>
      <c r="AN125" s="1043"/>
      <c r="AO125" s="1044"/>
      <c r="AP125" s="1044"/>
      <c r="AQ125" s="1044"/>
      <c r="AR125" s="1044"/>
      <c r="AS125" s="1043"/>
      <c r="AT125" s="1043"/>
      <c r="AU125" s="1043"/>
      <c r="AV125" s="1042"/>
      <c r="AW125" s="1043"/>
      <c r="AX125" s="1043"/>
      <c r="AY125" s="730"/>
    </row>
    <row r="126" spans="1:51" ht="27" customHeight="1" x14ac:dyDescent="0.25">
      <c r="A126" s="1043"/>
      <c r="B126" s="1043"/>
      <c r="C126" s="1055"/>
      <c r="D126" s="717" t="s">
        <v>42</v>
      </c>
      <c r="E126" s="735"/>
      <c r="F126" s="735"/>
      <c r="G126" s="723">
        <v>0</v>
      </c>
      <c r="H126" s="721">
        <v>0</v>
      </c>
      <c r="I126" s="735">
        <v>0</v>
      </c>
      <c r="J126" s="735">
        <v>0</v>
      </c>
      <c r="K126" s="735">
        <v>0</v>
      </c>
      <c r="L126" s="735">
        <v>0</v>
      </c>
      <c r="M126" s="735">
        <v>0</v>
      </c>
      <c r="N126" s="737">
        <v>0</v>
      </c>
      <c r="O126" s="737">
        <v>0</v>
      </c>
      <c r="P126" s="737">
        <v>0</v>
      </c>
      <c r="Q126" s="735">
        <v>0</v>
      </c>
      <c r="R126" s="735">
        <v>0</v>
      </c>
      <c r="S126" s="738"/>
      <c r="T126" s="738"/>
      <c r="U126" s="739">
        <v>0</v>
      </c>
      <c r="V126" s="739">
        <v>0</v>
      </c>
      <c r="W126" s="739">
        <v>0</v>
      </c>
      <c r="X126" s="739">
        <v>0</v>
      </c>
      <c r="Y126" s="738">
        <v>0</v>
      </c>
      <c r="Z126" s="738">
        <v>0</v>
      </c>
      <c r="AA126" s="738">
        <v>0</v>
      </c>
      <c r="AB126" s="738">
        <v>0</v>
      </c>
      <c r="AC126" s="734">
        <v>0</v>
      </c>
      <c r="AD126" s="734">
        <v>0</v>
      </c>
      <c r="AE126" s="735">
        <v>0</v>
      </c>
      <c r="AF126" s="1057"/>
      <c r="AG126" s="1058"/>
      <c r="AH126" s="1044"/>
      <c r="AI126" s="1044"/>
      <c r="AJ126" s="1043"/>
      <c r="AK126" s="1043"/>
      <c r="AL126" s="1044"/>
      <c r="AM126" s="1043"/>
      <c r="AN126" s="1043"/>
      <c r="AO126" s="1044"/>
      <c r="AP126" s="1044"/>
      <c r="AQ126" s="1044"/>
      <c r="AR126" s="1044"/>
      <c r="AS126" s="1043"/>
      <c r="AT126" s="1043"/>
      <c r="AU126" s="1043"/>
      <c r="AV126" s="1042"/>
      <c r="AW126" s="1043"/>
      <c r="AX126" s="1043"/>
      <c r="AY126" s="730"/>
    </row>
    <row r="127" spans="1:51" ht="27" customHeight="1" x14ac:dyDescent="0.25">
      <c r="A127" s="1043"/>
      <c r="B127" s="1043"/>
      <c r="C127" s="1055"/>
      <c r="D127" s="716" t="s">
        <v>4</v>
      </c>
      <c r="E127" s="735"/>
      <c r="F127" s="735"/>
      <c r="G127" s="723">
        <v>366006108</v>
      </c>
      <c r="H127" s="721">
        <v>366006108</v>
      </c>
      <c r="I127" s="721">
        <v>366006108</v>
      </c>
      <c r="J127" s="750">
        <v>366006108</v>
      </c>
      <c r="K127" s="750">
        <f>304949850+61056258</f>
        <v>366006108</v>
      </c>
      <c r="L127" s="721">
        <v>348473384</v>
      </c>
      <c r="M127" s="735">
        <v>311964784</v>
      </c>
      <c r="N127" s="737">
        <v>344468584</v>
      </c>
      <c r="O127" s="737">
        <v>344468584</v>
      </c>
      <c r="P127" s="737">
        <v>311964784</v>
      </c>
      <c r="Q127" s="735">
        <v>313569184</v>
      </c>
      <c r="R127" s="735">
        <f>+[3]INVERSIÓN!CH14</f>
        <v>344468584</v>
      </c>
      <c r="S127" s="751"/>
      <c r="T127" s="738"/>
      <c r="U127" s="739">
        <v>243954707</v>
      </c>
      <c r="V127" s="739">
        <v>272523636</v>
      </c>
      <c r="W127" s="739">
        <v>302369650</v>
      </c>
      <c r="X127" s="739">
        <v>304949850</v>
      </c>
      <c r="Y127" s="739">
        <v>305089050</v>
      </c>
      <c r="Z127" s="751">
        <v>311964784</v>
      </c>
      <c r="AA127" s="739">
        <v>311964784</v>
      </c>
      <c r="AB127" s="739">
        <v>313569184</v>
      </c>
      <c r="AC127" s="734">
        <v>311964784</v>
      </c>
      <c r="AD127" s="734">
        <v>313569184</v>
      </c>
      <c r="AE127" s="735">
        <v>313569184</v>
      </c>
      <c r="AF127" s="1057"/>
      <c r="AG127" s="1058"/>
      <c r="AH127" s="1044"/>
      <c r="AI127" s="1044"/>
      <c r="AJ127" s="1043"/>
      <c r="AK127" s="1043"/>
      <c r="AL127" s="1044"/>
      <c r="AM127" s="1043"/>
      <c r="AN127" s="1043"/>
      <c r="AO127" s="1044"/>
      <c r="AP127" s="1044"/>
      <c r="AQ127" s="1044"/>
      <c r="AR127" s="1044"/>
      <c r="AS127" s="1043"/>
      <c r="AT127" s="1043"/>
      <c r="AU127" s="1043"/>
      <c r="AV127" s="1042"/>
      <c r="AW127" s="1043"/>
      <c r="AX127" s="1043"/>
      <c r="AY127" s="730"/>
    </row>
    <row r="128" spans="1:51" ht="27" customHeight="1" x14ac:dyDescent="0.25">
      <c r="A128" s="1043"/>
      <c r="B128" s="1043"/>
      <c r="C128" s="1055"/>
      <c r="D128" s="717" t="s">
        <v>43</v>
      </c>
      <c r="E128" s="735"/>
      <c r="F128" s="735"/>
      <c r="G128" s="723">
        <v>0.99999999999999978</v>
      </c>
      <c r="H128" s="721">
        <v>0.05</v>
      </c>
      <c r="I128" s="735">
        <v>0.05</v>
      </c>
      <c r="J128" s="735">
        <v>0.05</v>
      </c>
      <c r="K128" s="735">
        <f t="shared" ref="K128" si="155">K126+K124</f>
        <v>0.05</v>
      </c>
      <c r="L128" s="735">
        <v>0.05</v>
      </c>
      <c r="M128" s="735">
        <f t="shared" ref="M128:O128" si="156">M126+M124</f>
        <v>2.8999999999999998E-2</v>
      </c>
      <c r="N128" s="737">
        <f t="shared" si="156"/>
        <v>0.373</v>
      </c>
      <c r="O128" s="737">
        <f t="shared" si="156"/>
        <v>0.27799999999999997</v>
      </c>
      <c r="P128" s="737">
        <f>P126+P124</f>
        <v>0.20200000000000001</v>
      </c>
      <c r="Q128" s="740">
        <v>0.05</v>
      </c>
      <c r="R128" s="735">
        <v>0.05</v>
      </c>
      <c r="S128" s="738"/>
      <c r="T128" s="738"/>
      <c r="U128" s="739">
        <v>0.05</v>
      </c>
      <c r="V128" s="739">
        <v>0.05</v>
      </c>
      <c r="W128" s="739">
        <v>0.05</v>
      </c>
      <c r="X128" s="739">
        <f t="shared" ref="X128:AB128" si="157">X126+X124</f>
        <v>1.9499999999999999E-3</v>
      </c>
      <c r="Y128" s="738">
        <f t="shared" si="157"/>
        <v>2.5000000000000001E-2</v>
      </c>
      <c r="Z128" s="738">
        <f t="shared" si="157"/>
        <v>2.8999999999999998E-2</v>
      </c>
      <c r="AA128" s="738">
        <f t="shared" si="157"/>
        <v>3.3000000000000002E-2</v>
      </c>
      <c r="AB128" s="738">
        <f t="shared" si="157"/>
        <v>3.7999999999999999E-2</v>
      </c>
      <c r="AC128" s="742">
        <f>AC126+AC124</f>
        <v>4.1999999999999996E-2</v>
      </c>
      <c r="AD128" s="742">
        <v>0.05</v>
      </c>
      <c r="AE128" s="729">
        <v>0.05</v>
      </c>
      <c r="AF128" s="1057"/>
      <c r="AG128" s="1058"/>
      <c r="AH128" s="1044"/>
      <c r="AI128" s="1044"/>
      <c r="AJ128" s="1043"/>
      <c r="AK128" s="1043"/>
      <c r="AL128" s="1044"/>
      <c r="AM128" s="1043"/>
      <c r="AN128" s="1043"/>
      <c r="AO128" s="1044"/>
      <c r="AP128" s="1044"/>
      <c r="AQ128" s="1044"/>
      <c r="AR128" s="1044"/>
      <c r="AS128" s="1043"/>
      <c r="AT128" s="1043"/>
      <c r="AU128" s="1043"/>
      <c r="AV128" s="1042"/>
      <c r="AW128" s="1043"/>
      <c r="AX128" s="1043"/>
      <c r="AY128" s="730"/>
    </row>
    <row r="129" spans="1:51" ht="25.5" customHeight="1" x14ac:dyDescent="0.25">
      <c r="A129" s="1043"/>
      <c r="B129" s="1043"/>
      <c r="C129" s="1055"/>
      <c r="D129" s="716" t="s">
        <v>45</v>
      </c>
      <c r="E129" s="740"/>
      <c r="F129" s="740"/>
      <c r="G129" s="723">
        <v>6262396108</v>
      </c>
      <c r="H129" s="721">
        <f t="shared" ref="H129:R129" si="158">H125</f>
        <v>1239740711.404032</v>
      </c>
      <c r="I129" s="721">
        <f t="shared" si="158"/>
        <v>953192873.60561299</v>
      </c>
      <c r="J129" s="721">
        <f t="shared" si="158"/>
        <v>1032053199.6052175</v>
      </c>
      <c r="K129" s="721">
        <f t="shared" si="158"/>
        <v>1108341258.574538</v>
      </c>
      <c r="L129" s="721">
        <f t="shared" si="158"/>
        <v>1007250959.449441</v>
      </c>
      <c r="M129" s="721">
        <f t="shared" si="158"/>
        <v>1050610625.995407</v>
      </c>
      <c r="N129" s="724">
        <f t="shared" si="158"/>
        <v>999867491.27283096</v>
      </c>
      <c r="O129" s="724">
        <f t="shared" si="158"/>
        <v>1026473665.10227</v>
      </c>
      <c r="P129" s="724">
        <f t="shared" si="158"/>
        <v>1510051214.1687841</v>
      </c>
      <c r="Q129" s="740">
        <f t="shared" si="158"/>
        <v>960072980.6231339</v>
      </c>
      <c r="R129" s="740">
        <f t="shared" si="158"/>
        <v>963222104.18171978</v>
      </c>
      <c r="S129" s="723"/>
      <c r="T129" s="738"/>
      <c r="U129" s="721">
        <f t="shared" ref="U129:AE129" si="159">U125</f>
        <v>989110711.40403152</v>
      </c>
      <c r="V129" s="739">
        <f t="shared" si="159"/>
        <v>721271873.60561275</v>
      </c>
      <c r="W129" s="721">
        <f t="shared" si="159"/>
        <v>800132199.60521638</v>
      </c>
      <c r="X129" s="721">
        <f t="shared" si="159"/>
        <v>876420258.57453799</v>
      </c>
      <c r="Y129" s="723">
        <f t="shared" si="159"/>
        <v>809255959.44944131</v>
      </c>
      <c r="Z129" s="723">
        <f t="shared" si="159"/>
        <v>855525025.99540734</v>
      </c>
      <c r="AA129" s="723">
        <f t="shared" si="159"/>
        <v>855934391.27283072</v>
      </c>
      <c r="AB129" s="752">
        <f t="shared" si="159"/>
        <v>891633565.10226965</v>
      </c>
      <c r="AC129" s="753">
        <f t="shared" si="159"/>
        <v>888908815.16878355</v>
      </c>
      <c r="AD129" s="754">
        <f t="shared" si="159"/>
        <v>960072980.6231339</v>
      </c>
      <c r="AE129" s="740">
        <f t="shared" si="159"/>
        <v>948750667.18172121</v>
      </c>
      <c r="AF129" s="1057"/>
      <c r="AG129" s="1058"/>
      <c r="AH129" s="1044"/>
      <c r="AI129" s="1044"/>
      <c r="AJ129" s="1043"/>
      <c r="AK129" s="1043"/>
      <c r="AL129" s="1044"/>
      <c r="AM129" s="1043"/>
      <c r="AN129" s="1043"/>
      <c r="AO129" s="1044"/>
      <c r="AP129" s="1044"/>
      <c r="AQ129" s="1044"/>
      <c r="AR129" s="1044"/>
      <c r="AS129" s="1043"/>
      <c r="AT129" s="1043"/>
      <c r="AU129" s="1043"/>
      <c r="AV129" s="1042"/>
      <c r="AW129" s="1043"/>
      <c r="AX129" s="1043"/>
      <c r="AY129" s="730"/>
    </row>
    <row r="130" spans="1:51" ht="25.5" customHeight="1" x14ac:dyDescent="0.25">
      <c r="A130" s="1043"/>
      <c r="B130" s="1043"/>
      <c r="C130" s="1055" t="s">
        <v>45</v>
      </c>
      <c r="D130" s="717" t="s">
        <v>41</v>
      </c>
      <c r="E130" s="723">
        <v>1</v>
      </c>
      <c r="F130" s="723">
        <v>0.99999999999999978</v>
      </c>
      <c r="G130" s="723">
        <v>0.99999999999999978</v>
      </c>
      <c r="H130" s="721">
        <f>(H124+H118+H112+H106+H100+H94+H88+H82+H76+H70+H64+H58+H52+H46+H40+H34+H28+H22+H16+H10)</f>
        <v>1.0026315789473688</v>
      </c>
      <c r="I130" s="721">
        <f>(I124+I118+I112+I106+I100+I94+I88+I82+I76+I70+I64+I58+I52+I46+I40+I34+I28+I22+I16+I10)</f>
        <v>1.0026315789473688</v>
      </c>
      <c r="J130" s="721">
        <f t="shared" ref="J130:R130" si="160">(J124+J118+J112+J106+J100+J94+J88+J82+J76+J70+J64+J58+J52+J46+J40+J34+J28+J22+J16+J10)</f>
        <v>1.0026315789473688</v>
      </c>
      <c r="K130" s="721">
        <f t="shared" si="160"/>
        <v>1.0000000000000002</v>
      </c>
      <c r="L130" s="723">
        <f t="shared" si="160"/>
        <v>1.0026315789473688</v>
      </c>
      <c r="M130" s="721">
        <f t="shared" si="160"/>
        <v>0.58000000000000029</v>
      </c>
      <c r="N130" s="721">
        <f t="shared" si="160"/>
        <v>1.0000000000000004</v>
      </c>
      <c r="O130" s="724">
        <f t="shared" si="160"/>
        <v>1.0000000000000002</v>
      </c>
      <c r="P130" s="721">
        <f t="shared" si="160"/>
        <v>1.0000000000000002</v>
      </c>
      <c r="Q130" s="722">
        <f t="shared" si="160"/>
        <v>0.91600000000000026</v>
      </c>
      <c r="R130" s="723">
        <f t="shared" si="160"/>
        <v>1.0000000000000002</v>
      </c>
      <c r="S130" s="723"/>
      <c r="T130" s="738"/>
      <c r="U130" s="721">
        <f>(U124+U118+U112+U106+U100+U94+U88+U82+U76+U70+U64+U58+U52+U46+U40+U34+U28+U22+U16+U10)</f>
        <v>1.0026315789473688</v>
      </c>
      <c r="V130" s="755">
        <f t="shared" ref="V130:AE130" si="161">(V124+V118+V112+V106+V100+V94+V88+V82+V76+V70+V64+V58+V52+V46+V40+V34+V28+V22+V16+V10)</f>
        <v>1.0026315789473688</v>
      </c>
      <c r="W130" s="721">
        <f t="shared" si="161"/>
        <v>1.0026315789473688</v>
      </c>
      <c r="X130" s="724">
        <f t="shared" si="161"/>
        <v>3.9E-2</v>
      </c>
      <c r="Y130" s="721">
        <f t="shared" si="161"/>
        <v>0.50000000000000011</v>
      </c>
      <c r="Z130" s="721">
        <f t="shared" si="161"/>
        <v>0.58000000000000029</v>
      </c>
      <c r="AA130" s="721">
        <f t="shared" si="161"/>
        <v>0.66000000000000036</v>
      </c>
      <c r="AB130" s="721">
        <f>(AB124+AB118+AB112+AB106+AB100+AB94+AB88+AB82+AB76+AB70+AB64+AB58+AB52+AB46+AB40+AB34+AB28+AB22+AB16+AB10)</f>
        <v>0.76000000000000012</v>
      </c>
      <c r="AC130" s="721">
        <f t="shared" si="161"/>
        <v>0.84000000000000019</v>
      </c>
      <c r="AD130" s="756">
        <f t="shared" si="161"/>
        <v>0.91600000000000026</v>
      </c>
      <c r="AE130" s="739">
        <f t="shared" si="161"/>
        <v>1.0000000000000002</v>
      </c>
      <c r="AF130" s="1056" t="s">
        <v>642</v>
      </c>
      <c r="AG130" s="1043" t="s">
        <v>563</v>
      </c>
      <c r="AH130" s="1043" t="s">
        <v>564</v>
      </c>
      <c r="AI130" s="1044" t="s">
        <v>71</v>
      </c>
      <c r="AJ130" s="1043" t="s">
        <v>643</v>
      </c>
      <c r="AK130" s="1043" t="s">
        <v>563</v>
      </c>
      <c r="AL130" s="1043" t="s">
        <v>565</v>
      </c>
      <c r="AM130" s="1043" t="s">
        <v>71</v>
      </c>
      <c r="AN130" s="1048">
        <f>SUM(AN10:AN123)</f>
        <v>7871074.9999999991</v>
      </c>
      <c r="AO130" s="1048">
        <f>SUM(AO10:AO123)</f>
        <v>3753437.6489949441</v>
      </c>
      <c r="AP130" s="1048">
        <f>SUM(AP10:AP123)</f>
        <v>4117637.3566202428</v>
      </c>
      <c r="AQ130" s="1043" t="s">
        <v>71</v>
      </c>
      <c r="AR130" s="1043" t="s">
        <v>71</v>
      </c>
      <c r="AS130" s="1043" t="s">
        <v>71</v>
      </c>
      <c r="AT130" s="1048" t="s">
        <v>71</v>
      </c>
      <c r="AU130" s="1043" t="s">
        <v>71</v>
      </c>
      <c r="AV130" s="1030" t="s">
        <v>71</v>
      </c>
      <c r="AW130" s="1043" t="s">
        <v>71</v>
      </c>
      <c r="AX130" s="1043" t="s">
        <v>71</v>
      </c>
      <c r="AY130" s="730"/>
    </row>
    <row r="131" spans="1:51" ht="25.5" customHeight="1" x14ac:dyDescent="0.25">
      <c r="A131" s="1043"/>
      <c r="B131" s="1043"/>
      <c r="C131" s="1055"/>
      <c r="D131" s="716" t="s">
        <v>3</v>
      </c>
      <c r="E131" s="723">
        <v>5896390000</v>
      </c>
      <c r="F131" s="723">
        <v>5896390000</v>
      </c>
      <c r="G131" s="723">
        <v>5896390000</v>
      </c>
      <c r="H131" s="721">
        <f>H125+H119+H113+H107+H101+H95+H89+H83+H77+H71+H65+H59+H53+H47+H41+H35+H29+H23+H17+H11</f>
        <v>5896390000.000001</v>
      </c>
      <c r="I131" s="721">
        <f>I125+I119+I113+I107+I101+I95+I89+I83+I77+I71+I65+I59+I53+I47+I41+I35+I29+I23+I17+I11</f>
        <v>5896390000</v>
      </c>
      <c r="J131" s="721">
        <f t="shared" ref="J131:R131" si="162">J125+J119+J113+J107+J101+J95+J89+J83+J77+J71+J65+J59+J53+J47+J41+J35+J29+J23+J17+J11</f>
        <v>5896390000</v>
      </c>
      <c r="K131" s="721">
        <f t="shared" si="162"/>
        <v>5896390000</v>
      </c>
      <c r="L131" s="723">
        <f t="shared" si="162"/>
        <v>5896433999.999999</v>
      </c>
      <c r="M131" s="533">
        <f t="shared" si="162"/>
        <v>5896434000.000001</v>
      </c>
      <c r="N131" s="533">
        <f t="shared" si="162"/>
        <v>5896434000.000001</v>
      </c>
      <c r="O131" s="757">
        <f t="shared" si="162"/>
        <v>5896434000.000001</v>
      </c>
      <c r="P131" s="721">
        <f t="shared" si="162"/>
        <v>6391008066.000001</v>
      </c>
      <c r="Q131" s="723">
        <f t="shared" si="162"/>
        <v>6254751663</v>
      </c>
      <c r="R131" s="723">
        <f t="shared" si="162"/>
        <v>6391008066</v>
      </c>
      <c r="S131" s="723"/>
      <c r="T131" s="738"/>
      <c r="U131" s="758">
        <f>U125+U119+U113+U107+U101+U95+U89+U83+U77+U71+U65+U59+U53+U47+U41+U35+U29+U23+U17+U11</f>
        <v>5645760000.000001</v>
      </c>
      <c r="V131" s="751">
        <f t="shared" ref="V131:AE133" si="163">V125+V119+V113+V107+V101+V95+V89+V83+V77+V71+V65+V59+V53+V47+V41+V35+V29+V23+V17+V11</f>
        <v>5664469000</v>
      </c>
      <c r="W131" s="721">
        <f t="shared" si="163"/>
        <v>5664468999.999999</v>
      </c>
      <c r="X131" s="721">
        <f t="shared" si="163"/>
        <v>5664469000</v>
      </c>
      <c r="Y131" s="723">
        <f t="shared" si="163"/>
        <v>5698438999.999999</v>
      </c>
      <c r="Z131" s="723">
        <f t="shared" si="163"/>
        <v>5701348400.000001</v>
      </c>
      <c r="AA131" s="759">
        <f t="shared" si="163"/>
        <v>5752500900</v>
      </c>
      <c r="AB131" s="759">
        <f t="shared" si="163"/>
        <v>5761593900</v>
      </c>
      <c r="AC131" s="758">
        <f t="shared" si="163"/>
        <v>5769865667.000001</v>
      </c>
      <c r="AD131" s="734">
        <f t="shared" si="163"/>
        <v>6254751663</v>
      </c>
      <c r="AE131" s="760">
        <f t="shared" si="163"/>
        <v>6376536629.0000019</v>
      </c>
      <c r="AF131" s="1057"/>
      <c r="AG131" s="1043"/>
      <c r="AH131" s="1043"/>
      <c r="AI131" s="1044"/>
      <c r="AJ131" s="1043"/>
      <c r="AK131" s="1043"/>
      <c r="AL131" s="1043"/>
      <c r="AM131" s="1043"/>
      <c r="AN131" s="1048"/>
      <c r="AO131" s="1048"/>
      <c r="AP131" s="1048"/>
      <c r="AQ131" s="1043"/>
      <c r="AR131" s="1043"/>
      <c r="AS131" s="1043"/>
      <c r="AT131" s="1048"/>
      <c r="AU131" s="1043"/>
      <c r="AV131" s="1042"/>
      <c r="AW131" s="1043"/>
      <c r="AX131" s="1043"/>
      <c r="AY131" s="730"/>
    </row>
    <row r="132" spans="1:51" ht="25.5" customHeight="1" x14ac:dyDescent="0.25">
      <c r="A132" s="1043"/>
      <c r="B132" s="1043"/>
      <c r="C132" s="1055"/>
      <c r="D132" s="717" t="s">
        <v>42</v>
      </c>
      <c r="E132" s="721">
        <v>0</v>
      </c>
      <c r="F132" s="721">
        <v>0</v>
      </c>
      <c r="G132" s="721">
        <v>0</v>
      </c>
      <c r="H132" s="721">
        <v>0</v>
      </c>
      <c r="I132" s="721">
        <v>0</v>
      </c>
      <c r="J132" s="721">
        <v>0</v>
      </c>
      <c r="K132" s="721">
        <v>0</v>
      </c>
      <c r="L132" s="723">
        <v>0</v>
      </c>
      <c r="M132" s="735">
        <v>0</v>
      </c>
      <c r="N132" s="737">
        <v>0</v>
      </c>
      <c r="O132" s="737">
        <v>0</v>
      </c>
      <c r="P132" s="737">
        <v>0</v>
      </c>
      <c r="Q132" s="735">
        <v>0</v>
      </c>
      <c r="R132" s="735">
        <v>0</v>
      </c>
      <c r="S132" s="723"/>
      <c r="T132" s="738"/>
      <c r="U132" s="721">
        <v>0</v>
      </c>
      <c r="V132" s="755">
        <v>0</v>
      </c>
      <c r="W132" s="721">
        <v>0</v>
      </c>
      <c r="X132" s="721">
        <v>0</v>
      </c>
      <c r="Y132" s="723">
        <v>0</v>
      </c>
      <c r="Z132" s="723">
        <v>0</v>
      </c>
      <c r="AA132" s="721">
        <v>0</v>
      </c>
      <c r="AB132" s="738">
        <v>0</v>
      </c>
      <c r="AC132" s="734">
        <v>0</v>
      </c>
      <c r="AD132" s="734">
        <v>0</v>
      </c>
      <c r="AE132" s="738">
        <v>0</v>
      </c>
      <c r="AF132" s="1057"/>
      <c r="AG132" s="1043"/>
      <c r="AH132" s="1043"/>
      <c r="AI132" s="1044"/>
      <c r="AJ132" s="1043"/>
      <c r="AK132" s="1043"/>
      <c r="AL132" s="1043"/>
      <c r="AM132" s="1043"/>
      <c r="AN132" s="1048"/>
      <c r="AO132" s="1048"/>
      <c r="AP132" s="1048"/>
      <c r="AQ132" s="1043"/>
      <c r="AR132" s="1043"/>
      <c r="AS132" s="1043"/>
      <c r="AT132" s="1048"/>
      <c r="AU132" s="1043"/>
      <c r="AV132" s="1042"/>
      <c r="AW132" s="1043"/>
      <c r="AX132" s="1043"/>
      <c r="AY132" s="730"/>
    </row>
    <row r="133" spans="1:51" ht="25.5" customHeight="1" x14ac:dyDescent="0.25">
      <c r="A133" s="1043"/>
      <c r="B133" s="1043"/>
      <c r="C133" s="1055"/>
      <c r="D133" s="716" t="s">
        <v>4</v>
      </c>
      <c r="E133" s="721">
        <v>366006108</v>
      </c>
      <c r="F133" s="721">
        <v>366006108</v>
      </c>
      <c r="G133" s="721">
        <v>366006108</v>
      </c>
      <c r="H133" s="721">
        <f>H127</f>
        <v>366006108</v>
      </c>
      <c r="I133" s="721">
        <f>I127</f>
        <v>366006108</v>
      </c>
      <c r="J133" s="721">
        <f>J127</f>
        <v>366006108</v>
      </c>
      <c r="K133" s="721">
        <f>K127</f>
        <v>366006108</v>
      </c>
      <c r="L133" s="723">
        <f>L127</f>
        <v>348473384</v>
      </c>
      <c r="M133" s="735">
        <v>348473384</v>
      </c>
      <c r="N133" s="737">
        <f>N127</f>
        <v>344468584</v>
      </c>
      <c r="O133" s="737">
        <f>O127</f>
        <v>344468584</v>
      </c>
      <c r="P133" s="737">
        <v>344468584</v>
      </c>
      <c r="Q133" s="735">
        <f t="shared" ref="Q133:R133" si="164">Q127+Q121+Q115+Q109+Q103+Q97+Q91+Q85+Q79+Q73+Q67+Q61+Q55+Q49+Q43+Q37+Q31+Q25+Q19+Q13</f>
        <v>313569184</v>
      </c>
      <c r="R133" s="735">
        <f t="shared" si="164"/>
        <v>344468584</v>
      </c>
      <c r="S133" s="723"/>
      <c r="T133" s="738"/>
      <c r="U133" s="758">
        <f t="shared" ref="U133:AA133" si="165">U127</f>
        <v>243954707</v>
      </c>
      <c r="V133" s="751">
        <f t="shared" si="165"/>
        <v>272523636</v>
      </c>
      <c r="W133" s="721">
        <f t="shared" si="165"/>
        <v>302369650</v>
      </c>
      <c r="X133" s="721">
        <f t="shared" si="165"/>
        <v>304949850</v>
      </c>
      <c r="Y133" s="723">
        <f t="shared" si="165"/>
        <v>305089050</v>
      </c>
      <c r="Z133" s="723">
        <f t="shared" si="165"/>
        <v>311964784</v>
      </c>
      <c r="AA133" s="759">
        <f t="shared" si="165"/>
        <v>311964784</v>
      </c>
      <c r="AB133" s="760">
        <v>313569184</v>
      </c>
      <c r="AC133" s="734">
        <v>313569184</v>
      </c>
      <c r="AD133" s="734">
        <f t="shared" si="163"/>
        <v>313569184</v>
      </c>
      <c r="AE133" s="734">
        <f t="shared" si="163"/>
        <v>313569184</v>
      </c>
      <c r="AF133" s="1057"/>
      <c r="AG133" s="1043"/>
      <c r="AH133" s="1043"/>
      <c r="AI133" s="1044"/>
      <c r="AJ133" s="1043"/>
      <c r="AK133" s="1043"/>
      <c r="AL133" s="1043"/>
      <c r="AM133" s="1043"/>
      <c r="AN133" s="1048"/>
      <c r="AO133" s="1048"/>
      <c r="AP133" s="1048"/>
      <c r="AQ133" s="1043"/>
      <c r="AR133" s="1043"/>
      <c r="AS133" s="1043"/>
      <c r="AT133" s="1048"/>
      <c r="AU133" s="1043"/>
      <c r="AV133" s="1042"/>
      <c r="AW133" s="1043"/>
      <c r="AX133" s="1043"/>
      <c r="AY133" s="730"/>
    </row>
    <row r="134" spans="1:51" ht="25.5" customHeight="1" x14ac:dyDescent="0.25">
      <c r="A134" s="1043"/>
      <c r="B134" s="1043"/>
      <c r="C134" s="1055"/>
      <c r="D134" s="717" t="s">
        <v>43</v>
      </c>
      <c r="E134" s="721">
        <v>0.99999999999999978</v>
      </c>
      <c r="F134" s="721">
        <v>0.99999999999999978</v>
      </c>
      <c r="G134" s="721">
        <v>0.99999999999999978</v>
      </c>
      <c r="H134" s="721">
        <v>1</v>
      </c>
      <c r="I134" s="721">
        <v>1</v>
      </c>
      <c r="J134" s="721">
        <v>1</v>
      </c>
      <c r="K134" s="721">
        <f>K132+K130</f>
        <v>1.0000000000000002</v>
      </c>
      <c r="L134" s="723">
        <v>1</v>
      </c>
      <c r="M134" s="740">
        <f t="shared" ref="M134:R134" si="166">M132+M130</f>
        <v>0.58000000000000029</v>
      </c>
      <c r="N134" s="737">
        <f t="shared" si="166"/>
        <v>1.0000000000000004</v>
      </c>
      <c r="O134" s="737">
        <f t="shared" si="166"/>
        <v>1.0000000000000002</v>
      </c>
      <c r="P134" s="737">
        <f t="shared" si="166"/>
        <v>1.0000000000000002</v>
      </c>
      <c r="Q134" s="740">
        <f t="shared" si="166"/>
        <v>0.91600000000000026</v>
      </c>
      <c r="R134" s="740">
        <f t="shared" si="166"/>
        <v>1.0000000000000002</v>
      </c>
      <c r="S134" s="723"/>
      <c r="T134" s="738"/>
      <c r="U134" s="721">
        <v>1</v>
      </c>
      <c r="V134" s="755">
        <v>1</v>
      </c>
      <c r="W134" s="721">
        <v>1</v>
      </c>
      <c r="X134" s="724">
        <f t="shared" ref="X134:AE134" si="167">X132+X130</f>
        <v>3.9E-2</v>
      </c>
      <c r="Y134" s="721">
        <f t="shared" si="167"/>
        <v>0.50000000000000011</v>
      </c>
      <c r="Z134" s="721">
        <f t="shared" si="167"/>
        <v>0.58000000000000029</v>
      </c>
      <c r="AA134" s="735">
        <f t="shared" si="167"/>
        <v>0.66000000000000036</v>
      </c>
      <c r="AB134" s="741">
        <f t="shared" si="167"/>
        <v>0.76000000000000012</v>
      </c>
      <c r="AC134" s="761">
        <f t="shared" si="167"/>
        <v>0.84000000000000019</v>
      </c>
      <c r="AD134" s="729">
        <f t="shared" si="167"/>
        <v>0.91600000000000026</v>
      </c>
      <c r="AE134" s="741">
        <f t="shared" si="167"/>
        <v>1.0000000000000002</v>
      </c>
      <c r="AF134" s="1057"/>
      <c r="AG134" s="1043"/>
      <c r="AH134" s="1043"/>
      <c r="AI134" s="1044"/>
      <c r="AJ134" s="1043"/>
      <c r="AK134" s="1043"/>
      <c r="AL134" s="1043"/>
      <c r="AM134" s="1043"/>
      <c r="AN134" s="1048"/>
      <c r="AO134" s="1048"/>
      <c r="AP134" s="1048"/>
      <c r="AQ134" s="1043"/>
      <c r="AR134" s="1043"/>
      <c r="AS134" s="1043"/>
      <c r="AT134" s="1048"/>
      <c r="AU134" s="1043"/>
      <c r="AV134" s="1042"/>
      <c r="AW134" s="1043"/>
      <c r="AX134" s="1043"/>
      <c r="AY134" s="730"/>
    </row>
    <row r="135" spans="1:51" ht="25.5" customHeight="1" x14ac:dyDescent="0.25">
      <c r="A135" s="1043"/>
      <c r="B135" s="1043"/>
      <c r="C135" s="1055"/>
      <c r="D135" s="716" t="s">
        <v>45</v>
      </c>
      <c r="E135" s="723">
        <v>6262396108</v>
      </c>
      <c r="F135" s="721">
        <v>6262396108</v>
      </c>
      <c r="G135" s="723">
        <v>6262396108</v>
      </c>
      <c r="H135" s="721">
        <f t="shared" ref="H135:R135" si="168">H131+H133</f>
        <v>6262396108.000001</v>
      </c>
      <c r="I135" s="721">
        <f t="shared" si="168"/>
        <v>6262396108</v>
      </c>
      <c r="J135" s="721">
        <f t="shared" si="168"/>
        <v>6262396108</v>
      </c>
      <c r="K135" s="735">
        <f t="shared" si="168"/>
        <v>6262396108</v>
      </c>
      <c r="L135" s="740">
        <f t="shared" si="168"/>
        <v>6244907383.999999</v>
      </c>
      <c r="M135" s="740">
        <f t="shared" si="168"/>
        <v>6244907384.000001</v>
      </c>
      <c r="N135" s="737">
        <f t="shared" si="168"/>
        <v>6240902584.000001</v>
      </c>
      <c r="O135" s="737">
        <f t="shared" si="168"/>
        <v>6240902584.000001</v>
      </c>
      <c r="P135" s="737">
        <f t="shared" si="168"/>
        <v>6735476650.000001</v>
      </c>
      <c r="Q135" s="740">
        <f t="shared" si="168"/>
        <v>6568320847</v>
      </c>
      <c r="R135" s="740">
        <f t="shared" si="168"/>
        <v>6735476650</v>
      </c>
      <c r="S135" s="723"/>
      <c r="T135" s="738"/>
      <c r="U135" s="762">
        <f t="shared" ref="U135:AE135" si="169">U131+U133</f>
        <v>5889714707.000001</v>
      </c>
      <c r="V135" s="762">
        <f t="shared" si="169"/>
        <v>5936992636</v>
      </c>
      <c r="W135" s="735">
        <f t="shared" si="169"/>
        <v>5966838649.999999</v>
      </c>
      <c r="X135" s="735">
        <f t="shared" si="169"/>
        <v>5969418850</v>
      </c>
      <c r="Y135" s="740">
        <f t="shared" si="169"/>
        <v>6003528049.999999</v>
      </c>
      <c r="Z135" s="723">
        <f t="shared" si="169"/>
        <v>6013313184.000001</v>
      </c>
      <c r="AA135" s="740">
        <f t="shared" si="169"/>
        <v>6064465684</v>
      </c>
      <c r="AB135" s="752">
        <f t="shared" si="169"/>
        <v>6075163084</v>
      </c>
      <c r="AC135" s="754">
        <f t="shared" si="169"/>
        <v>6083434851.000001</v>
      </c>
      <c r="AD135" s="754">
        <f t="shared" si="169"/>
        <v>6568320847</v>
      </c>
      <c r="AE135" s="754">
        <f t="shared" si="169"/>
        <v>6690105813.0000019</v>
      </c>
      <c r="AF135" s="1057"/>
      <c r="AG135" s="1043"/>
      <c r="AH135" s="1043"/>
      <c r="AI135" s="1044"/>
      <c r="AJ135" s="1043"/>
      <c r="AK135" s="1043"/>
      <c r="AL135" s="1043"/>
      <c r="AM135" s="1043"/>
      <c r="AN135" s="1048"/>
      <c r="AO135" s="1048"/>
      <c r="AP135" s="1048"/>
      <c r="AQ135" s="1043"/>
      <c r="AR135" s="1043"/>
      <c r="AS135" s="1043"/>
      <c r="AT135" s="1048"/>
      <c r="AU135" s="1043"/>
      <c r="AV135" s="1042"/>
      <c r="AW135" s="1043"/>
      <c r="AX135" s="1043"/>
      <c r="AY135" s="730"/>
    </row>
    <row r="136" spans="1:51" ht="30.75" customHeight="1" x14ac:dyDescent="0.25">
      <c r="A136" s="1043">
        <v>2</v>
      </c>
      <c r="B136" s="1043" t="s">
        <v>402</v>
      </c>
      <c r="C136" s="1044" t="s">
        <v>403</v>
      </c>
      <c r="D136" s="717" t="s">
        <v>41</v>
      </c>
      <c r="E136" s="723">
        <v>25</v>
      </c>
      <c r="F136" s="723">
        <v>25</v>
      </c>
      <c r="G136" s="723">
        <v>25</v>
      </c>
      <c r="H136" s="721">
        <v>25</v>
      </c>
      <c r="I136" s="721">
        <v>25</v>
      </c>
      <c r="J136" s="723">
        <v>25</v>
      </c>
      <c r="K136" s="721">
        <v>25</v>
      </c>
      <c r="L136" s="723">
        <v>24.999999999999996</v>
      </c>
      <c r="M136" s="721">
        <v>24.999999999999996</v>
      </c>
      <c r="N136" s="737">
        <v>24.999999999999996</v>
      </c>
      <c r="O136" s="724">
        <v>24.999999999999996</v>
      </c>
      <c r="P136" s="724">
        <v>24.999999999999996</v>
      </c>
      <c r="Q136" s="721">
        <v>19.040350186897502</v>
      </c>
      <c r="R136" s="721">
        <v>24.529350186897503</v>
      </c>
      <c r="S136" s="725"/>
      <c r="T136" s="738"/>
      <c r="U136" s="726">
        <v>1.96</v>
      </c>
      <c r="V136" s="726">
        <v>4.72</v>
      </c>
      <c r="W136" s="726">
        <v>7.1999999999999993</v>
      </c>
      <c r="X136" s="726">
        <v>9.6</v>
      </c>
      <c r="Y136" s="726">
        <v>12</v>
      </c>
      <c r="Z136" s="723"/>
      <c r="AA136" s="726">
        <v>14.676923076923078</v>
      </c>
      <c r="AB136" s="763">
        <v>16.640350186897503</v>
      </c>
      <c r="AC136" s="763">
        <v>19.040350186897502</v>
      </c>
      <c r="AD136" s="764">
        <v>19.040350186897502</v>
      </c>
      <c r="AE136" s="763">
        <v>24.529350186897503</v>
      </c>
      <c r="AF136" s="1052" t="s">
        <v>594</v>
      </c>
      <c r="AG136" s="1041"/>
      <c r="AH136" s="1043"/>
      <c r="AI136" s="1043"/>
      <c r="AJ136" s="1043"/>
      <c r="AK136" s="1043" t="s">
        <v>457</v>
      </c>
      <c r="AL136" s="1043"/>
      <c r="AM136" s="1043"/>
      <c r="AN136" s="1048"/>
      <c r="AO136" s="1050"/>
      <c r="AP136" s="1051"/>
      <c r="AQ136" s="1043" t="s">
        <v>71</v>
      </c>
      <c r="AR136" s="1043" t="s">
        <v>71</v>
      </c>
      <c r="AS136" s="1043"/>
      <c r="AT136" s="1048" t="s">
        <v>71</v>
      </c>
      <c r="AU136" s="1049"/>
      <c r="AV136" s="1030" t="s">
        <v>71</v>
      </c>
      <c r="AW136" s="1030"/>
      <c r="AX136" s="1030"/>
      <c r="AY136" s="730"/>
    </row>
    <row r="137" spans="1:51" ht="26.25" customHeight="1" x14ac:dyDescent="0.25">
      <c r="A137" s="1043"/>
      <c r="B137" s="1043"/>
      <c r="C137" s="1044"/>
      <c r="D137" s="716" t="s">
        <v>3</v>
      </c>
      <c r="E137" s="721">
        <v>415028000</v>
      </c>
      <c r="F137" s="723">
        <v>415028000</v>
      </c>
      <c r="G137" s="721">
        <v>415028000</v>
      </c>
      <c r="H137" s="721">
        <v>415028000</v>
      </c>
      <c r="I137" s="721">
        <v>415028000</v>
      </c>
      <c r="J137" s="723">
        <v>415028000</v>
      </c>
      <c r="K137" s="723">
        <v>415028000</v>
      </c>
      <c r="L137" s="723">
        <v>414984000</v>
      </c>
      <c r="M137" s="533">
        <v>414984000</v>
      </c>
      <c r="N137" s="765">
        <v>414984000</v>
      </c>
      <c r="O137" s="757">
        <v>414984000</v>
      </c>
      <c r="P137" s="757">
        <v>420430000</v>
      </c>
      <c r="Q137" s="533">
        <v>394992800</v>
      </c>
      <c r="R137" s="533">
        <f>+[3]INVERSIÓN!CH18</f>
        <v>420430000</v>
      </c>
      <c r="S137" s="733"/>
      <c r="T137" s="733"/>
      <c r="U137" s="733">
        <v>378669000</v>
      </c>
      <c r="V137" s="733">
        <v>378669000</v>
      </c>
      <c r="W137" s="766">
        <v>378669000</v>
      </c>
      <c r="X137" s="766">
        <v>378669000</v>
      </c>
      <c r="Y137" s="766">
        <v>378669000</v>
      </c>
      <c r="Z137" s="723" t="e">
        <f>Z131+#REF!+#REF!+#REF!+#REF!+#REF!+#REF!+#REF!+#REF!+#REF!+#REF!+#REF!+#REF!+#REF!+Z119+#REF!+#REF!+#REF!+#REF!+#REF!+Z125</f>
        <v>#REF!</v>
      </c>
      <c r="AA137" s="766">
        <v>381240800</v>
      </c>
      <c r="AB137" s="723">
        <v>381240800</v>
      </c>
      <c r="AC137" s="767">
        <v>394992800</v>
      </c>
      <c r="AD137" s="768">
        <v>394992800</v>
      </c>
      <c r="AE137" s="768">
        <v>418442700</v>
      </c>
      <c r="AF137" s="1053"/>
      <c r="AG137" s="1047"/>
      <c r="AH137" s="1043"/>
      <c r="AI137" s="1043"/>
      <c r="AJ137" s="1043"/>
      <c r="AK137" s="1043"/>
      <c r="AL137" s="1043"/>
      <c r="AM137" s="1043"/>
      <c r="AN137" s="1048"/>
      <c r="AO137" s="1050"/>
      <c r="AP137" s="1051"/>
      <c r="AQ137" s="1043"/>
      <c r="AR137" s="1043"/>
      <c r="AS137" s="1043"/>
      <c r="AT137" s="1048"/>
      <c r="AU137" s="1049"/>
      <c r="AV137" s="1042"/>
      <c r="AW137" s="1042"/>
      <c r="AX137" s="1042"/>
      <c r="AY137" s="730"/>
    </row>
    <row r="138" spans="1:51" ht="39" customHeight="1" x14ac:dyDescent="0.25">
      <c r="A138" s="1043"/>
      <c r="B138" s="1043"/>
      <c r="C138" s="1044"/>
      <c r="D138" s="717" t="s">
        <v>42</v>
      </c>
      <c r="E138" s="721">
        <v>0.18</v>
      </c>
      <c r="F138" s="721">
        <v>0.18</v>
      </c>
      <c r="G138" s="721">
        <v>0.18</v>
      </c>
      <c r="H138" s="721">
        <v>0.18</v>
      </c>
      <c r="I138" s="721">
        <v>0.18</v>
      </c>
      <c r="J138" s="721">
        <v>0.18</v>
      </c>
      <c r="K138" s="721">
        <v>0.18</v>
      </c>
      <c r="L138" s="735">
        <v>0.18</v>
      </c>
      <c r="M138" s="763">
        <v>0.18</v>
      </c>
      <c r="N138" s="737">
        <v>0.18</v>
      </c>
      <c r="O138" s="757">
        <v>0.18</v>
      </c>
      <c r="P138" s="757">
        <v>0.18</v>
      </c>
      <c r="Q138" s="533">
        <v>0.18</v>
      </c>
      <c r="R138" s="533">
        <v>0.18</v>
      </c>
      <c r="S138" s="738"/>
      <c r="T138" s="738"/>
      <c r="U138" s="756">
        <v>0.18</v>
      </c>
      <c r="V138" s="721">
        <v>0.18</v>
      </c>
      <c r="W138" s="739">
        <v>0.18</v>
      </c>
      <c r="X138" s="766">
        <v>0.18</v>
      </c>
      <c r="Y138" s="721">
        <v>0.18</v>
      </c>
      <c r="Z138" s="739">
        <v>0</v>
      </c>
      <c r="AA138" s="721">
        <v>0.18</v>
      </c>
      <c r="AB138" s="767">
        <v>0.18</v>
      </c>
      <c r="AC138" s="763">
        <v>0.18</v>
      </c>
      <c r="AD138" s="738">
        <v>0.18</v>
      </c>
      <c r="AE138" s="769">
        <v>0.18</v>
      </c>
      <c r="AF138" s="1053"/>
      <c r="AG138" s="1047"/>
      <c r="AH138" s="1043"/>
      <c r="AI138" s="1043"/>
      <c r="AJ138" s="1043"/>
      <c r="AK138" s="1043"/>
      <c r="AL138" s="1043"/>
      <c r="AM138" s="1043"/>
      <c r="AN138" s="1048"/>
      <c r="AO138" s="1050"/>
      <c r="AP138" s="1051"/>
      <c r="AQ138" s="1043"/>
      <c r="AR138" s="1043"/>
      <c r="AS138" s="1043"/>
      <c r="AT138" s="1048"/>
      <c r="AU138" s="1049"/>
      <c r="AV138" s="1042"/>
      <c r="AW138" s="1042"/>
      <c r="AX138" s="1042"/>
      <c r="AY138" s="770"/>
    </row>
    <row r="139" spans="1:51" ht="18" x14ac:dyDescent="0.25">
      <c r="A139" s="1043"/>
      <c r="B139" s="1043"/>
      <c r="C139" s="1044"/>
      <c r="D139" s="716" t="s">
        <v>4</v>
      </c>
      <c r="E139" s="721">
        <v>16777532</v>
      </c>
      <c r="F139" s="721">
        <v>16777532</v>
      </c>
      <c r="G139" s="721">
        <v>16777532</v>
      </c>
      <c r="H139" s="721">
        <v>16777532</v>
      </c>
      <c r="I139" s="721">
        <v>16777532</v>
      </c>
      <c r="J139" s="721">
        <v>16777532</v>
      </c>
      <c r="K139" s="721">
        <v>16777532</v>
      </c>
      <c r="L139" s="735">
        <v>16777532</v>
      </c>
      <c r="M139" s="533">
        <v>16777532</v>
      </c>
      <c r="N139" s="737">
        <v>16777532</v>
      </c>
      <c r="O139" s="737">
        <v>16777532</v>
      </c>
      <c r="P139" s="757">
        <v>16777532</v>
      </c>
      <c r="Q139" s="735">
        <v>16777532</v>
      </c>
      <c r="R139" s="533">
        <v>16777532</v>
      </c>
      <c r="S139" s="738"/>
      <c r="T139" s="738"/>
      <c r="U139" s="721">
        <v>16777532</v>
      </c>
      <c r="V139" s="721">
        <v>16777532</v>
      </c>
      <c r="W139" s="721">
        <v>16777532</v>
      </c>
      <c r="X139" s="721">
        <v>16777532</v>
      </c>
      <c r="Y139" s="735">
        <v>16777532</v>
      </c>
      <c r="Z139" s="739">
        <v>348473384</v>
      </c>
      <c r="AA139" s="735">
        <v>16777532</v>
      </c>
      <c r="AB139" s="771">
        <v>16777532</v>
      </c>
      <c r="AC139" s="772">
        <v>16777532</v>
      </c>
      <c r="AD139" s="772">
        <v>16777532</v>
      </c>
      <c r="AE139" s="754">
        <v>16777532</v>
      </c>
      <c r="AF139" s="1053"/>
      <c r="AG139" s="1047"/>
      <c r="AH139" s="1043"/>
      <c r="AI139" s="1043"/>
      <c r="AJ139" s="1043"/>
      <c r="AK139" s="1043"/>
      <c r="AL139" s="1043"/>
      <c r="AM139" s="1043"/>
      <c r="AN139" s="1048"/>
      <c r="AO139" s="1050"/>
      <c r="AP139" s="1051"/>
      <c r="AQ139" s="1043"/>
      <c r="AR139" s="1043"/>
      <c r="AS139" s="1043"/>
      <c r="AT139" s="1048"/>
      <c r="AU139" s="1049"/>
      <c r="AV139" s="1042"/>
      <c r="AW139" s="1042"/>
      <c r="AX139" s="1042"/>
      <c r="AY139" s="770"/>
    </row>
    <row r="140" spans="1:51" ht="18" x14ac:dyDescent="0.25">
      <c r="A140" s="1043"/>
      <c r="B140" s="1043"/>
      <c r="C140" s="1044"/>
      <c r="D140" s="717" t="s">
        <v>43</v>
      </c>
      <c r="E140" s="723">
        <f t="shared" ref="E140:H141" si="170">E136+E138</f>
        <v>25.18</v>
      </c>
      <c r="F140" s="721">
        <f t="shared" si="170"/>
        <v>25.18</v>
      </c>
      <c r="G140" s="721">
        <f t="shared" si="170"/>
        <v>25.18</v>
      </c>
      <c r="H140" s="721">
        <f t="shared" si="170"/>
        <v>25.18</v>
      </c>
      <c r="I140" s="721">
        <v>25.18</v>
      </c>
      <c r="J140" s="721">
        <v>25.18</v>
      </c>
      <c r="K140" s="721">
        <v>25.18</v>
      </c>
      <c r="L140" s="735">
        <v>25.179999999999996</v>
      </c>
      <c r="M140" s="735">
        <v>25.179999999999996</v>
      </c>
      <c r="N140" s="737">
        <v>25.179999999999996</v>
      </c>
      <c r="O140" s="737">
        <v>25.179999999999996</v>
      </c>
      <c r="P140" s="737">
        <v>25.179999999999996</v>
      </c>
      <c r="Q140" s="773">
        <v>19.220350186897502</v>
      </c>
      <c r="R140" s="735">
        <v>24.709350186897503</v>
      </c>
      <c r="S140" s="723"/>
      <c r="T140" s="723"/>
      <c r="U140" s="756">
        <v>0.18</v>
      </c>
      <c r="V140" s="721">
        <v>4.9000000000000004</v>
      </c>
      <c r="W140" s="735">
        <v>7.3800000000000008</v>
      </c>
      <c r="X140" s="735">
        <v>9.7800000000000011</v>
      </c>
      <c r="Y140" s="726">
        <v>12.180000000000001</v>
      </c>
      <c r="Z140" s="723">
        <v>1</v>
      </c>
      <c r="AA140" s="721">
        <v>14.85692307692308</v>
      </c>
      <c r="AB140" s="774">
        <v>16.820350186897503</v>
      </c>
      <c r="AC140" s="774">
        <v>19.220350186897502</v>
      </c>
      <c r="AD140" s="774">
        <v>19.220350186897502</v>
      </c>
      <c r="AE140" s="775">
        <v>24.709350186897503</v>
      </c>
      <c r="AF140" s="1053"/>
      <c r="AG140" s="1047"/>
      <c r="AH140" s="1043"/>
      <c r="AI140" s="1043"/>
      <c r="AJ140" s="1043"/>
      <c r="AK140" s="1043"/>
      <c r="AL140" s="1043"/>
      <c r="AM140" s="1043"/>
      <c r="AN140" s="1048"/>
      <c r="AO140" s="1050"/>
      <c r="AP140" s="1051"/>
      <c r="AQ140" s="1043"/>
      <c r="AR140" s="1043"/>
      <c r="AS140" s="1043"/>
      <c r="AT140" s="1048"/>
      <c r="AU140" s="1049"/>
      <c r="AV140" s="1042"/>
      <c r="AW140" s="1042"/>
      <c r="AX140" s="1042"/>
      <c r="AY140" s="776"/>
    </row>
    <row r="141" spans="1:51" ht="42" customHeight="1" x14ac:dyDescent="0.25">
      <c r="A141" s="1043"/>
      <c r="B141" s="1043"/>
      <c r="C141" s="1044"/>
      <c r="D141" s="716" t="s">
        <v>45</v>
      </c>
      <c r="E141" s="723">
        <f t="shared" si="170"/>
        <v>431805532</v>
      </c>
      <c r="F141" s="721">
        <f t="shared" si="170"/>
        <v>431805532</v>
      </c>
      <c r="G141" s="723">
        <f t="shared" si="170"/>
        <v>431805532</v>
      </c>
      <c r="H141" s="721">
        <f t="shared" si="170"/>
        <v>431805532</v>
      </c>
      <c r="I141" s="735">
        <v>431805532</v>
      </c>
      <c r="J141" s="735">
        <v>431805532</v>
      </c>
      <c r="K141" s="735">
        <v>431805532</v>
      </c>
      <c r="L141" s="735">
        <v>431761532</v>
      </c>
      <c r="M141" s="773">
        <v>431761532</v>
      </c>
      <c r="N141" s="737">
        <v>431761532</v>
      </c>
      <c r="O141" s="724">
        <v>431761532</v>
      </c>
      <c r="P141" s="737">
        <v>431761532</v>
      </c>
      <c r="Q141" s="777">
        <v>411770332</v>
      </c>
      <c r="R141" s="773">
        <v>435220232</v>
      </c>
      <c r="S141" s="723"/>
      <c r="T141" s="762"/>
      <c r="U141" s="721">
        <f>U137+U139</f>
        <v>395446532</v>
      </c>
      <c r="V141" s="762">
        <v>395446532</v>
      </c>
      <c r="W141" s="725">
        <v>395446532</v>
      </c>
      <c r="X141" s="726">
        <v>395446532</v>
      </c>
      <c r="Y141" s="766">
        <v>395446532</v>
      </c>
      <c r="Z141" s="723">
        <v>6013313184.0000048</v>
      </c>
      <c r="AA141" s="735">
        <v>398018332</v>
      </c>
      <c r="AB141" s="763">
        <v>398018332</v>
      </c>
      <c r="AC141" s="763">
        <v>411770332</v>
      </c>
      <c r="AD141" s="533">
        <v>411770332</v>
      </c>
      <c r="AE141" s="778">
        <v>435220232</v>
      </c>
      <c r="AF141" s="1054"/>
      <c r="AG141" s="1047"/>
      <c r="AH141" s="1043"/>
      <c r="AI141" s="1043"/>
      <c r="AJ141" s="1043"/>
      <c r="AK141" s="1043"/>
      <c r="AL141" s="1043"/>
      <c r="AM141" s="1043"/>
      <c r="AN141" s="1048"/>
      <c r="AO141" s="1050"/>
      <c r="AP141" s="1051"/>
      <c r="AQ141" s="1043"/>
      <c r="AR141" s="1043"/>
      <c r="AS141" s="1043"/>
      <c r="AT141" s="1048"/>
      <c r="AU141" s="1049"/>
      <c r="AV141" s="1042"/>
      <c r="AW141" s="1042"/>
      <c r="AX141" s="1042"/>
      <c r="AY141" s="730"/>
    </row>
    <row r="142" spans="1:51" ht="30" customHeight="1" x14ac:dyDescent="0.25">
      <c r="A142" s="1043">
        <v>3</v>
      </c>
      <c r="B142" s="1043" t="s">
        <v>384</v>
      </c>
      <c r="C142" s="1044" t="s">
        <v>404</v>
      </c>
      <c r="D142" s="717" t="s">
        <v>41</v>
      </c>
      <c r="E142" s="721">
        <v>7</v>
      </c>
      <c r="F142" s="723">
        <v>7</v>
      </c>
      <c r="G142" s="723">
        <v>7</v>
      </c>
      <c r="H142" s="721">
        <v>7</v>
      </c>
      <c r="I142" s="721">
        <v>7</v>
      </c>
      <c r="J142" s="723">
        <v>7</v>
      </c>
      <c r="K142" s="723">
        <v>7</v>
      </c>
      <c r="L142" s="723">
        <v>7</v>
      </c>
      <c r="M142" s="777">
        <v>7</v>
      </c>
      <c r="N142" s="737">
        <v>7</v>
      </c>
      <c r="O142" s="724">
        <v>7</v>
      </c>
      <c r="P142" s="724">
        <v>7</v>
      </c>
      <c r="Q142" s="777">
        <v>7</v>
      </c>
      <c r="R142" s="721">
        <v>10</v>
      </c>
      <c r="S142" s="725"/>
      <c r="T142" s="725"/>
      <c r="U142" s="756">
        <v>6</v>
      </c>
      <c r="V142" s="726">
        <v>6</v>
      </c>
      <c r="W142" s="726">
        <v>7</v>
      </c>
      <c r="X142" s="766">
        <v>7</v>
      </c>
      <c r="Y142" s="738">
        <v>7</v>
      </c>
      <c r="Z142" s="723">
        <v>25</v>
      </c>
      <c r="AA142" s="726">
        <v>7</v>
      </c>
      <c r="AB142" s="779">
        <v>7</v>
      </c>
      <c r="AC142" s="780">
        <v>7</v>
      </c>
      <c r="AD142" s="779">
        <v>7</v>
      </c>
      <c r="AE142" s="778">
        <v>10</v>
      </c>
      <c r="AF142" s="1045" t="s">
        <v>644</v>
      </c>
      <c r="AG142" s="1041"/>
      <c r="AH142" s="1041"/>
      <c r="AI142" s="1041"/>
      <c r="AJ142" s="1041"/>
      <c r="AK142" s="1041"/>
      <c r="AL142" s="1041"/>
      <c r="AM142" s="1030"/>
      <c r="AN142" s="1030"/>
      <c r="AO142" s="1030"/>
      <c r="AP142" s="1030"/>
      <c r="AQ142" s="1030"/>
      <c r="AR142" s="1030"/>
      <c r="AS142" s="1030"/>
      <c r="AT142" s="1030"/>
      <c r="AU142" s="1030"/>
      <c r="AV142" s="1030"/>
      <c r="AW142" s="1030"/>
      <c r="AX142" s="1030"/>
      <c r="AY142" s="730"/>
    </row>
    <row r="143" spans="1:51" ht="30" customHeight="1" x14ac:dyDescent="0.25">
      <c r="A143" s="1043"/>
      <c r="B143" s="1043"/>
      <c r="C143" s="1044"/>
      <c r="D143" s="716" t="s">
        <v>3</v>
      </c>
      <c r="E143" s="721">
        <v>287337000</v>
      </c>
      <c r="F143" s="723">
        <v>287337000</v>
      </c>
      <c r="G143" s="721">
        <v>287337000</v>
      </c>
      <c r="H143" s="721">
        <v>287337000</v>
      </c>
      <c r="I143" s="721">
        <v>287337000</v>
      </c>
      <c r="J143" s="723">
        <v>287337000</v>
      </c>
      <c r="K143" s="723">
        <v>287337000</v>
      </c>
      <c r="L143" s="723">
        <v>287337000</v>
      </c>
      <c r="M143" s="777">
        <v>287337000</v>
      </c>
      <c r="N143" s="737">
        <v>287337000</v>
      </c>
      <c r="O143" s="724">
        <v>287337000</v>
      </c>
      <c r="P143" s="724">
        <v>322316934</v>
      </c>
      <c r="Q143" s="777">
        <v>297810700</v>
      </c>
      <c r="R143" s="533">
        <f>+[3]INVERSIÓN!CH25</f>
        <v>322316934</v>
      </c>
      <c r="S143" s="733"/>
      <c r="T143" s="733"/>
      <c r="U143" s="721">
        <v>282678000</v>
      </c>
      <c r="V143" s="738">
        <v>282678000</v>
      </c>
      <c r="W143" s="738">
        <v>282678000</v>
      </c>
      <c r="X143" s="739">
        <v>282678000</v>
      </c>
      <c r="Y143" s="721">
        <v>286357000</v>
      </c>
      <c r="Z143" s="723">
        <v>415028000</v>
      </c>
      <c r="AA143" s="766">
        <v>286357000</v>
      </c>
      <c r="AB143" s="763">
        <v>287192200</v>
      </c>
      <c r="AC143" s="781">
        <v>297810700</v>
      </c>
      <c r="AD143" s="734">
        <v>297810700</v>
      </c>
      <c r="AE143" s="533">
        <v>322282766</v>
      </c>
      <c r="AF143" s="1046"/>
      <c r="AG143" s="1047"/>
      <c r="AH143" s="1047"/>
      <c r="AI143" s="1041"/>
      <c r="AJ143" s="1041"/>
      <c r="AK143" s="1041"/>
      <c r="AL143" s="1041"/>
      <c r="AM143" s="1031"/>
      <c r="AN143" s="1031"/>
      <c r="AO143" s="1031"/>
      <c r="AP143" s="1031"/>
      <c r="AQ143" s="1031"/>
      <c r="AR143" s="1031"/>
      <c r="AS143" s="1031"/>
      <c r="AT143" s="1031"/>
      <c r="AU143" s="1031"/>
      <c r="AV143" s="1031"/>
      <c r="AW143" s="1031"/>
      <c r="AX143" s="1031"/>
      <c r="AY143" s="730"/>
    </row>
    <row r="144" spans="1:51" ht="30" customHeight="1" x14ac:dyDescent="0.25">
      <c r="A144" s="1043"/>
      <c r="B144" s="1043"/>
      <c r="C144" s="1044"/>
      <c r="D144" s="717" t="s">
        <v>42</v>
      </c>
      <c r="E144" s="721">
        <v>0</v>
      </c>
      <c r="F144" s="721">
        <v>0</v>
      </c>
      <c r="G144" s="721">
        <v>0</v>
      </c>
      <c r="H144" s="721">
        <v>0</v>
      </c>
      <c r="I144" s="721">
        <v>0</v>
      </c>
      <c r="J144" s="721">
        <v>0</v>
      </c>
      <c r="K144" s="721">
        <v>0</v>
      </c>
      <c r="L144" s="735">
        <v>0</v>
      </c>
      <c r="M144" s="777">
        <v>0</v>
      </c>
      <c r="N144" s="782">
        <v>0</v>
      </c>
      <c r="O144" s="737">
        <v>0</v>
      </c>
      <c r="P144" s="724">
        <v>0</v>
      </c>
      <c r="Q144" s="783">
        <v>0</v>
      </c>
      <c r="R144" s="533">
        <v>0</v>
      </c>
      <c r="S144" s="738"/>
      <c r="T144" s="738"/>
      <c r="U144" s="756">
        <v>0</v>
      </c>
      <c r="V144" s="726">
        <v>0</v>
      </c>
      <c r="W144" s="726">
        <v>0</v>
      </c>
      <c r="X144" s="721">
        <v>0</v>
      </c>
      <c r="Y144" s="784">
        <v>0</v>
      </c>
      <c r="Z144" s="723">
        <v>0.18</v>
      </c>
      <c r="AA144" s="738">
        <v>0</v>
      </c>
      <c r="AB144" s="771">
        <v>0</v>
      </c>
      <c r="AC144" s="771">
        <v>0</v>
      </c>
      <c r="AD144" s="785">
        <v>0</v>
      </c>
      <c r="AE144" s="735">
        <v>0</v>
      </c>
      <c r="AF144" s="1046"/>
      <c r="AG144" s="1047"/>
      <c r="AH144" s="1047"/>
      <c r="AI144" s="1041"/>
      <c r="AJ144" s="1041"/>
      <c r="AK144" s="1041"/>
      <c r="AL144" s="1041"/>
      <c r="AM144" s="1031"/>
      <c r="AN144" s="1031"/>
      <c r="AO144" s="1031"/>
      <c r="AP144" s="1031"/>
      <c r="AQ144" s="1031"/>
      <c r="AR144" s="1031"/>
      <c r="AS144" s="1031"/>
      <c r="AT144" s="1031"/>
      <c r="AU144" s="1031"/>
      <c r="AV144" s="1031"/>
      <c r="AW144" s="1031"/>
      <c r="AX144" s="1031"/>
      <c r="AY144" s="730"/>
    </row>
    <row r="145" spans="1:51" ht="30" customHeight="1" x14ac:dyDescent="0.25">
      <c r="A145" s="1043"/>
      <c r="B145" s="1043"/>
      <c r="C145" s="1044"/>
      <c r="D145" s="716" t="s">
        <v>4</v>
      </c>
      <c r="E145" s="786">
        <v>18201967</v>
      </c>
      <c r="F145" s="721">
        <v>18201967</v>
      </c>
      <c r="G145" s="721">
        <v>18201967</v>
      </c>
      <c r="H145" s="721">
        <v>18201967</v>
      </c>
      <c r="I145" s="721">
        <v>18201967</v>
      </c>
      <c r="J145" s="721">
        <v>18201967</v>
      </c>
      <c r="K145" s="721">
        <v>18201967</v>
      </c>
      <c r="L145" s="783">
        <v>18201967</v>
      </c>
      <c r="M145" s="777">
        <v>18201967</v>
      </c>
      <c r="N145" s="787">
        <v>18201967</v>
      </c>
      <c r="O145" s="737">
        <v>18201967</v>
      </c>
      <c r="P145" s="724">
        <v>18201967</v>
      </c>
      <c r="Q145" s="773">
        <v>18201967</v>
      </c>
      <c r="R145" s="533">
        <v>18201967</v>
      </c>
      <c r="S145" s="738"/>
      <c r="T145" s="788"/>
      <c r="U145" s="721">
        <v>18201967</v>
      </c>
      <c r="V145" s="762">
        <v>18201967</v>
      </c>
      <c r="W145" s="762">
        <v>18201967</v>
      </c>
      <c r="X145" s="740">
        <v>18201967</v>
      </c>
      <c r="Y145" s="789">
        <v>18201967</v>
      </c>
      <c r="Z145" s="723">
        <v>16777532</v>
      </c>
      <c r="AA145" s="721">
        <v>18201967</v>
      </c>
      <c r="AB145" s="754">
        <v>18201967</v>
      </c>
      <c r="AC145" s="774">
        <v>18201967</v>
      </c>
      <c r="AD145" s="754">
        <v>18201967</v>
      </c>
      <c r="AE145" s="784">
        <v>18201967</v>
      </c>
      <c r="AF145" s="1046"/>
      <c r="AG145" s="1047"/>
      <c r="AH145" s="1047"/>
      <c r="AI145" s="1041"/>
      <c r="AJ145" s="1041"/>
      <c r="AK145" s="1041"/>
      <c r="AL145" s="1041"/>
      <c r="AM145" s="1031"/>
      <c r="AN145" s="1031"/>
      <c r="AO145" s="1031"/>
      <c r="AP145" s="1031"/>
      <c r="AQ145" s="1031"/>
      <c r="AR145" s="1031"/>
      <c r="AS145" s="1031"/>
      <c r="AT145" s="1031"/>
      <c r="AU145" s="1031"/>
      <c r="AV145" s="1031"/>
      <c r="AW145" s="1031"/>
      <c r="AX145" s="1031"/>
      <c r="AY145" s="730"/>
    </row>
    <row r="146" spans="1:51" ht="30" customHeight="1" x14ac:dyDescent="0.25">
      <c r="A146" s="1043"/>
      <c r="B146" s="1043"/>
      <c r="C146" s="1044"/>
      <c r="D146" s="717" t="s">
        <v>43</v>
      </c>
      <c r="E146" s="790">
        <v>7</v>
      </c>
      <c r="F146" s="721">
        <v>7</v>
      </c>
      <c r="G146" s="721">
        <v>7</v>
      </c>
      <c r="H146" s="721">
        <v>7</v>
      </c>
      <c r="I146" s="721">
        <v>7</v>
      </c>
      <c r="J146" s="791">
        <v>7</v>
      </c>
      <c r="K146" s="791">
        <v>7</v>
      </c>
      <c r="L146" s="735">
        <v>48</v>
      </c>
      <c r="M146" s="783">
        <v>48</v>
      </c>
      <c r="N146" s="782">
        <v>48</v>
      </c>
      <c r="O146" s="782">
        <v>48</v>
      </c>
      <c r="P146" s="737">
        <v>48</v>
      </c>
      <c r="Q146" s="792">
        <v>7</v>
      </c>
      <c r="R146" s="783">
        <v>10</v>
      </c>
      <c r="S146" s="723"/>
      <c r="T146" s="723"/>
      <c r="U146" s="756">
        <f>U142+U144</f>
        <v>6</v>
      </c>
      <c r="V146" s="756">
        <f>V142+V144</f>
        <v>6</v>
      </c>
      <c r="W146" s="756">
        <v>7</v>
      </c>
      <c r="X146" s="740">
        <v>7</v>
      </c>
      <c r="Y146" s="784">
        <v>7</v>
      </c>
      <c r="Z146" s="723">
        <v>7</v>
      </c>
      <c r="AA146" s="721">
        <v>7</v>
      </c>
      <c r="AB146" s="721">
        <v>7</v>
      </c>
      <c r="AC146" s="793">
        <v>7</v>
      </c>
      <c r="AD146" s="784">
        <v>7</v>
      </c>
      <c r="AE146" s="789">
        <v>10</v>
      </c>
      <c r="AF146" s="1046"/>
      <c r="AG146" s="1047"/>
      <c r="AH146" s="1047"/>
      <c r="AI146" s="1041"/>
      <c r="AJ146" s="1041"/>
      <c r="AK146" s="1041"/>
      <c r="AL146" s="1041"/>
      <c r="AM146" s="1031"/>
      <c r="AN146" s="1031"/>
      <c r="AO146" s="1031"/>
      <c r="AP146" s="1031"/>
      <c r="AQ146" s="1031"/>
      <c r="AR146" s="1031"/>
      <c r="AS146" s="1031"/>
      <c r="AT146" s="1031"/>
      <c r="AU146" s="1031"/>
      <c r="AV146" s="1031"/>
      <c r="AW146" s="1031"/>
      <c r="AX146" s="1031"/>
      <c r="AY146" s="730"/>
    </row>
    <row r="147" spans="1:51" ht="30" customHeight="1" x14ac:dyDescent="0.25">
      <c r="A147" s="1043"/>
      <c r="B147" s="1043"/>
      <c r="C147" s="1044"/>
      <c r="D147" s="716" t="s">
        <v>45</v>
      </c>
      <c r="E147" s="790">
        <v>305538967</v>
      </c>
      <c r="F147" s="786">
        <v>305538967</v>
      </c>
      <c r="G147" s="786">
        <v>305538967</v>
      </c>
      <c r="H147" s="721">
        <v>305538967</v>
      </c>
      <c r="I147" s="735">
        <v>305538967</v>
      </c>
      <c r="J147" s="735">
        <v>305538967</v>
      </c>
      <c r="K147" s="735">
        <v>305538967</v>
      </c>
      <c r="L147" s="792">
        <f>L143+L145</f>
        <v>305538967</v>
      </c>
      <c r="M147" s="773">
        <v>305538967</v>
      </c>
      <c r="N147" s="787">
        <f t="shared" ref="N147:P147" si="171">N143+N145</f>
        <v>305538967</v>
      </c>
      <c r="O147" s="787">
        <f t="shared" si="171"/>
        <v>305538967</v>
      </c>
      <c r="P147" s="737">
        <f t="shared" si="171"/>
        <v>340518901</v>
      </c>
      <c r="Q147" s="794">
        <v>316012667</v>
      </c>
      <c r="R147" s="773">
        <v>340484733</v>
      </c>
      <c r="S147" s="723"/>
      <c r="T147" s="762"/>
      <c r="U147" s="721">
        <v>300879967</v>
      </c>
      <c r="V147" s="789">
        <v>300879967</v>
      </c>
      <c r="W147" s="789">
        <v>300879967</v>
      </c>
      <c r="X147" s="740">
        <v>300879967</v>
      </c>
      <c r="Y147" s="789">
        <v>304558967</v>
      </c>
      <c r="Z147" s="723">
        <v>431805532</v>
      </c>
      <c r="AA147" s="740">
        <v>304558967</v>
      </c>
      <c r="AB147" s="789">
        <v>305394167</v>
      </c>
      <c r="AC147" s="771">
        <v>316012667</v>
      </c>
      <c r="AD147" s="789">
        <v>316012667</v>
      </c>
      <c r="AE147" s="784">
        <v>340484733</v>
      </c>
      <c r="AF147" s="1046"/>
      <c r="AG147" s="1047"/>
      <c r="AH147" s="1047"/>
      <c r="AI147" s="1041"/>
      <c r="AJ147" s="1041"/>
      <c r="AK147" s="1041"/>
      <c r="AL147" s="1041"/>
      <c r="AM147" s="1031"/>
      <c r="AN147" s="1031"/>
      <c r="AO147" s="1031"/>
      <c r="AP147" s="1031"/>
      <c r="AQ147" s="1031"/>
      <c r="AR147" s="1031"/>
      <c r="AS147" s="1031"/>
      <c r="AT147" s="1031"/>
      <c r="AU147" s="1031"/>
      <c r="AV147" s="1031"/>
      <c r="AW147" s="1031"/>
      <c r="AX147" s="1031"/>
      <c r="AY147" s="795"/>
    </row>
    <row r="148" spans="1:51" ht="24" x14ac:dyDescent="0.25">
      <c r="A148" s="1032" t="s">
        <v>22</v>
      </c>
      <c r="B148" s="1033"/>
      <c r="C148" s="1033"/>
      <c r="D148" s="257" t="s">
        <v>34</v>
      </c>
      <c r="E148" s="258">
        <f t="shared" ref="E148:G148" si="172">E131+E137+E143</f>
        <v>6598755000</v>
      </c>
      <c r="F148" s="258">
        <f t="shared" si="172"/>
        <v>6598755000</v>
      </c>
      <c r="G148" s="258">
        <f t="shared" si="172"/>
        <v>6598755000</v>
      </c>
      <c r="H148" s="258">
        <f>H131+H137+H143</f>
        <v>6598755000.000001</v>
      </c>
      <c r="I148" s="259">
        <f t="shared" ref="I148:N148" si="173">I131+I137+I143</f>
        <v>6598755000</v>
      </c>
      <c r="J148" s="259">
        <f t="shared" si="173"/>
        <v>6598755000</v>
      </c>
      <c r="K148" s="259">
        <f t="shared" si="173"/>
        <v>6598755000</v>
      </c>
      <c r="L148" s="427">
        <f t="shared" si="173"/>
        <v>6598754999.999999</v>
      </c>
      <c r="M148" s="258">
        <f t="shared" si="173"/>
        <v>6598755000.000001</v>
      </c>
      <c r="N148" s="258">
        <f t="shared" si="173"/>
        <v>6598755000.000001</v>
      </c>
      <c r="O148" s="258">
        <f>O131+O137+O143</f>
        <v>6598755000.000001</v>
      </c>
      <c r="P148" s="258">
        <f>P131+P137+P143</f>
        <v>7133755000.000001</v>
      </c>
      <c r="Q148" s="258">
        <f t="shared" ref="Q148:R148" si="174">Q131+Q137+Q143</f>
        <v>6947555163</v>
      </c>
      <c r="R148" s="258">
        <f t="shared" si="174"/>
        <v>7133755000</v>
      </c>
      <c r="S148" s="260"/>
      <c r="T148" s="260">
        <f t="shared" ref="T148:AE148" si="175">T131+T137+T143</f>
        <v>0</v>
      </c>
      <c r="U148" s="260">
        <f t="shared" si="175"/>
        <v>6307107000.000001</v>
      </c>
      <c r="V148" s="260">
        <f t="shared" si="175"/>
        <v>6325816000</v>
      </c>
      <c r="W148" s="260">
        <f t="shared" si="175"/>
        <v>6325815999.999999</v>
      </c>
      <c r="X148" s="260">
        <f t="shared" si="175"/>
        <v>6325816000</v>
      </c>
      <c r="Y148" s="260">
        <f t="shared" si="175"/>
        <v>6363464999.999999</v>
      </c>
      <c r="Z148" s="260">
        <v>7</v>
      </c>
      <c r="AA148" s="260">
        <f t="shared" si="175"/>
        <v>6420098700</v>
      </c>
      <c r="AB148" s="260">
        <f t="shared" si="175"/>
        <v>6430026900</v>
      </c>
      <c r="AC148" s="260">
        <f t="shared" si="175"/>
        <v>6462669167.000001</v>
      </c>
      <c r="AD148" s="260">
        <f t="shared" si="175"/>
        <v>6947555163</v>
      </c>
      <c r="AE148" s="260">
        <f t="shared" si="175"/>
        <v>7117262095.0000019</v>
      </c>
      <c r="AF148" s="260"/>
      <c r="AG148" s="261"/>
      <c r="AH148" s="262"/>
      <c r="AI148" s="262"/>
      <c r="AJ148" s="262"/>
      <c r="AK148" s="262"/>
      <c r="AL148" s="262"/>
      <c r="AM148" s="262"/>
      <c r="AN148" s="262"/>
      <c r="AO148" s="262"/>
      <c r="AP148" s="263"/>
      <c r="AQ148" s="264"/>
      <c r="AR148" s="262"/>
      <c r="AS148" s="262"/>
      <c r="AT148" s="262"/>
      <c r="AU148" s="262"/>
      <c r="AV148" s="262"/>
      <c r="AW148" s="262"/>
      <c r="AX148" s="264"/>
      <c r="AY148" s="265"/>
    </row>
    <row r="149" spans="1:51" ht="24" x14ac:dyDescent="0.25">
      <c r="A149" s="1034"/>
      <c r="B149" s="1035"/>
      <c r="C149" s="1035"/>
      <c r="D149" s="266" t="s">
        <v>33</v>
      </c>
      <c r="E149" s="267">
        <f t="shared" ref="E149:G149" si="176">E133+E139+E145</f>
        <v>400985607</v>
      </c>
      <c r="F149" s="267">
        <f t="shared" si="176"/>
        <v>400985607</v>
      </c>
      <c r="G149" s="267">
        <f t="shared" si="176"/>
        <v>400985607</v>
      </c>
      <c r="H149" s="267">
        <f>H133+H139+H145</f>
        <v>400985607</v>
      </c>
      <c r="I149" s="268">
        <f t="shared" ref="I149:R149" si="177">I133+I139+I145</f>
        <v>400985607</v>
      </c>
      <c r="J149" s="268">
        <f t="shared" si="177"/>
        <v>400985607</v>
      </c>
      <c r="K149" s="268">
        <f t="shared" si="177"/>
        <v>400985607</v>
      </c>
      <c r="L149" s="428">
        <f t="shared" si="177"/>
        <v>383452883</v>
      </c>
      <c r="M149" s="267">
        <f t="shared" si="177"/>
        <v>383452883</v>
      </c>
      <c r="N149" s="267">
        <f t="shared" si="177"/>
        <v>379448083</v>
      </c>
      <c r="O149" s="267">
        <f t="shared" si="177"/>
        <v>379448083</v>
      </c>
      <c r="P149" s="267">
        <f t="shared" si="177"/>
        <v>379448083</v>
      </c>
      <c r="Q149" s="267">
        <f t="shared" si="177"/>
        <v>348548683</v>
      </c>
      <c r="R149" s="267">
        <f t="shared" si="177"/>
        <v>379448083</v>
      </c>
      <c r="S149" s="269"/>
      <c r="T149" s="269">
        <f t="shared" ref="T149:AE149" si="178">T133+T139+T145</f>
        <v>0</v>
      </c>
      <c r="U149" s="269">
        <f t="shared" si="178"/>
        <v>278934206</v>
      </c>
      <c r="V149" s="269">
        <f t="shared" si="178"/>
        <v>307503135</v>
      </c>
      <c r="W149" s="269">
        <f t="shared" si="178"/>
        <v>337349149</v>
      </c>
      <c r="X149" s="269">
        <f t="shared" si="178"/>
        <v>339929349</v>
      </c>
      <c r="Y149" s="269">
        <f t="shared" si="178"/>
        <v>340068549</v>
      </c>
      <c r="Z149" s="269">
        <v>287337000</v>
      </c>
      <c r="AA149" s="269">
        <f t="shared" si="178"/>
        <v>346944283</v>
      </c>
      <c r="AB149" s="269">
        <f t="shared" si="178"/>
        <v>348548683</v>
      </c>
      <c r="AC149" s="269">
        <f t="shared" si="178"/>
        <v>348548683</v>
      </c>
      <c r="AD149" s="269">
        <f t="shared" si="178"/>
        <v>348548683</v>
      </c>
      <c r="AE149" s="269">
        <f t="shared" si="178"/>
        <v>348548683</v>
      </c>
      <c r="AF149" s="269"/>
      <c r="AG149" s="261"/>
      <c r="AH149" s="262"/>
      <c r="AI149" s="262"/>
      <c r="AJ149" s="262"/>
      <c r="AK149" s="262"/>
      <c r="AL149" s="262"/>
      <c r="AM149" s="262"/>
      <c r="AN149" s="262"/>
      <c r="AO149" s="262"/>
      <c r="AP149" s="263"/>
      <c r="AQ149" s="264"/>
      <c r="AR149" s="262"/>
      <c r="AS149" s="262"/>
      <c r="AT149" s="262"/>
      <c r="AU149" s="262"/>
      <c r="AV149" s="262"/>
      <c r="AW149" s="262"/>
      <c r="AX149" s="264"/>
      <c r="AY149" s="265"/>
    </row>
    <row r="150" spans="1:51" ht="24.75" thickBot="1" x14ac:dyDescent="0.3">
      <c r="A150" s="1036"/>
      <c r="B150" s="1037"/>
      <c r="C150" s="1037"/>
      <c r="D150" s="270" t="s">
        <v>32</v>
      </c>
      <c r="E150" s="267">
        <f t="shared" ref="E150:R150" si="179">E148+E149</f>
        <v>6999740607</v>
      </c>
      <c r="F150" s="267">
        <f t="shared" si="179"/>
        <v>6999740607</v>
      </c>
      <c r="G150" s="267">
        <f t="shared" si="179"/>
        <v>6999740607</v>
      </c>
      <c r="H150" s="267">
        <f t="shared" si="179"/>
        <v>6999740607.000001</v>
      </c>
      <c r="I150" s="268">
        <f t="shared" si="179"/>
        <v>6999740607</v>
      </c>
      <c r="J150" s="268">
        <f t="shared" si="179"/>
        <v>6999740607</v>
      </c>
      <c r="K150" s="268">
        <f t="shared" si="179"/>
        <v>6999740607</v>
      </c>
      <c r="L150" s="428">
        <f t="shared" si="179"/>
        <v>6982207882.999999</v>
      </c>
      <c r="M150" s="267">
        <f t="shared" si="179"/>
        <v>6982207883.000001</v>
      </c>
      <c r="N150" s="267">
        <f t="shared" si="179"/>
        <v>6978203083.000001</v>
      </c>
      <c r="O150" s="365">
        <f t="shared" si="179"/>
        <v>6978203083.000001</v>
      </c>
      <c r="P150" s="267">
        <f t="shared" si="179"/>
        <v>7513203083.000001</v>
      </c>
      <c r="Q150" s="267">
        <f t="shared" si="179"/>
        <v>7296103846</v>
      </c>
      <c r="R150" s="267">
        <f t="shared" si="179"/>
        <v>7513203083</v>
      </c>
      <c r="S150" s="269"/>
      <c r="T150" s="269">
        <f t="shared" ref="T150:AE150" si="180">T148+T149</f>
        <v>0</v>
      </c>
      <c r="U150" s="269">
        <f t="shared" si="180"/>
        <v>6586041206.000001</v>
      </c>
      <c r="V150" s="269">
        <f t="shared" si="180"/>
        <v>6633319135</v>
      </c>
      <c r="W150" s="269">
        <f t="shared" si="180"/>
        <v>6663165148.999999</v>
      </c>
      <c r="X150" s="269">
        <f t="shared" si="180"/>
        <v>6665745349</v>
      </c>
      <c r="Y150" s="269">
        <f t="shared" si="180"/>
        <v>6703533548.999999</v>
      </c>
      <c r="Z150" s="269">
        <v>0</v>
      </c>
      <c r="AA150" s="269">
        <f t="shared" si="180"/>
        <v>6767042983</v>
      </c>
      <c r="AB150" s="269">
        <f t="shared" si="180"/>
        <v>6778575583</v>
      </c>
      <c r="AC150" s="269">
        <f t="shared" si="180"/>
        <v>6811217850.000001</v>
      </c>
      <c r="AD150" s="269">
        <f t="shared" si="180"/>
        <v>7296103846</v>
      </c>
      <c r="AE150" s="269">
        <f t="shared" si="180"/>
        <v>7465810778.0000019</v>
      </c>
      <c r="AF150" s="269"/>
      <c r="AG150" s="271"/>
      <c r="AH150" s="272"/>
      <c r="AI150" s="272"/>
      <c r="AJ150" s="272"/>
      <c r="AK150" s="272"/>
      <c r="AL150" s="272"/>
      <c r="AM150" s="272"/>
      <c r="AN150" s="272"/>
      <c r="AO150" s="272"/>
      <c r="AP150" s="273"/>
      <c r="AQ150" s="274"/>
      <c r="AR150" s="272"/>
      <c r="AS150" s="272"/>
      <c r="AT150" s="272"/>
      <c r="AU150" s="272"/>
      <c r="AV150" s="272"/>
      <c r="AW150" s="272"/>
      <c r="AX150" s="274"/>
      <c r="AY150" s="275"/>
    </row>
    <row r="151" spans="1:51" ht="15.75" x14ac:dyDescent="0.25">
      <c r="A151" s="31"/>
      <c r="B151" s="31"/>
      <c r="C151" s="31"/>
      <c r="D151" s="31"/>
      <c r="E151" s="31"/>
      <c r="F151" s="31"/>
      <c r="G151" s="31"/>
      <c r="H151" s="33"/>
      <c r="I151" s="277"/>
      <c r="J151" s="33"/>
      <c r="K151" s="281"/>
      <c r="L151" s="31"/>
      <c r="M151" s="33"/>
      <c r="N151" s="31"/>
      <c r="O151" s="32"/>
      <c r="P151" s="33"/>
      <c r="Q151" s="32"/>
      <c r="R151" s="31"/>
      <c r="S151" s="31"/>
      <c r="T151" s="31"/>
      <c r="U151" s="32"/>
      <c r="V151" s="32"/>
      <c r="W151" s="32"/>
      <c r="X151" s="32"/>
      <c r="Y151" s="31"/>
      <c r="Z151" s="31"/>
      <c r="AA151" s="31"/>
      <c r="AB151" s="32"/>
      <c r="AC151" s="32"/>
      <c r="AD151" s="31"/>
      <c r="AE151" s="31"/>
      <c r="AF151" s="31"/>
      <c r="AG151" s="31"/>
      <c r="AH151" s="31"/>
      <c r="AI151" s="31"/>
      <c r="AJ151" s="31"/>
      <c r="AK151" s="31"/>
      <c r="AL151" s="31"/>
      <c r="AM151" s="31"/>
      <c r="AN151" s="31"/>
      <c r="AO151" s="31"/>
      <c r="AP151" s="107"/>
      <c r="AQ151" s="107"/>
      <c r="AR151" s="31"/>
      <c r="AS151" s="31"/>
      <c r="AT151" s="31"/>
      <c r="AU151" s="31"/>
      <c r="AV151" s="31"/>
      <c r="AW151" s="31"/>
      <c r="AX151" s="107"/>
    </row>
    <row r="152" spans="1:51" x14ac:dyDescent="0.25">
      <c r="A152" s="31"/>
      <c r="B152" s="31"/>
      <c r="C152" s="31"/>
      <c r="D152" s="31"/>
      <c r="E152" s="31"/>
      <c r="F152" s="32"/>
      <c r="G152" s="32"/>
      <c r="H152" s="31"/>
      <c r="I152" s="276"/>
      <c r="J152" s="31"/>
      <c r="K152" s="280"/>
      <c r="L152" s="32"/>
      <c r="M152" s="31"/>
      <c r="N152" s="31"/>
      <c r="O152" s="31"/>
      <c r="P152" s="31"/>
      <c r="Q152" s="31"/>
      <c r="R152" s="31"/>
      <c r="S152" s="31"/>
      <c r="T152" s="31"/>
      <c r="U152" s="31"/>
      <c r="V152" s="31"/>
      <c r="W152" s="31"/>
      <c r="X152" s="31"/>
      <c r="Y152" s="31"/>
      <c r="Z152" s="32"/>
      <c r="AA152" s="31"/>
      <c r="AB152" s="31"/>
      <c r="AC152" s="31"/>
      <c r="AD152" s="31"/>
      <c r="AE152" s="31"/>
      <c r="AF152" s="31"/>
      <c r="AG152" s="31"/>
      <c r="AH152" s="31"/>
      <c r="AI152" s="31"/>
      <c r="AJ152" s="31"/>
      <c r="AK152" s="31"/>
      <c r="AL152" s="31"/>
      <c r="AM152" s="31"/>
      <c r="AN152" s="31"/>
      <c r="AO152" s="31"/>
      <c r="AP152" s="107"/>
      <c r="AQ152" s="107"/>
      <c r="AR152" s="31"/>
      <c r="AS152" s="31"/>
      <c r="AT152" s="31"/>
      <c r="AU152" s="31"/>
      <c r="AV152" s="31"/>
      <c r="AW152" s="31"/>
      <c r="AX152" s="107"/>
    </row>
    <row r="153" spans="1:51" ht="18" x14ac:dyDescent="0.25">
      <c r="A153" s="27" t="s">
        <v>35</v>
      </c>
      <c r="B153" s="25"/>
      <c r="C153" s="25"/>
      <c r="D153" s="25"/>
      <c r="E153" s="26"/>
      <c r="F153" s="79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95"/>
      <c r="AE153" s="25"/>
      <c r="AF153" s="25"/>
      <c r="AG153" s="25"/>
      <c r="AH153" s="25"/>
      <c r="AI153" s="25"/>
      <c r="AJ153" s="28"/>
      <c r="AK153" s="28"/>
      <c r="AL153" s="28"/>
      <c r="AM153" s="28"/>
      <c r="AN153" s="28"/>
      <c r="AO153" s="28"/>
      <c r="AP153" s="36"/>
      <c r="AQ153" s="36"/>
      <c r="AR153" s="29"/>
      <c r="AS153" s="29"/>
      <c r="AT153" s="29"/>
      <c r="AU153" s="29"/>
      <c r="AV153" s="29"/>
      <c r="AW153" s="29"/>
      <c r="AX153" s="29"/>
    </row>
    <row r="154" spans="1:51" ht="18" x14ac:dyDescent="0.25">
      <c r="A154" s="713" t="s">
        <v>36</v>
      </c>
      <c r="B154" s="1038" t="s">
        <v>37</v>
      </c>
      <c r="C154" s="1039"/>
      <c r="D154" s="1040"/>
      <c r="E154" s="1024" t="s">
        <v>38</v>
      </c>
      <c r="F154" s="1024"/>
      <c r="G154" s="1024"/>
      <c r="H154" s="1024"/>
      <c r="I154" s="1024"/>
      <c r="J154" s="1024"/>
      <c r="K154" s="1024"/>
      <c r="L154" s="1024"/>
      <c r="M154" s="1024"/>
      <c r="N154" s="1024"/>
      <c r="O154" s="1024"/>
      <c r="P154" s="1024"/>
      <c r="Q154" s="1024"/>
      <c r="R154" s="1024"/>
      <c r="S154" s="25"/>
      <c r="T154" s="25"/>
      <c r="U154" s="25"/>
      <c r="V154" s="25"/>
      <c r="W154" s="25"/>
      <c r="X154" s="25"/>
      <c r="Y154" s="25"/>
      <c r="Z154" s="25"/>
      <c r="AA154" s="25"/>
      <c r="AB154" s="25"/>
      <c r="AC154" s="25"/>
      <c r="AD154" s="95"/>
      <c r="AE154" s="25"/>
      <c r="AF154" s="25"/>
      <c r="AG154" s="25"/>
      <c r="AH154" s="25"/>
      <c r="AI154" s="25"/>
      <c r="AJ154" s="28"/>
      <c r="AK154" s="28"/>
      <c r="AL154" s="28"/>
      <c r="AM154" s="28"/>
      <c r="AN154" s="28"/>
      <c r="AO154" s="28"/>
      <c r="AP154" s="36"/>
      <c r="AQ154" s="36"/>
      <c r="AR154" s="28"/>
      <c r="AS154" s="28"/>
      <c r="AT154" s="28"/>
      <c r="AU154" s="28"/>
      <c r="AV154" s="28"/>
      <c r="AW154" s="28"/>
      <c r="AX154" s="36"/>
    </row>
    <row r="155" spans="1:51" ht="44.25" customHeight="1" x14ac:dyDescent="0.25">
      <c r="A155" s="106">
        <v>13</v>
      </c>
      <c r="B155" s="1026" t="s">
        <v>96</v>
      </c>
      <c r="C155" s="1027"/>
      <c r="D155" s="1028"/>
      <c r="E155" s="1029" t="s">
        <v>87</v>
      </c>
      <c r="F155" s="1029"/>
      <c r="G155" s="1029"/>
      <c r="H155" s="1029"/>
      <c r="I155" s="1029"/>
      <c r="J155" s="1029"/>
      <c r="K155" s="1029"/>
      <c r="L155" s="1029"/>
      <c r="M155" s="1029"/>
      <c r="N155" s="1029"/>
      <c r="O155" s="1029"/>
      <c r="P155" s="1029"/>
      <c r="Q155" s="1029"/>
      <c r="R155" s="1029"/>
      <c r="S155" s="25"/>
      <c r="T155" s="25"/>
      <c r="U155" s="25"/>
      <c r="V155" s="25"/>
      <c r="W155" s="25"/>
      <c r="X155" s="25"/>
      <c r="Y155" s="25"/>
      <c r="Z155" s="25"/>
      <c r="AA155" s="25"/>
      <c r="AB155" s="25"/>
      <c r="AC155" s="25"/>
      <c r="AD155" s="95"/>
      <c r="AE155" s="25"/>
      <c r="AF155" s="25"/>
      <c r="AG155" s="25"/>
      <c r="AH155" s="25"/>
      <c r="AI155" s="25"/>
      <c r="AJ155" s="28"/>
      <c r="AK155" s="28"/>
      <c r="AL155" s="28"/>
      <c r="AM155" s="28"/>
      <c r="AN155" s="28"/>
      <c r="AO155" s="28"/>
      <c r="AP155" s="36"/>
      <c r="AQ155" s="36"/>
      <c r="AR155" s="28"/>
      <c r="AS155" s="28"/>
      <c r="AT155" s="28"/>
      <c r="AU155" s="28"/>
      <c r="AV155" s="28"/>
      <c r="AW155" s="28"/>
      <c r="AX155" s="36"/>
    </row>
    <row r="156" spans="1:51" ht="44.25" customHeight="1" x14ac:dyDescent="0.25">
      <c r="A156" s="106">
        <v>14</v>
      </c>
      <c r="B156" s="1026" t="s">
        <v>598</v>
      </c>
      <c r="C156" s="1027"/>
      <c r="D156" s="1028"/>
      <c r="E156" s="1029" t="s">
        <v>599</v>
      </c>
      <c r="F156" s="1029"/>
      <c r="G156" s="1029"/>
      <c r="H156" s="1029"/>
      <c r="I156" s="1029"/>
      <c r="J156" s="1029"/>
      <c r="K156" s="1029"/>
      <c r="L156" s="1029"/>
      <c r="M156" s="1029"/>
      <c r="N156" s="1029"/>
      <c r="O156" s="1029"/>
      <c r="P156" s="1029"/>
      <c r="Q156" s="1029"/>
      <c r="R156" s="1029"/>
      <c r="S156" s="25"/>
      <c r="T156" s="25"/>
      <c r="U156" s="25"/>
      <c r="V156" s="25"/>
      <c r="W156" s="25"/>
      <c r="X156" s="25"/>
      <c r="Y156" s="25"/>
      <c r="Z156" s="25"/>
      <c r="AA156" s="25"/>
      <c r="AB156" s="25"/>
      <c r="AC156" s="25"/>
      <c r="AD156" s="95"/>
      <c r="AE156" s="25"/>
      <c r="AF156" s="25"/>
      <c r="AG156" s="25"/>
      <c r="AH156" s="25"/>
      <c r="AI156" s="25"/>
      <c r="AJ156" s="25"/>
      <c r="AK156" s="25"/>
      <c r="AL156" s="25"/>
      <c r="AM156" s="25"/>
      <c r="AN156" s="25"/>
      <c r="AO156" s="25"/>
      <c r="AP156" s="35"/>
      <c r="AQ156" s="35"/>
      <c r="AR156" s="25"/>
      <c r="AS156" s="25"/>
      <c r="AT156" s="25"/>
      <c r="AU156" s="25"/>
      <c r="AV156" s="25"/>
      <c r="AW156" s="25"/>
      <c r="AX156" s="35"/>
    </row>
    <row r="157" spans="1:51" x14ac:dyDescent="0.25">
      <c r="A157" s="31"/>
      <c r="B157" s="31"/>
      <c r="C157" s="31"/>
      <c r="D157" s="31"/>
      <c r="E157" s="31"/>
      <c r="F157" s="31"/>
      <c r="G157" s="31"/>
      <c r="H157" s="31"/>
      <c r="I157" s="276"/>
      <c r="J157" s="31"/>
      <c r="K157" s="280"/>
      <c r="L157" s="31"/>
      <c r="M157" s="31"/>
      <c r="O157" s="31"/>
      <c r="P157" s="31"/>
      <c r="Q157" s="31"/>
      <c r="R157" s="31"/>
      <c r="S157" s="31"/>
      <c r="T157" s="31"/>
      <c r="U157" s="31"/>
      <c r="V157" s="31"/>
      <c r="W157" s="31"/>
      <c r="X157" s="31"/>
      <c r="Y157" s="31"/>
      <c r="Z157" s="31"/>
      <c r="AA157" s="31"/>
      <c r="AB157" s="31"/>
      <c r="AC157" s="31"/>
      <c r="AD157" s="31"/>
      <c r="AE157" s="31"/>
      <c r="AF157" s="31"/>
      <c r="AG157" s="31"/>
      <c r="AH157" s="31"/>
      <c r="AI157" s="31"/>
      <c r="AJ157" s="31"/>
      <c r="AK157" s="31"/>
      <c r="AL157" s="31"/>
      <c r="AM157" s="31"/>
      <c r="AN157" s="31"/>
      <c r="AO157" s="31"/>
      <c r="AP157" s="107"/>
      <c r="AQ157" s="107"/>
      <c r="AR157" s="31"/>
      <c r="AS157" s="31"/>
      <c r="AT157" s="31"/>
      <c r="AU157" s="31"/>
      <c r="AV157" s="31"/>
      <c r="AW157" s="31"/>
      <c r="AX157" s="107"/>
    </row>
    <row r="158" spans="1:51" x14ac:dyDescent="0.25">
      <c r="A158" s="31"/>
      <c r="B158" s="31"/>
      <c r="C158" s="31"/>
      <c r="D158" s="31"/>
      <c r="F158" s="31"/>
      <c r="G158" s="31"/>
      <c r="H158" s="31"/>
      <c r="I158" s="276"/>
      <c r="J158" s="31"/>
      <c r="K158" s="280"/>
      <c r="L158" s="31"/>
      <c r="M158" s="31"/>
      <c r="O158" s="31"/>
      <c r="P158" s="31"/>
      <c r="Q158" s="31"/>
      <c r="R158" s="31"/>
      <c r="S158" s="31"/>
      <c r="T158" s="31"/>
      <c r="U158" s="31"/>
      <c r="V158" s="31"/>
      <c r="W158" s="31"/>
      <c r="X158" s="31"/>
      <c r="Y158" s="31"/>
      <c r="Z158" s="31"/>
      <c r="AA158" s="31"/>
      <c r="AB158" s="31"/>
      <c r="AC158" s="31"/>
      <c r="AD158" s="31"/>
      <c r="AE158" s="31"/>
      <c r="AF158" s="31"/>
      <c r="AG158" s="31"/>
      <c r="AH158" s="31"/>
      <c r="AI158" s="31"/>
      <c r="AJ158" s="31"/>
      <c r="AK158" s="31"/>
      <c r="AL158" s="31"/>
      <c r="AM158" s="31"/>
      <c r="AN158" s="31"/>
      <c r="AO158" s="31"/>
      <c r="AP158" s="107"/>
      <c r="AQ158" s="107"/>
      <c r="AR158" s="31"/>
      <c r="AS158" s="31"/>
      <c r="AT158" s="31"/>
      <c r="AU158" s="31"/>
      <c r="AV158" s="31"/>
      <c r="AW158" s="31"/>
      <c r="AX158" s="107"/>
    </row>
    <row r="159" spans="1:51" x14ac:dyDescent="0.25">
      <c r="A159" s="31"/>
      <c r="B159" s="31"/>
      <c r="C159" s="31"/>
      <c r="D159" s="31"/>
      <c r="F159" s="31"/>
      <c r="G159" s="31"/>
      <c r="H159" s="31"/>
      <c r="I159" s="276"/>
      <c r="J159" s="31"/>
      <c r="K159" s="280"/>
      <c r="L159" s="31"/>
      <c r="M159" s="31"/>
      <c r="P159" s="31"/>
      <c r="R159" s="31"/>
      <c r="S159" s="31"/>
      <c r="T159" s="31"/>
      <c r="U159" s="31"/>
      <c r="V159" s="31"/>
      <c r="W159" s="31"/>
      <c r="X159" s="31"/>
      <c r="Y159" s="31"/>
      <c r="Z159" s="31"/>
      <c r="AA159" s="31"/>
      <c r="AB159" s="31"/>
      <c r="AC159" s="31"/>
      <c r="AD159" s="31"/>
      <c r="AF159" s="31"/>
      <c r="AG159" s="31"/>
      <c r="AH159" s="31"/>
      <c r="AI159" s="31"/>
      <c r="AJ159" s="31"/>
      <c r="AK159" s="31"/>
      <c r="AL159" s="31"/>
      <c r="AM159" s="31"/>
      <c r="AN159" s="31"/>
      <c r="AO159" s="31"/>
      <c r="AP159" s="107"/>
      <c r="AQ159" s="107"/>
      <c r="AR159" s="31"/>
      <c r="AS159" s="31"/>
      <c r="AT159" s="31"/>
      <c r="AU159" s="31"/>
      <c r="AV159" s="31"/>
      <c r="AW159" s="31"/>
      <c r="AX159" s="107"/>
    </row>
    <row r="160" spans="1:51" x14ac:dyDescent="0.25">
      <c r="A160" s="31"/>
      <c r="B160" s="31"/>
      <c r="C160" s="31"/>
      <c r="D160" s="31"/>
      <c r="H160" s="31"/>
      <c r="I160" s="276"/>
      <c r="J160" s="31"/>
      <c r="K160" s="280"/>
      <c r="M160" s="31"/>
      <c r="P160" s="31"/>
      <c r="R160" s="31"/>
      <c r="S160" s="31"/>
      <c r="T160" s="31"/>
      <c r="U160" s="31"/>
      <c r="V160" s="31"/>
      <c r="W160" s="31"/>
      <c r="X160" s="31"/>
      <c r="Y160" s="31"/>
      <c r="Z160" s="31"/>
      <c r="AA160" s="31"/>
      <c r="AB160" s="31"/>
      <c r="AC160" s="31"/>
      <c r="AD160" s="31"/>
      <c r="AF160" s="31"/>
      <c r="AG160" s="31"/>
      <c r="AH160" s="31"/>
      <c r="AI160" s="31"/>
      <c r="AJ160" s="31"/>
      <c r="AK160" s="31"/>
      <c r="AL160" s="31"/>
      <c r="AM160" s="31"/>
      <c r="AN160" s="31"/>
      <c r="AO160" s="31"/>
      <c r="AP160" s="107"/>
      <c r="AQ160" s="107"/>
      <c r="AR160" s="31"/>
      <c r="AS160" s="31"/>
      <c r="AT160" s="31"/>
      <c r="AU160" s="31"/>
      <c r="AV160" s="31"/>
      <c r="AW160" s="31"/>
      <c r="AX160" s="107"/>
    </row>
    <row r="161" spans="18:30" x14ac:dyDescent="0.25">
      <c r="R161" s="31"/>
      <c r="S161" s="31"/>
      <c r="T161" s="31"/>
      <c r="U161" s="31"/>
      <c r="V161" s="31"/>
      <c r="W161" s="31"/>
      <c r="X161" s="31"/>
      <c r="Y161" s="31"/>
      <c r="Z161" s="31"/>
      <c r="AA161" s="31"/>
      <c r="AB161" s="31"/>
      <c r="AC161" s="31"/>
      <c r="AD161" s="31"/>
    </row>
    <row r="162" spans="18:30" x14ac:dyDescent="0.25">
      <c r="R162" s="31"/>
      <c r="S162" s="31"/>
      <c r="T162" s="31"/>
      <c r="U162" s="31"/>
      <c r="V162" s="31"/>
      <c r="W162" s="31"/>
      <c r="X162" s="31"/>
      <c r="Y162" s="31"/>
      <c r="Z162" s="31"/>
      <c r="AA162" s="31"/>
      <c r="AB162" s="31"/>
      <c r="AC162" s="31"/>
      <c r="AD162" s="31"/>
    </row>
    <row r="163" spans="18:30" x14ac:dyDescent="0.25">
      <c r="R163" s="31"/>
      <c r="S163" s="31"/>
      <c r="T163" s="31"/>
      <c r="U163" s="31"/>
      <c r="V163" s="31"/>
      <c r="W163" s="31"/>
      <c r="X163" s="31"/>
      <c r="Y163" s="31"/>
      <c r="Z163" s="31"/>
      <c r="AA163" s="31"/>
      <c r="AB163" s="31"/>
      <c r="AC163" s="31"/>
      <c r="AD163" s="31"/>
    </row>
    <row r="164" spans="18:30" x14ac:dyDescent="0.25">
      <c r="R164" s="31"/>
      <c r="S164" s="31"/>
      <c r="T164" s="31"/>
      <c r="U164" s="31"/>
      <c r="V164" s="31"/>
      <c r="W164" s="31"/>
      <c r="X164" s="31"/>
      <c r="Y164" s="31"/>
      <c r="Z164" s="31"/>
      <c r="AA164" s="31"/>
      <c r="AB164" s="31"/>
      <c r="AC164" s="31"/>
      <c r="AD164" s="31"/>
    </row>
    <row r="165" spans="18:30" x14ac:dyDescent="0.25">
      <c r="R165" s="31"/>
      <c r="S165" s="31"/>
      <c r="T165" s="31"/>
      <c r="U165" s="31"/>
      <c r="V165" s="31"/>
      <c r="W165" s="31"/>
      <c r="X165" s="31"/>
      <c r="Y165" s="31"/>
      <c r="Z165" s="31"/>
      <c r="AA165" s="31"/>
      <c r="AB165" s="31"/>
      <c r="AC165" s="31"/>
      <c r="AD165" s="31"/>
    </row>
    <row r="166" spans="18:30" x14ac:dyDescent="0.25">
      <c r="R166" s="31"/>
      <c r="S166" s="31"/>
      <c r="T166" s="31"/>
      <c r="U166" s="31"/>
      <c r="V166" s="31"/>
      <c r="W166" s="31"/>
      <c r="X166" s="31"/>
      <c r="Y166" s="31"/>
      <c r="Z166" s="31"/>
      <c r="AA166" s="31"/>
      <c r="AB166" s="31"/>
      <c r="AC166" s="31"/>
      <c r="AD166" s="31"/>
    </row>
    <row r="167" spans="18:30" x14ac:dyDescent="0.25">
      <c r="R167" s="31"/>
      <c r="S167" s="31"/>
      <c r="T167" s="31"/>
      <c r="U167" s="31"/>
      <c r="V167" s="31"/>
      <c r="W167" s="31"/>
      <c r="X167" s="31"/>
      <c r="Y167" s="31"/>
      <c r="Z167" s="31"/>
      <c r="AA167" s="31"/>
      <c r="AB167" s="31"/>
      <c r="AC167" s="31"/>
      <c r="AD167" s="31"/>
    </row>
    <row r="168" spans="18:30" x14ac:dyDescent="0.25">
      <c r="R168" s="31"/>
      <c r="S168" s="31"/>
      <c r="T168" s="31"/>
      <c r="U168" s="31"/>
      <c r="V168" s="31"/>
      <c r="W168" s="31"/>
      <c r="X168" s="31"/>
      <c r="Y168" s="31"/>
      <c r="Z168" s="31"/>
      <c r="AA168" s="31"/>
      <c r="AB168" s="31"/>
      <c r="AC168" s="31"/>
      <c r="AD168" s="31"/>
    </row>
    <row r="169" spans="18:30" x14ac:dyDescent="0.25">
      <c r="R169" s="31"/>
      <c r="S169" s="31"/>
      <c r="T169" s="31"/>
      <c r="U169" s="31"/>
      <c r="V169" s="31"/>
      <c r="W169" s="31"/>
      <c r="X169" s="31"/>
      <c r="Y169" s="31"/>
      <c r="Z169" s="31"/>
      <c r="AA169" s="31"/>
      <c r="AB169" s="31"/>
      <c r="AC169" s="31"/>
      <c r="AD169" s="31"/>
    </row>
    <row r="170" spans="18:30" x14ac:dyDescent="0.25">
      <c r="R170" s="31"/>
      <c r="S170" s="31"/>
      <c r="T170" s="31"/>
      <c r="U170" s="31"/>
      <c r="V170" s="31"/>
      <c r="W170" s="31"/>
      <c r="X170" s="31"/>
      <c r="Y170" s="31"/>
      <c r="Z170" s="31"/>
      <c r="AA170" s="31"/>
      <c r="AB170" s="31"/>
      <c r="AC170" s="31"/>
      <c r="AD170" s="31"/>
    </row>
    <row r="171" spans="18:30" x14ac:dyDescent="0.25">
      <c r="R171" s="31"/>
      <c r="S171" s="31"/>
      <c r="T171" s="31"/>
      <c r="U171" s="31"/>
      <c r="V171" s="31"/>
      <c r="W171" s="31"/>
      <c r="X171" s="31"/>
      <c r="Y171" s="31"/>
      <c r="Z171" s="31"/>
      <c r="AA171" s="31"/>
      <c r="AB171" s="31"/>
      <c r="AC171" s="31"/>
      <c r="AD171" s="31"/>
    </row>
    <row r="172" spans="18:30" x14ac:dyDescent="0.25">
      <c r="R172" s="31"/>
      <c r="S172" s="31"/>
      <c r="T172" s="31"/>
      <c r="U172" s="31"/>
      <c r="V172" s="31"/>
      <c r="W172" s="31"/>
      <c r="X172" s="31"/>
      <c r="Y172" s="31"/>
      <c r="Z172" s="31"/>
      <c r="AA172" s="31"/>
      <c r="AB172" s="31"/>
      <c r="AC172" s="31"/>
      <c r="AD172" s="31"/>
    </row>
    <row r="173" spans="18:30" x14ac:dyDescent="0.25">
      <c r="R173" s="31"/>
      <c r="S173" s="31"/>
      <c r="T173" s="31"/>
      <c r="U173" s="31"/>
      <c r="V173" s="31"/>
      <c r="W173" s="31"/>
      <c r="X173" s="31"/>
      <c r="Y173" s="31"/>
      <c r="Z173" s="31"/>
      <c r="AA173" s="31"/>
      <c r="AB173" s="31"/>
      <c r="AC173" s="31"/>
      <c r="AD173" s="31"/>
    </row>
    <row r="174" spans="18:30" x14ac:dyDescent="0.25">
      <c r="R174" s="31"/>
      <c r="S174" s="31"/>
      <c r="T174" s="31"/>
      <c r="U174" s="31"/>
      <c r="V174" s="31"/>
      <c r="W174" s="31"/>
      <c r="X174" s="31"/>
      <c r="Y174" s="31"/>
      <c r="Z174" s="31"/>
      <c r="AA174" s="31"/>
      <c r="AB174" s="31"/>
      <c r="AC174" s="31"/>
      <c r="AD174" s="31"/>
    </row>
    <row r="175" spans="18:30" x14ac:dyDescent="0.25">
      <c r="R175" s="31"/>
      <c r="S175" s="31"/>
      <c r="T175" s="31"/>
      <c r="U175" s="31"/>
      <c r="V175" s="31"/>
      <c r="W175" s="31"/>
      <c r="X175" s="31"/>
      <c r="Y175" s="31"/>
      <c r="Z175" s="31"/>
      <c r="AA175" s="31"/>
      <c r="AB175" s="31"/>
      <c r="AC175" s="31"/>
      <c r="AD175" s="31"/>
    </row>
    <row r="176" spans="18:30" x14ac:dyDescent="0.25">
      <c r="R176" s="31"/>
      <c r="S176" s="31"/>
      <c r="T176" s="31"/>
      <c r="U176" s="31"/>
      <c r="V176" s="31"/>
      <c r="W176" s="31"/>
      <c r="X176" s="31"/>
      <c r="Y176" s="31"/>
      <c r="Z176" s="31"/>
      <c r="AA176" s="31"/>
      <c r="AB176" s="31"/>
      <c r="AC176" s="31"/>
      <c r="AD176" s="31"/>
    </row>
    <row r="177" spans="18:30" x14ac:dyDescent="0.25">
      <c r="R177" s="31"/>
      <c r="S177" s="31"/>
      <c r="T177" s="31"/>
      <c r="U177" s="31"/>
      <c r="V177" s="31"/>
      <c r="W177" s="31"/>
      <c r="X177" s="31"/>
      <c r="Y177" s="31"/>
      <c r="Z177" s="31"/>
      <c r="AA177" s="31"/>
      <c r="AB177" s="31"/>
      <c r="AC177" s="31"/>
      <c r="AD177" s="31"/>
    </row>
    <row r="178" spans="18:30" x14ac:dyDescent="0.25">
      <c r="R178" s="31"/>
      <c r="S178" s="31"/>
      <c r="T178" s="31"/>
      <c r="U178" s="31"/>
      <c r="V178" s="31"/>
      <c r="W178" s="31"/>
      <c r="X178" s="31"/>
      <c r="Y178" s="31"/>
      <c r="Z178" s="31"/>
      <c r="AA178" s="31"/>
      <c r="AB178" s="31"/>
      <c r="AC178" s="31"/>
      <c r="AD178" s="31"/>
    </row>
    <row r="179" spans="18:30" x14ac:dyDescent="0.25">
      <c r="R179" s="31"/>
      <c r="S179" s="31"/>
      <c r="T179" s="31"/>
      <c r="U179" s="31"/>
      <c r="V179" s="31"/>
      <c r="W179" s="31"/>
      <c r="X179" s="31"/>
      <c r="Y179" s="31"/>
      <c r="Z179" s="31"/>
      <c r="AA179" s="31"/>
      <c r="AB179" s="31"/>
      <c r="AC179" s="31"/>
      <c r="AD179" s="31"/>
    </row>
    <row r="180" spans="18:30" x14ac:dyDescent="0.25">
      <c r="R180" s="31"/>
      <c r="S180" s="31"/>
      <c r="T180" s="31"/>
      <c r="U180" s="31"/>
      <c r="V180" s="31"/>
      <c r="W180" s="31"/>
      <c r="X180" s="31"/>
      <c r="Y180" s="31"/>
      <c r="Z180" s="31"/>
      <c r="AA180" s="31"/>
      <c r="AB180" s="31"/>
      <c r="AC180" s="31"/>
      <c r="AD180" s="31"/>
    </row>
    <row r="181" spans="18:30" x14ac:dyDescent="0.25">
      <c r="R181" s="31"/>
      <c r="S181" s="31"/>
      <c r="T181" s="31"/>
      <c r="U181" s="31"/>
      <c r="V181" s="31"/>
      <c r="W181" s="31"/>
      <c r="X181" s="31"/>
      <c r="Y181" s="31"/>
      <c r="Z181" s="31"/>
      <c r="AA181" s="31"/>
      <c r="AB181" s="31"/>
      <c r="AC181" s="31"/>
      <c r="AD181" s="31"/>
    </row>
    <row r="182" spans="18:30" x14ac:dyDescent="0.25">
      <c r="R182" s="31"/>
      <c r="S182" s="31"/>
      <c r="T182" s="31"/>
      <c r="U182" s="31"/>
      <c r="V182" s="31"/>
      <c r="W182" s="31"/>
      <c r="X182" s="31"/>
      <c r="Y182" s="31"/>
      <c r="Z182" s="31"/>
      <c r="AA182" s="31"/>
      <c r="AB182" s="31"/>
      <c r="AC182" s="31"/>
      <c r="AD182" s="31"/>
    </row>
    <row r="183" spans="18:30" x14ac:dyDescent="0.25">
      <c r="R183" s="31"/>
      <c r="S183" s="31"/>
      <c r="T183" s="31"/>
      <c r="U183" s="31"/>
      <c r="V183" s="31"/>
      <c r="W183" s="31"/>
      <c r="X183" s="31"/>
      <c r="Y183" s="31"/>
      <c r="Z183" s="31"/>
      <c r="AA183" s="31"/>
      <c r="AB183" s="31"/>
      <c r="AC183" s="31"/>
      <c r="AD183" s="31"/>
    </row>
    <row r="184" spans="18:30" x14ac:dyDescent="0.25">
      <c r="R184" s="31"/>
      <c r="S184" s="31"/>
      <c r="T184" s="31"/>
      <c r="U184" s="31"/>
      <c r="V184" s="31"/>
      <c r="W184" s="31"/>
      <c r="X184" s="31"/>
      <c r="Y184" s="31"/>
      <c r="Z184" s="31"/>
      <c r="AA184" s="31"/>
      <c r="AB184" s="31"/>
      <c r="AC184" s="31"/>
      <c r="AD184" s="31"/>
    </row>
    <row r="185" spans="18:30" x14ac:dyDescent="0.25">
      <c r="R185" s="31"/>
      <c r="S185" s="31"/>
      <c r="T185" s="31"/>
      <c r="U185" s="31"/>
      <c r="V185" s="31"/>
      <c r="W185" s="31"/>
      <c r="X185" s="31"/>
      <c r="Y185" s="31"/>
      <c r="Z185" s="31"/>
      <c r="AA185" s="31"/>
      <c r="AB185" s="31"/>
      <c r="AC185" s="31"/>
      <c r="AD185" s="31"/>
    </row>
    <row r="186" spans="18:30" x14ac:dyDescent="0.25">
      <c r="R186" s="31"/>
      <c r="S186" s="31"/>
      <c r="T186" s="31"/>
      <c r="U186" s="31"/>
      <c r="V186" s="31"/>
      <c r="W186" s="31"/>
      <c r="X186" s="31"/>
      <c r="Y186" s="31"/>
      <c r="Z186" s="31"/>
      <c r="AA186" s="31"/>
      <c r="AB186" s="31"/>
      <c r="AC186" s="31"/>
      <c r="AD186" s="31"/>
    </row>
    <row r="187" spans="18:30" x14ac:dyDescent="0.25">
      <c r="R187" s="31"/>
      <c r="S187" s="31"/>
      <c r="T187" s="31"/>
      <c r="U187" s="31"/>
      <c r="V187" s="31"/>
      <c r="W187" s="31"/>
      <c r="X187" s="31"/>
      <c r="Y187" s="31"/>
      <c r="Z187" s="31"/>
      <c r="AA187" s="31"/>
      <c r="AB187" s="31"/>
      <c r="AC187" s="31"/>
      <c r="AD187" s="31"/>
    </row>
    <row r="188" spans="18:30" x14ac:dyDescent="0.25">
      <c r="R188" s="31"/>
      <c r="S188" s="31"/>
      <c r="T188" s="31"/>
      <c r="U188" s="31"/>
      <c r="V188" s="31"/>
      <c r="W188" s="31"/>
      <c r="X188" s="31"/>
      <c r="Y188" s="31"/>
      <c r="Z188" s="31"/>
      <c r="AA188" s="31"/>
      <c r="AB188" s="31"/>
      <c r="AC188" s="31"/>
      <c r="AD188" s="31"/>
    </row>
    <row r="189" spans="18:30" x14ac:dyDescent="0.25">
      <c r="R189" s="31"/>
      <c r="S189" s="31"/>
      <c r="T189" s="31"/>
      <c r="U189" s="31"/>
      <c r="V189" s="31"/>
      <c r="W189" s="31"/>
      <c r="X189" s="31"/>
      <c r="Y189" s="31"/>
      <c r="Z189" s="31"/>
      <c r="AA189" s="31"/>
      <c r="AB189" s="31"/>
      <c r="AC189" s="31"/>
      <c r="AD189" s="31"/>
    </row>
    <row r="190" spans="18:30" x14ac:dyDescent="0.25">
      <c r="R190" s="31"/>
      <c r="S190" s="31"/>
      <c r="T190" s="31"/>
      <c r="U190" s="31"/>
      <c r="V190" s="31"/>
      <c r="W190" s="31"/>
      <c r="X190" s="31"/>
      <c r="Y190" s="31"/>
      <c r="Z190" s="31"/>
      <c r="AA190" s="31"/>
      <c r="AB190" s="31"/>
      <c r="AC190" s="31"/>
      <c r="AD190" s="31"/>
    </row>
    <row r="191" spans="18:30" x14ac:dyDescent="0.25">
      <c r="R191" s="31"/>
      <c r="S191" s="31"/>
      <c r="T191" s="31"/>
      <c r="U191" s="31"/>
      <c r="V191" s="31"/>
      <c r="W191" s="31"/>
      <c r="X191" s="31"/>
      <c r="Y191" s="31"/>
      <c r="Z191" s="31"/>
      <c r="AA191" s="31"/>
      <c r="AB191" s="31"/>
      <c r="AC191" s="31"/>
      <c r="AD191" s="31"/>
    </row>
    <row r="192" spans="18:30" x14ac:dyDescent="0.25">
      <c r="R192" s="31"/>
      <c r="S192" s="31"/>
      <c r="T192" s="31"/>
      <c r="U192" s="31"/>
      <c r="V192" s="31"/>
      <c r="W192" s="31"/>
      <c r="X192" s="31"/>
      <c r="Y192" s="31"/>
      <c r="Z192" s="31"/>
      <c r="AA192" s="31"/>
      <c r="AB192" s="31"/>
      <c r="AC192" s="31"/>
      <c r="AD192" s="31"/>
    </row>
    <row r="193" spans="18:30" x14ac:dyDescent="0.25">
      <c r="R193" s="31"/>
      <c r="S193" s="31"/>
      <c r="T193" s="31"/>
      <c r="U193" s="31"/>
      <c r="V193" s="31"/>
      <c r="W193" s="31"/>
      <c r="X193" s="31"/>
      <c r="Y193" s="31"/>
      <c r="Z193" s="31"/>
      <c r="AA193" s="31"/>
      <c r="AB193" s="31"/>
      <c r="AC193" s="31"/>
      <c r="AD193" s="31"/>
    </row>
    <row r="194" spans="18:30" x14ac:dyDescent="0.25">
      <c r="R194" s="31"/>
      <c r="S194" s="31"/>
      <c r="T194" s="31"/>
      <c r="U194" s="31"/>
      <c r="V194" s="31"/>
      <c r="W194" s="31"/>
      <c r="X194" s="31"/>
      <c r="Y194" s="31"/>
      <c r="Z194" s="31"/>
      <c r="AA194" s="31"/>
      <c r="AB194" s="31"/>
      <c r="AC194" s="31"/>
      <c r="AD194" s="31"/>
    </row>
    <row r="195" spans="18:30" x14ac:dyDescent="0.25">
      <c r="R195" s="31"/>
      <c r="S195" s="31"/>
      <c r="T195" s="31"/>
      <c r="U195" s="31"/>
      <c r="V195" s="31"/>
      <c r="W195" s="31"/>
      <c r="X195" s="31"/>
      <c r="Y195" s="31"/>
      <c r="Z195" s="31"/>
      <c r="AA195" s="31"/>
      <c r="AB195" s="31"/>
      <c r="AC195" s="31"/>
      <c r="AD195" s="31"/>
    </row>
    <row r="196" spans="18:30" x14ac:dyDescent="0.25">
      <c r="R196" s="31"/>
      <c r="S196" s="31"/>
      <c r="T196" s="31"/>
      <c r="U196" s="31"/>
      <c r="V196" s="31"/>
      <c r="W196" s="31"/>
      <c r="X196" s="31"/>
      <c r="Y196" s="31"/>
      <c r="Z196" s="31"/>
      <c r="AA196" s="31"/>
      <c r="AB196" s="31"/>
      <c r="AC196" s="31"/>
      <c r="AD196" s="31"/>
    </row>
    <row r="197" spans="18:30" x14ac:dyDescent="0.25">
      <c r="R197" s="31"/>
      <c r="S197" s="31"/>
      <c r="T197" s="31"/>
      <c r="U197" s="31"/>
      <c r="V197" s="31"/>
      <c r="W197" s="31"/>
      <c r="X197" s="31"/>
      <c r="Y197" s="31"/>
      <c r="Z197" s="31"/>
      <c r="AA197" s="31"/>
      <c r="AB197" s="31"/>
      <c r="AC197" s="31"/>
      <c r="AD197" s="31"/>
    </row>
    <row r="198" spans="18:30" x14ac:dyDescent="0.25">
      <c r="R198" s="31"/>
      <c r="S198" s="31"/>
      <c r="T198" s="31"/>
      <c r="U198" s="31"/>
      <c r="V198" s="31"/>
      <c r="W198" s="31"/>
      <c r="X198" s="31"/>
      <c r="Y198" s="31"/>
      <c r="Z198" s="31"/>
      <c r="AA198" s="31"/>
      <c r="AB198" s="31"/>
      <c r="AC198" s="31"/>
      <c r="AD198" s="31"/>
    </row>
    <row r="199" spans="18:30" x14ac:dyDescent="0.25">
      <c r="R199" s="31"/>
      <c r="S199" s="31"/>
      <c r="T199" s="31"/>
      <c r="U199" s="31"/>
      <c r="V199" s="31"/>
      <c r="W199" s="31"/>
      <c r="X199" s="31"/>
      <c r="Y199" s="31"/>
      <c r="Z199" s="31"/>
      <c r="AA199" s="31"/>
      <c r="AB199" s="31"/>
      <c r="AC199" s="31"/>
      <c r="AD199" s="31"/>
    </row>
    <row r="200" spans="18:30" x14ac:dyDescent="0.25">
      <c r="R200" s="31"/>
      <c r="S200" s="31"/>
      <c r="T200" s="31"/>
      <c r="U200" s="31"/>
      <c r="V200" s="31"/>
      <c r="W200" s="31"/>
      <c r="X200" s="31"/>
      <c r="Y200" s="31"/>
      <c r="Z200" s="31"/>
      <c r="AA200" s="31"/>
      <c r="AB200" s="31"/>
      <c r="AC200" s="31"/>
      <c r="AD200" s="31"/>
    </row>
    <row r="201" spans="18:30" x14ac:dyDescent="0.25">
      <c r="R201" s="31"/>
      <c r="S201" s="31"/>
      <c r="T201" s="31"/>
      <c r="U201" s="31"/>
      <c r="V201" s="31"/>
      <c r="W201" s="31"/>
      <c r="X201" s="31"/>
      <c r="Y201" s="31"/>
      <c r="Z201" s="31"/>
      <c r="AA201" s="31"/>
      <c r="AB201" s="31"/>
      <c r="AC201" s="31"/>
      <c r="AD201" s="31"/>
    </row>
    <row r="202" spans="18:30" x14ac:dyDescent="0.25">
      <c r="R202" s="31"/>
      <c r="S202" s="31"/>
      <c r="T202" s="31"/>
      <c r="U202" s="31"/>
      <c r="V202" s="31"/>
      <c r="W202" s="31"/>
      <c r="X202" s="31"/>
      <c r="Y202" s="31"/>
      <c r="Z202" s="31"/>
      <c r="AA202" s="31"/>
      <c r="AB202" s="31"/>
      <c r="AC202" s="31"/>
      <c r="AD202" s="31"/>
    </row>
    <row r="203" spans="18:30" x14ac:dyDescent="0.25">
      <c r="R203" s="31"/>
      <c r="S203" s="31"/>
      <c r="T203" s="31"/>
      <c r="U203" s="31"/>
      <c r="V203" s="31"/>
      <c r="W203" s="31"/>
      <c r="X203" s="31"/>
      <c r="Y203" s="31"/>
      <c r="Z203" s="31"/>
      <c r="AA203" s="31"/>
      <c r="AB203" s="31"/>
      <c r="AC203" s="31"/>
      <c r="AD203" s="31"/>
    </row>
    <row r="204" spans="18:30" x14ac:dyDescent="0.25">
      <c r="R204" s="31"/>
      <c r="S204" s="31"/>
      <c r="T204" s="31"/>
      <c r="U204" s="31"/>
      <c r="V204" s="31"/>
      <c r="W204" s="31"/>
      <c r="X204" s="31"/>
      <c r="Y204" s="31"/>
      <c r="Z204" s="31"/>
      <c r="AA204" s="31"/>
      <c r="AB204" s="31"/>
      <c r="AC204" s="31"/>
      <c r="AD204" s="31"/>
    </row>
    <row r="205" spans="18:30" x14ac:dyDescent="0.25">
      <c r="R205" s="31"/>
      <c r="S205" s="31"/>
      <c r="T205" s="31"/>
      <c r="U205" s="31"/>
      <c r="V205" s="31"/>
      <c r="W205" s="31"/>
      <c r="X205" s="31"/>
      <c r="Y205" s="31"/>
      <c r="Z205" s="31"/>
      <c r="AA205" s="31"/>
      <c r="AB205" s="31"/>
      <c r="AC205" s="31"/>
      <c r="AD205" s="31"/>
    </row>
    <row r="206" spans="18:30" x14ac:dyDescent="0.25">
      <c r="R206" s="31"/>
      <c r="S206" s="31"/>
      <c r="T206" s="31"/>
      <c r="U206" s="31"/>
      <c r="V206" s="31"/>
      <c r="W206" s="31"/>
      <c r="X206" s="31"/>
      <c r="Y206" s="31"/>
      <c r="Z206" s="31"/>
      <c r="AA206" s="31"/>
      <c r="AB206" s="31"/>
      <c r="AC206" s="31"/>
      <c r="AD206" s="31"/>
    </row>
    <row r="207" spans="18:30" x14ac:dyDescent="0.25">
      <c r="R207" s="31"/>
      <c r="S207" s="31"/>
      <c r="T207" s="31"/>
      <c r="U207" s="31"/>
      <c r="V207" s="31"/>
      <c r="W207" s="31"/>
      <c r="X207" s="31"/>
      <c r="Y207" s="31"/>
      <c r="Z207" s="31"/>
      <c r="AA207" s="31"/>
      <c r="AB207" s="31"/>
      <c r="AC207" s="31"/>
      <c r="AD207" s="31"/>
    </row>
    <row r="208" spans="18:30" x14ac:dyDescent="0.25">
      <c r="R208" s="31"/>
      <c r="S208" s="31"/>
      <c r="T208" s="31"/>
      <c r="U208" s="31"/>
      <c r="V208" s="31"/>
      <c r="W208" s="31"/>
      <c r="X208" s="31"/>
      <c r="Y208" s="31"/>
      <c r="Z208" s="31"/>
      <c r="AA208" s="31"/>
      <c r="AB208" s="31"/>
      <c r="AC208" s="31"/>
      <c r="AD208" s="31"/>
    </row>
    <row r="209" spans="18:30" x14ac:dyDescent="0.25">
      <c r="R209" s="31"/>
      <c r="S209" s="31"/>
      <c r="T209" s="31"/>
      <c r="U209" s="31"/>
      <c r="V209" s="31"/>
      <c r="W209" s="31"/>
      <c r="X209" s="31"/>
      <c r="Y209" s="31"/>
      <c r="Z209" s="31"/>
      <c r="AA209" s="31"/>
      <c r="AB209" s="31"/>
      <c r="AC209" s="31"/>
      <c r="AD209" s="31"/>
    </row>
    <row r="210" spans="18:30" x14ac:dyDescent="0.25">
      <c r="R210" s="31"/>
      <c r="S210" s="31"/>
      <c r="T210" s="31"/>
      <c r="U210" s="31"/>
      <c r="V210" s="31"/>
      <c r="W210" s="31"/>
      <c r="X210" s="31"/>
      <c r="Y210" s="31"/>
      <c r="Z210" s="31"/>
      <c r="AA210" s="31"/>
      <c r="AB210" s="31"/>
      <c r="AC210" s="31"/>
      <c r="AD210" s="31"/>
    </row>
    <row r="211" spans="18:30" x14ac:dyDescent="0.25">
      <c r="R211" s="31"/>
      <c r="S211" s="31"/>
      <c r="T211" s="31"/>
      <c r="U211" s="31"/>
      <c r="V211" s="31"/>
      <c r="W211" s="31"/>
      <c r="X211" s="31"/>
      <c r="Y211" s="31"/>
      <c r="Z211" s="31"/>
      <c r="AA211" s="31"/>
      <c r="AB211" s="31"/>
      <c r="AC211" s="31"/>
      <c r="AD211" s="31"/>
    </row>
    <row r="212" spans="18:30" x14ac:dyDescent="0.25">
      <c r="R212" s="31"/>
      <c r="S212" s="31"/>
      <c r="T212" s="31"/>
      <c r="U212" s="31"/>
      <c r="V212" s="31"/>
      <c r="W212" s="31"/>
      <c r="X212" s="31"/>
      <c r="Y212" s="31"/>
      <c r="Z212" s="31"/>
      <c r="AA212" s="31"/>
      <c r="AB212" s="31"/>
      <c r="AC212" s="31"/>
      <c r="AD212" s="31"/>
    </row>
    <row r="213" spans="18:30" x14ac:dyDescent="0.25">
      <c r="R213" s="31"/>
      <c r="S213" s="31"/>
      <c r="T213" s="31"/>
      <c r="U213" s="31"/>
      <c r="V213" s="31"/>
      <c r="W213" s="31"/>
      <c r="X213" s="31"/>
      <c r="Y213" s="31"/>
      <c r="Z213" s="31"/>
      <c r="AA213" s="31"/>
      <c r="AB213" s="31"/>
      <c r="AC213" s="31"/>
      <c r="AD213" s="31"/>
    </row>
    <row r="214" spans="18:30" x14ac:dyDescent="0.25">
      <c r="R214" s="31"/>
      <c r="S214" s="31"/>
      <c r="T214" s="31"/>
      <c r="U214" s="31"/>
      <c r="V214" s="31"/>
      <c r="W214" s="31"/>
      <c r="X214" s="31"/>
      <c r="Y214" s="31"/>
      <c r="Z214" s="31"/>
      <c r="AA214" s="31"/>
      <c r="AB214" s="31"/>
      <c r="AC214" s="31"/>
      <c r="AD214" s="31"/>
    </row>
    <row r="215" spans="18:30" x14ac:dyDescent="0.25">
      <c r="R215" s="31"/>
      <c r="S215" s="31"/>
      <c r="T215" s="31"/>
      <c r="U215" s="31"/>
      <c r="V215" s="31"/>
      <c r="W215" s="31"/>
      <c r="X215" s="31"/>
      <c r="Y215" s="31"/>
      <c r="Z215" s="31"/>
      <c r="AA215" s="31"/>
      <c r="AB215" s="31"/>
      <c r="AC215" s="31"/>
      <c r="AD215" s="31"/>
    </row>
    <row r="216" spans="18:30" x14ac:dyDescent="0.25">
      <c r="R216" s="31"/>
      <c r="S216" s="31"/>
      <c r="T216" s="31"/>
      <c r="U216" s="31"/>
      <c r="V216" s="31"/>
      <c r="W216" s="31"/>
      <c r="X216" s="31"/>
      <c r="Y216" s="31"/>
      <c r="Z216" s="31"/>
      <c r="AA216" s="31"/>
      <c r="AB216" s="31"/>
      <c r="AC216" s="31"/>
      <c r="AD216" s="31"/>
    </row>
    <row r="217" spans="18:30" x14ac:dyDescent="0.25">
      <c r="R217" s="31"/>
      <c r="S217" s="31"/>
      <c r="T217" s="31"/>
      <c r="U217" s="31"/>
      <c r="V217" s="31"/>
      <c r="W217" s="31"/>
      <c r="X217" s="31"/>
      <c r="Y217" s="31"/>
      <c r="Z217" s="31"/>
      <c r="AA217" s="31"/>
      <c r="AB217" s="31"/>
      <c r="AC217" s="31"/>
      <c r="AD217" s="31"/>
    </row>
    <row r="218" spans="18:30" x14ac:dyDescent="0.25">
      <c r="R218" s="31"/>
      <c r="S218" s="31"/>
      <c r="T218" s="31"/>
      <c r="U218" s="31"/>
      <c r="V218" s="31"/>
      <c r="W218" s="31"/>
      <c r="X218" s="31"/>
      <c r="Y218" s="31"/>
      <c r="Z218" s="31"/>
      <c r="AA218" s="31"/>
      <c r="AB218" s="31"/>
      <c r="AC218" s="31"/>
      <c r="AD218" s="31"/>
    </row>
    <row r="219" spans="18:30" x14ac:dyDescent="0.25">
      <c r="R219" s="31"/>
      <c r="S219" s="31"/>
      <c r="T219" s="31"/>
      <c r="U219" s="31"/>
      <c r="V219" s="31"/>
      <c r="W219" s="31"/>
      <c r="X219" s="31"/>
      <c r="Y219" s="31"/>
      <c r="Z219" s="31"/>
      <c r="AA219" s="31"/>
      <c r="AB219" s="31"/>
      <c r="AC219" s="31"/>
      <c r="AD219" s="31"/>
    </row>
    <row r="220" spans="18:30" x14ac:dyDescent="0.25">
      <c r="R220" s="31"/>
      <c r="S220" s="31"/>
      <c r="T220" s="31"/>
      <c r="U220" s="31"/>
      <c r="V220" s="31"/>
      <c r="W220" s="31"/>
      <c r="X220" s="31"/>
      <c r="Y220" s="31"/>
      <c r="Z220" s="31"/>
      <c r="AA220" s="31"/>
      <c r="AB220" s="31"/>
      <c r="AC220" s="31"/>
      <c r="AD220" s="31"/>
    </row>
    <row r="221" spans="18:30" x14ac:dyDescent="0.25">
      <c r="R221" s="31"/>
      <c r="S221" s="31"/>
      <c r="T221" s="31"/>
      <c r="U221" s="31"/>
      <c r="V221" s="31"/>
      <c r="W221" s="31"/>
      <c r="X221" s="31"/>
      <c r="Y221" s="31"/>
      <c r="Z221" s="31"/>
      <c r="AA221" s="31"/>
      <c r="AB221" s="31"/>
      <c r="AC221" s="31"/>
      <c r="AD221" s="31"/>
    </row>
    <row r="222" spans="18:30" x14ac:dyDescent="0.25">
      <c r="R222" s="31"/>
      <c r="S222" s="31"/>
      <c r="T222" s="31"/>
      <c r="U222" s="31"/>
      <c r="V222" s="31"/>
      <c r="W222" s="31"/>
      <c r="X222" s="31"/>
      <c r="Y222" s="31"/>
      <c r="Z222" s="31"/>
      <c r="AA222" s="31"/>
      <c r="AB222" s="31"/>
      <c r="AC222" s="31"/>
      <c r="AD222" s="31"/>
    </row>
    <row r="223" spans="18:30" x14ac:dyDescent="0.25">
      <c r="R223" s="31"/>
      <c r="S223" s="31"/>
      <c r="T223" s="31"/>
      <c r="U223" s="31"/>
      <c r="V223" s="31"/>
      <c r="W223" s="31"/>
      <c r="X223" s="31"/>
      <c r="Y223" s="31"/>
      <c r="Z223" s="31"/>
      <c r="AA223" s="31"/>
      <c r="AB223" s="31"/>
      <c r="AC223" s="31"/>
      <c r="AD223" s="31"/>
    </row>
    <row r="224" spans="18:30" x14ac:dyDescent="0.25">
      <c r="R224" s="31"/>
      <c r="S224" s="31"/>
      <c r="T224" s="31"/>
      <c r="U224" s="31"/>
      <c r="V224" s="31"/>
      <c r="W224" s="31"/>
      <c r="X224" s="31"/>
      <c r="Y224" s="31"/>
      <c r="Z224" s="31"/>
      <c r="AA224" s="31"/>
      <c r="AB224" s="31"/>
      <c r="AC224" s="31"/>
      <c r="AD224" s="31"/>
    </row>
    <row r="225" spans="18:30" x14ac:dyDescent="0.25">
      <c r="R225" s="31"/>
      <c r="S225" s="31"/>
      <c r="T225" s="31"/>
      <c r="U225" s="31"/>
      <c r="V225" s="31"/>
      <c r="W225" s="31"/>
      <c r="X225" s="31"/>
      <c r="Y225" s="31"/>
      <c r="Z225" s="31"/>
      <c r="AA225" s="31"/>
      <c r="AB225" s="31"/>
      <c r="AC225" s="31"/>
      <c r="AD225" s="31"/>
    </row>
    <row r="226" spans="18:30" x14ac:dyDescent="0.25">
      <c r="R226" s="31"/>
      <c r="S226" s="31"/>
      <c r="T226" s="31"/>
      <c r="U226" s="31"/>
      <c r="V226" s="31"/>
      <c r="W226" s="31"/>
      <c r="X226" s="31"/>
      <c r="Y226" s="31"/>
      <c r="Z226" s="31"/>
      <c r="AA226" s="31"/>
      <c r="AB226" s="31"/>
      <c r="AC226" s="31"/>
      <c r="AD226" s="31"/>
    </row>
    <row r="227" spans="18:30" x14ac:dyDescent="0.25">
      <c r="R227" s="31"/>
      <c r="S227" s="31"/>
      <c r="T227" s="31"/>
      <c r="U227" s="31"/>
      <c r="V227" s="31"/>
      <c r="W227" s="31"/>
      <c r="X227" s="31"/>
      <c r="Y227" s="31"/>
      <c r="Z227" s="31"/>
      <c r="AA227" s="31"/>
      <c r="AB227" s="31"/>
      <c r="AC227" s="31"/>
      <c r="AD227" s="31"/>
    </row>
    <row r="228" spans="18:30" x14ac:dyDescent="0.25">
      <c r="R228" s="31"/>
      <c r="S228" s="31"/>
      <c r="T228" s="31"/>
      <c r="U228" s="31"/>
      <c r="V228" s="31"/>
      <c r="W228" s="31"/>
      <c r="X228" s="31"/>
      <c r="Y228" s="31"/>
      <c r="Z228" s="31"/>
      <c r="AA228" s="31"/>
      <c r="AB228" s="31"/>
      <c r="AC228" s="31"/>
      <c r="AD228" s="31"/>
    </row>
    <row r="229" spans="18:30" x14ac:dyDescent="0.25">
      <c r="R229" s="31"/>
      <c r="S229" s="31"/>
      <c r="T229" s="31"/>
      <c r="U229" s="31"/>
      <c r="V229" s="31"/>
      <c r="W229" s="31"/>
      <c r="X229" s="31"/>
      <c r="Y229" s="31"/>
      <c r="Z229" s="31"/>
      <c r="AA229" s="31"/>
      <c r="AB229" s="31"/>
      <c r="AC229" s="31"/>
      <c r="AD229" s="31"/>
    </row>
    <row r="230" spans="18:30" x14ac:dyDescent="0.25">
      <c r="R230" s="31"/>
      <c r="S230" s="31"/>
      <c r="T230" s="31"/>
      <c r="U230" s="31"/>
      <c r="V230" s="31"/>
      <c r="W230" s="31"/>
      <c r="X230" s="31"/>
      <c r="Y230" s="31"/>
      <c r="Z230" s="31"/>
      <c r="AA230" s="31"/>
      <c r="AB230" s="31"/>
      <c r="AC230" s="31"/>
      <c r="AD230" s="31"/>
    </row>
    <row r="231" spans="18:30" x14ac:dyDescent="0.25">
      <c r="R231" s="31"/>
      <c r="S231" s="31"/>
      <c r="T231" s="31"/>
      <c r="U231" s="31"/>
      <c r="V231" s="31"/>
      <c r="W231" s="31"/>
      <c r="X231" s="31"/>
      <c r="Y231" s="31"/>
      <c r="Z231" s="31"/>
      <c r="AA231" s="31"/>
      <c r="AB231" s="31"/>
      <c r="AC231" s="31"/>
      <c r="AD231" s="31"/>
    </row>
    <row r="232" spans="18:30" x14ac:dyDescent="0.25">
      <c r="R232" s="31"/>
      <c r="S232" s="31"/>
      <c r="T232" s="31"/>
      <c r="U232" s="31"/>
      <c r="V232" s="31"/>
      <c r="W232" s="31"/>
      <c r="X232" s="31"/>
      <c r="Y232" s="31"/>
      <c r="Z232" s="31"/>
      <c r="AA232" s="31"/>
      <c r="AB232" s="31"/>
      <c r="AC232" s="31"/>
      <c r="AD232" s="31"/>
    </row>
    <row r="233" spans="18:30" x14ac:dyDescent="0.25">
      <c r="R233" s="31"/>
      <c r="S233" s="31"/>
      <c r="T233" s="31"/>
      <c r="U233" s="31"/>
      <c r="V233" s="31"/>
      <c r="W233" s="31"/>
      <c r="X233" s="31"/>
      <c r="Y233" s="31"/>
      <c r="Z233" s="31"/>
      <c r="AA233" s="31"/>
      <c r="AB233" s="31"/>
      <c r="AC233" s="31"/>
      <c r="AD233" s="31"/>
    </row>
    <row r="234" spans="18:30" x14ac:dyDescent="0.25">
      <c r="R234" s="31"/>
      <c r="S234" s="31"/>
      <c r="T234" s="31"/>
      <c r="U234" s="31"/>
      <c r="V234" s="31"/>
      <c r="W234" s="31"/>
      <c r="X234" s="31"/>
      <c r="Y234" s="31"/>
      <c r="Z234" s="31"/>
      <c r="AA234" s="31"/>
      <c r="AB234" s="31"/>
      <c r="AC234" s="31"/>
      <c r="AD234" s="31"/>
    </row>
    <row r="235" spans="18:30" x14ac:dyDescent="0.25">
      <c r="R235" s="31"/>
      <c r="S235" s="31"/>
      <c r="T235" s="31"/>
      <c r="U235" s="31"/>
      <c r="V235" s="31"/>
      <c r="W235" s="31"/>
      <c r="X235" s="31"/>
      <c r="Y235" s="31"/>
      <c r="Z235" s="31"/>
      <c r="AA235" s="31"/>
      <c r="AB235" s="31"/>
      <c r="AC235" s="31"/>
      <c r="AD235" s="31"/>
    </row>
    <row r="236" spans="18:30" x14ac:dyDescent="0.25">
      <c r="R236" s="31"/>
      <c r="S236" s="31"/>
      <c r="T236" s="31"/>
      <c r="U236" s="31"/>
      <c r="V236" s="31"/>
      <c r="W236" s="31"/>
      <c r="X236" s="31"/>
      <c r="Y236" s="31"/>
      <c r="Z236" s="31"/>
      <c r="AA236" s="31"/>
      <c r="AB236" s="31"/>
      <c r="AC236" s="31"/>
      <c r="AD236" s="31"/>
    </row>
    <row r="237" spans="18:30" x14ac:dyDescent="0.25">
      <c r="R237" s="31"/>
      <c r="S237" s="31"/>
      <c r="T237" s="31"/>
      <c r="U237" s="31"/>
      <c r="V237" s="31"/>
      <c r="W237" s="31"/>
      <c r="X237" s="31"/>
      <c r="Y237" s="31"/>
      <c r="Z237" s="31"/>
      <c r="AA237" s="31"/>
      <c r="AB237" s="31"/>
      <c r="AC237" s="31"/>
      <c r="AD237" s="31"/>
    </row>
    <row r="238" spans="18:30" x14ac:dyDescent="0.25">
      <c r="R238" s="31"/>
      <c r="S238" s="31"/>
      <c r="T238" s="31"/>
      <c r="U238" s="31"/>
      <c r="V238" s="31"/>
      <c r="W238" s="31"/>
      <c r="X238" s="31"/>
      <c r="Y238" s="31"/>
      <c r="Z238" s="31"/>
      <c r="AA238" s="31"/>
      <c r="AB238" s="31"/>
      <c r="AC238" s="31"/>
      <c r="AD238" s="31"/>
    </row>
    <row r="239" spans="18:30" x14ac:dyDescent="0.25">
      <c r="R239" s="31"/>
      <c r="S239" s="31"/>
      <c r="T239" s="31"/>
      <c r="U239" s="31"/>
      <c r="V239" s="31"/>
      <c r="W239" s="31"/>
      <c r="X239" s="31"/>
      <c r="Y239" s="31"/>
      <c r="Z239" s="31"/>
      <c r="AA239" s="31"/>
      <c r="AB239" s="31"/>
      <c r="AC239" s="31"/>
      <c r="AD239" s="31"/>
    </row>
    <row r="240" spans="18:30" x14ac:dyDescent="0.25">
      <c r="R240" s="31"/>
      <c r="S240" s="31"/>
      <c r="T240" s="31"/>
      <c r="U240" s="31"/>
      <c r="V240" s="31"/>
      <c r="W240" s="31"/>
      <c r="X240" s="31"/>
      <c r="Y240" s="31"/>
      <c r="Z240" s="31"/>
      <c r="AA240" s="31"/>
      <c r="AB240" s="31"/>
      <c r="AC240" s="31"/>
      <c r="AD240" s="31"/>
    </row>
    <row r="241" spans="18:30" x14ac:dyDescent="0.25">
      <c r="R241" s="31"/>
      <c r="S241" s="31"/>
      <c r="T241" s="31"/>
      <c r="U241" s="31"/>
      <c r="V241" s="31"/>
      <c r="W241" s="31"/>
      <c r="X241" s="31"/>
      <c r="Y241" s="31"/>
      <c r="Z241" s="31"/>
      <c r="AA241" s="31"/>
      <c r="AB241" s="31"/>
      <c r="AC241" s="31"/>
      <c r="AD241" s="31"/>
    </row>
    <row r="242" spans="18:30" x14ac:dyDescent="0.25">
      <c r="R242" s="31"/>
      <c r="S242" s="31"/>
      <c r="T242" s="31"/>
      <c r="U242" s="31"/>
      <c r="V242" s="31"/>
      <c r="W242" s="31"/>
      <c r="X242" s="31"/>
      <c r="Y242" s="31"/>
      <c r="Z242" s="31"/>
      <c r="AA242" s="31"/>
      <c r="AB242" s="31"/>
      <c r="AC242" s="31"/>
      <c r="AD242" s="31"/>
    </row>
    <row r="243" spans="18:30" x14ac:dyDescent="0.25">
      <c r="R243" s="31"/>
      <c r="S243" s="31"/>
      <c r="T243" s="31"/>
      <c r="U243" s="31"/>
      <c r="V243" s="31"/>
      <c r="W243" s="31"/>
      <c r="X243" s="31"/>
      <c r="Y243" s="31"/>
      <c r="Z243" s="31"/>
      <c r="AA243" s="31"/>
      <c r="AB243" s="31"/>
      <c r="AC243" s="31"/>
      <c r="AD243" s="31"/>
    </row>
    <row r="244" spans="18:30" x14ac:dyDescent="0.25">
      <c r="R244" s="31"/>
      <c r="S244" s="31"/>
      <c r="T244" s="31"/>
      <c r="U244" s="31"/>
      <c r="V244" s="31"/>
      <c r="W244" s="31"/>
      <c r="X244" s="31"/>
      <c r="Y244" s="31"/>
      <c r="Z244" s="31"/>
      <c r="AA244" s="31"/>
      <c r="AB244" s="31"/>
      <c r="AC244" s="31"/>
      <c r="AD244" s="31"/>
    </row>
    <row r="245" spans="18:30" x14ac:dyDescent="0.25">
      <c r="R245" s="31"/>
      <c r="S245" s="31"/>
      <c r="T245" s="31"/>
      <c r="U245" s="31"/>
      <c r="V245" s="31"/>
      <c r="W245" s="31"/>
      <c r="X245" s="31"/>
      <c r="Y245" s="31"/>
      <c r="Z245" s="31"/>
      <c r="AA245" s="31"/>
      <c r="AB245" s="31"/>
      <c r="AC245" s="31"/>
      <c r="AD245" s="31"/>
    </row>
    <row r="246" spans="18:30" x14ac:dyDescent="0.25">
      <c r="R246" s="31"/>
      <c r="S246" s="31"/>
      <c r="T246" s="31"/>
      <c r="U246" s="31"/>
      <c r="V246" s="31"/>
      <c r="W246" s="31"/>
      <c r="X246" s="31"/>
      <c r="Y246" s="31"/>
      <c r="Z246" s="31"/>
      <c r="AA246" s="31"/>
      <c r="AB246" s="31"/>
      <c r="AC246" s="31"/>
      <c r="AD246" s="31"/>
    </row>
    <row r="247" spans="18:30" x14ac:dyDescent="0.25">
      <c r="R247" s="31"/>
      <c r="S247" s="31"/>
      <c r="T247" s="31"/>
      <c r="U247" s="31"/>
      <c r="V247" s="31"/>
      <c r="W247" s="31"/>
      <c r="X247" s="31"/>
      <c r="Y247" s="31"/>
      <c r="Z247" s="31"/>
      <c r="AA247" s="31"/>
      <c r="AB247" s="31"/>
      <c r="AC247" s="31"/>
      <c r="AD247" s="31"/>
    </row>
    <row r="248" spans="18:30" x14ac:dyDescent="0.25">
      <c r="R248" s="31"/>
      <c r="S248" s="31"/>
      <c r="T248" s="31"/>
      <c r="U248" s="31"/>
      <c r="V248" s="31"/>
      <c r="W248" s="31"/>
      <c r="X248" s="31"/>
      <c r="Y248" s="31"/>
      <c r="Z248" s="31"/>
      <c r="AA248" s="31"/>
      <c r="AB248" s="31"/>
      <c r="AC248" s="31"/>
      <c r="AD248" s="31"/>
    </row>
    <row r="249" spans="18:30" x14ac:dyDescent="0.25">
      <c r="R249" s="31"/>
      <c r="S249" s="31"/>
      <c r="T249" s="31"/>
      <c r="U249" s="31"/>
      <c r="V249" s="31"/>
      <c r="W249" s="31"/>
      <c r="X249" s="31"/>
      <c r="Y249" s="31"/>
      <c r="Z249" s="31"/>
      <c r="AA249" s="31"/>
      <c r="AB249" s="31"/>
      <c r="AC249" s="31"/>
      <c r="AD249" s="31"/>
    </row>
    <row r="250" spans="18:30" x14ac:dyDescent="0.25">
      <c r="R250" s="31"/>
      <c r="S250" s="31"/>
      <c r="T250" s="31"/>
      <c r="U250" s="31"/>
      <c r="V250" s="31"/>
      <c r="W250" s="31"/>
      <c r="X250" s="31"/>
      <c r="Y250" s="31"/>
      <c r="Z250" s="31"/>
      <c r="AA250" s="31"/>
      <c r="AB250" s="31"/>
      <c r="AC250" s="31"/>
      <c r="AD250" s="31"/>
    </row>
    <row r="251" spans="18:30" x14ac:dyDescent="0.25">
      <c r="R251" s="31"/>
      <c r="S251" s="31"/>
      <c r="T251" s="31"/>
      <c r="U251" s="31"/>
      <c r="V251" s="31"/>
      <c r="W251" s="31"/>
      <c r="X251" s="31"/>
      <c r="Y251" s="31"/>
      <c r="Z251" s="31"/>
      <c r="AA251" s="31"/>
      <c r="AB251" s="31"/>
      <c r="AC251" s="31"/>
      <c r="AD251" s="31"/>
    </row>
    <row r="252" spans="18:30" x14ac:dyDescent="0.25">
      <c r="R252" s="31"/>
      <c r="S252" s="31"/>
      <c r="T252" s="31"/>
      <c r="U252" s="31"/>
      <c r="V252" s="31"/>
      <c r="W252" s="31"/>
      <c r="X252" s="31"/>
      <c r="Y252" s="31"/>
      <c r="Z252" s="31"/>
      <c r="AA252" s="31"/>
      <c r="AB252" s="31"/>
      <c r="AC252" s="31"/>
      <c r="AD252" s="31"/>
    </row>
    <row r="253" spans="18:30" x14ac:dyDescent="0.25">
      <c r="R253" s="31"/>
      <c r="S253" s="31"/>
      <c r="T253" s="31"/>
      <c r="U253" s="31"/>
      <c r="V253" s="31"/>
      <c r="W253" s="31"/>
      <c r="X253" s="31"/>
      <c r="Y253" s="31"/>
      <c r="Z253" s="31"/>
      <c r="AA253" s="31"/>
      <c r="AB253" s="31"/>
      <c r="AC253" s="31"/>
      <c r="AD253" s="31"/>
    </row>
    <row r="254" spans="18:30" x14ac:dyDescent="0.25">
      <c r="R254" s="31"/>
      <c r="S254" s="31"/>
      <c r="T254" s="31"/>
      <c r="U254" s="31"/>
      <c r="V254" s="31"/>
      <c r="W254" s="31"/>
      <c r="X254" s="31"/>
      <c r="Y254" s="31"/>
      <c r="Z254" s="31"/>
      <c r="AA254" s="31"/>
      <c r="AB254" s="31"/>
      <c r="AC254" s="31"/>
      <c r="AD254" s="31"/>
    </row>
    <row r="255" spans="18:30" x14ac:dyDescent="0.25">
      <c r="R255" s="31"/>
      <c r="S255" s="31"/>
      <c r="T255" s="31"/>
      <c r="U255" s="31"/>
      <c r="V255" s="31"/>
      <c r="W255" s="31"/>
      <c r="X255" s="31"/>
      <c r="Y255" s="31"/>
      <c r="Z255" s="31"/>
      <c r="AA255" s="31"/>
      <c r="AB255" s="31"/>
      <c r="AC255" s="31"/>
      <c r="AD255" s="31"/>
    </row>
    <row r="256" spans="18:30" x14ac:dyDescent="0.25">
      <c r="R256" s="31"/>
      <c r="S256" s="31"/>
      <c r="T256" s="31"/>
      <c r="U256" s="31"/>
      <c r="V256" s="31"/>
      <c r="W256" s="31"/>
      <c r="X256" s="31"/>
      <c r="Y256" s="31"/>
      <c r="Z256" s="31"/>
      <c r="AA256" s="31"/>
      <c r="AB256" s="31"/>
      <c r="AC256" s="31"/>
      <c r="AD256" s="31"/>
    </row>
    <row r="257" spans="18:30" x14ac:dyDescent="0.25">
      <c r="R257" s="31"/>
      <c r="S257" s="31"/>
      <c r="T257" s="31"/>
      <c r="U257" s="31"/>
      <c r="V257" s="31"/>
      <c r="W257" s="31"/>
      <c r="X257" s="31"/>
      <c r="Y257" s="31"/>
      <c r="Z257" s="31"/>
      <c r="AA257" s="31"/>
      <c r="AB257" s="31"/>
      <c r="AC257" s="31"/>
      <c r="AD257" s="31"/>
    </row>
    <row r="258" spans="18:30" x14ac:dyDescent="0.25">
      <c r="R258" s="31"/>
      <c r="S258" s="31"/>
      <c r="T258" s="31"/>
      <c r="U258" s="31"/>
      <c r="V258" s="31"/>
      <c r="W258" s="31"/>
      <c r="X258" s="31"/>
      <c r="Y258" s="31"/>
      <c r="Z258" s="31"/>
      <c r="AA258" s="31"/>
      <c r="AB258" s="31"/>
      <c r="AC258" s="31"/>
      <c r="AD258" s="31"/>
    </row>
    <row r="259" spans="18:30" x14ac:dyDescent="0.25">
      <c r="R259" s="31"/>
      <c r="S259" s="31"/>
      <c r="T259" s="31"/>
      <c r="U259" s="31"/>
      <c r="V259" s="31"/>
      <c r="W259" s="31"/>
      <c r="X259" s="31"/>
      <c r="Y259" s="31"/>
      <c r="Z259" s="31"/>
      <c r="AA259" s="31"/>
      <c r="AB259" s="31"/>
      <c r="AC259" s="31"/>
      <c r="AD259" s="31"/>
    </row>
    <row r="260" spans="18:30" x14ac:dyDescent="0.25">
      <c r="R260" s="31"/>
      <c r="S260" s="31"/>
      <c r="T260" s="31"/>
      <c r="U260" s="31"/>
      <c r="V260" s="31"/>
      <c r="W260" s="31"/>
      <c r="X260" s="31"/>
      <c r="Y260" s="31"/>
      <c r="Z260" s="31"/>
      <c r="AA260" s="31"/>
      <c r="AB260" s="31"/>
      <c r="AC260" s="31"/>
      <c r="AD260" s="31"/>
    </row>
    <row r="261" spans="18:30" x14ac:dyDescent="0.25">
      <c r="R261" s="31"/>
      <c r="S261" s="31"/>
      <c r="T261" s="31"/>
      <c r="U261" s="31"/>
      <c r="V261" s="31"/>
      <c r="W261" s="31"/>
      <c r="X261" s="31"/>
      <c r="Y261" s="31"/>
      <c r="Z261" s="31"/>
      <c r="AA261" s="31"/>
      <c r="AB261" s="31"/>
      <c r="AC261" s="31"/>
      <c r="AD261" s="31"/>
    </row>
    <row r="262" spans="18:30" x14ac:dyDescent="0.25">
      <c r="R262" s="31"/>
      <c r="S262" s="31"/>
      <c r="T262" s="31"/>
      <c r="U262" s="31"/>
      <c r="V262" s="31"/>
      <c r="W262" s="31"/>
      <c r="X262" s="31"/>
      <c r="Y262" s="31"/>
      <c r="Z262" s="31"/>
      <c r="AA262" s="31"/>
      <c r="AB262" s="31"/>
      <c r="AC262" s="31"/>
      <c r="AD262" s="31"/>
    </row>
    <row r="263" spans="18:30" x14ac:dyDescent="0.25">
      <c r="R263" s="31"/>
      <c r="S263" s="31"/>
      <c r="T263" s="31"/>
      <c r="U263" s="31"/>
      <c r="V263" s="31"/>
      <c r="W263" s="31"/>
      <c r="X263" s="31"/>
      <c r="Y263" s="31"/>
      <c r="Z263" s="31"/>
      <c r="AA263" s="31"/>
      <c r="AB263" s="31"/>
      <c r="AC263" s="31"/>
      <c r="AD263" s="31"/>
    </row>
    <row r="264" spans="18:30" x14ac:dyDescent="0.25">
      <c r="R264" s="31"/>
      <c r="S264" s="31"/>
      <c r="T264" s="31"/>
      <c r="U264" s="31"/>
      <c r="V264" s="31"/>
      <c r="W264" s="31"/>
      <c r="X264" s="31"/>
      <c r="Y264" s="31"/>
      <c r="Z264" s="31"/>
      <c r="AA264" s="31"/>
      <c r="AB264" s="31"/>
      <c r="AC264" s="31"/>
      <c r="AD264" s="31"/>
    </row>
    <row r="265" spans="18:30" x14ac:dyDescent="0.25">
      <c r="R265" s="31"/>
      <c r="S265" s="31"/>
      <c r="T265" s="31"/>
      <c r="U265" s="31"/>
      <c r="V265" s="31"/>
      <c r="W265" s="31"/>
      <c r="X265" s="31"/>
      <c r="Y265" s="31"/>
      <c r="Z265" s="31"/>
      <c r="AA265" s="31"/>
      <c r="AB265" s="31"/>
      <c r="AC265" s="31"/>
      <c r="AD265" s="31"/>
    </row>
    <row r="266" spans="18:30" x14ac:dyDescent="0.25">
      <c r="R266" s="31"/>
      <c r="S266" s="31"/>
      <c r="T266" s="31"/>
      <c r="U266" s="31"/>
      <c r="V266" s="31"/>
      <c r="W266" s="31"/>
      <c r="X266" s="31"/>
      <c r="Y266" s="31"/>
      <c r="Z266" s="31"/>
      <c r="AA266" s="31"/>
      <c r="AB266" s="31"/>
      <c r="AC266" s="31"/>
      <c r="AD266" s="31"/>
    </row>
    <row r="267" spans="18:30" x14ac:dyDescent="0.25">
      <c r="R267" s="31"/>
      <c r="S267" s="31"/>
      <c r="T267" s="31"/>
      <c r="U267" s="31"/>
      <c r="V267" s="31"/>
      <c r="W267" s="31"/>
      <c r="X267" s="31"/>
      <c r="Y267" s="31"/>
      <c r="Z267" s="31"/>
      <c r="AA267" s="31"/>
      <c r="AB267" s="31"/>
      <c r="AC267" s="31"/>
      <c r="AD267" s="31"/>
    </row>
    <row r="268" spans="18:30" x14ac:dyDescent="0.25">
      <c r="R268" s="31"/>
      <c r="S268" s="31"/>
      <c r="T268" s="31"/>
      <c r="U268" s="31"/>
      <c r="V268" s="31"/>
      <c r="W268" s="31"/>
      <c r="X268" s="31"/>
      <c r="Y268" s="31"/>
      <c r="Z268" s="31"/>
      <c r="AA268" s="31"/>
      <c r="AB268" s="31"/>
      <c r="AC268" s="31"/>
      <c r="AD268" s="31"/>
    </row>
    <row r="269" spans="18:30" x14ac:dyDescent="0.25">
      <c r="R269" s="31"/>
      <c r="S269" s="31"/>
      <c r="T269" s="31"/>
      <c r="U269" s="31"/>
      <c r="V269" s="31"/>
      <c r="W269" s="31"/>
      <c r="X269" s="31"/>
      <c r="Y269" s="31"/>
      <c r="Z269" s="31"/>
      <c r="AA269" s="31"/>
      <c r="AB269" s="31"/>
      <c r="AC269" s="31"/>
      <c r="AD269" s="31"/>
    </row>
    <row r="270" spans="18:30" x14ac:dyDescent="0.25">
      <c r="R270" s="31"/>
      <c r="S270" s="31"/>
      <c r="T270" s="31"/>
      <c r="U270" s="31"/>
      <c r="V270" s="31"/>
      <c r="W270" s="31"/>
      <c r="X270" s="31"/>
      <c r="Y270" s="31"/>
      <c r="Z270" s="31"/>
      <c r="AA270" s="31"/>
      <c r="AB270" s="31"/>
      <c r="AC270" s="31"/>
      <c r="AD270" s="31"/>
    </row>
    <row r="271" spans="18:30" x14ac:dyDescent="0.25">
      <c r="R271" s="31"/>
      <c r="S271" s="31"/>
      <c r="T271" s="31"/>
      <c r="U271" s="31"/>
      <c r="V271" s="31"/>
      <c r="W271" s="31"/>
      <c r="X271" s="31"/>
      <c r="Y271" s="31"/>
      <c r="Z271" s="31"/>
      <c r="AA271" s="31"/>
      <c r="AB271" s="31"/>
      <c r="AC271" s="31"/>
      <c r="AD271" s="31"/>
    </row>
    <row r="272" spans="18:30" x14ac:dyDescent="0.25">
      <c r="R272" s="31"/>
      <c r="S272" s="31"/>
      <c r="T272" s="31"/>
      <c r="U272" s="31"/>
      <c r="V272" s="31"/>
      <c r="W272" s="31"/>
      <c r="X272" s="31"/>
      <c r="Y272" s="31"/>
      <c r="Z272" s="31"/>
      <c r="AA272" s="31"/>
      <c r="AB272" s="31"/>
      <c r="AC272" s="31"/>
      <c r="AD272" s="31"/>
    </row>
    <row r="273" spans="18:30" x14ac:dyDescent="0.25">
      <c r="R273" s="31"/>
      <c r="S273" s="31"/>
      <c r="T273" s="31"/>
      <c r="U273" s="31"/>
      <c r="V273" s="31"/>
      <c r="W273" s="31"/>
      <c r="X273" s="31"/>
      <c r="Y273" s="31"/>
      <c r="Z273" s="31"/>
      <c r="AA273" s="31"/>
      <c r="AB273" s="31"/>
      <c r="AC273" s="31"/>
      <c r="AD273" s="31"/>
    </row>
    <row r="274" spans="18:30" x14ac:dyDescent="0.25">
      <c r="R274" s="31"/>
      <c r="S274" s="31"/>
      <c r="T274" s="31"/>
      <c r="U274" s="31"/>
      <c r="V274" s="31"/>
      <c r="W274" s="31"/>
      <c r="X274" s="31"/>
      <c r="Y274" s="31"/>
      <c r="Z274" s="31"/>
      <c r="AA274" s="31"/>
      <c r="AB274" s="31"/>
      <c r="AC274" s="31"/>
      <c r="AD274" s="31"/>
    </row>
    <row r="275" spans="18:30" x14ac:dyDescent="0.25">
      <c r="R275" s="31"/>
      <c r="S275" s="31"/>
      <c r="T275" s="31"/>
      <c r="U275" s="31"/>
      <c r="V275" s="31"/>
      <c r="W275" s="31"/>
      <c r="X275" s="31"/>
      <c r="Y275" s="31"/>
      <c r="Z275" s="31"/>
      <c r="AA275" s="31"/>
      <c r="AB275" s="31"/>
      <c r="AC275" s="31"/>
      <c r="AD275" s="31"/>
    </row>
    <row r="276" spans="18:30" x14ac:dyDescent="0.25">
      <c r="R276" s="31"/>
      <c r="S276" s="31"/>
      <c r="T276" s="31"/>
      <c r="U276" s="31"/>
      <c r="V276" s="31"/>
      <c r="W276" s="31"/>
      <c r="X276" s="31"/>
      <c r="Y276" s="31"/>
      <c r="Z276" s="31"/>
      <c r="AA276" s="31"/>
      <c r="AB276" s="31"/>
      <c r="AC276" s="31"/>
      <c r="AD276" s="31"/>
    </row>
    <row r="277" spans="18:30" x14ac:dyDescent="0.25">
      <c r="R277" s="31"/>
      <c r="S277" s="31"/>
      <c r="T277" s="31"/>
      <c r="U277" s="31"/>
      <c r="V277" s="31"/>
      <c r="W277" s="31"/>
      <c r="X277" s="31"/>
      <c r="Y277" s="31"/>
      <c r="Z277" s="31"/>
      <c r="AA277" s="31"/>
      <c r="AB277" s="31"/>
      <c r="AC277" s="31"/>
      <c r="AD277" s="31"/>
    </row>
    <row r="278" spans="18:30" x14ac:dyDescent="0.25">
      <c r="R278" s="31"/>
      <c r="S278" s="31"/>
      <c r="T278" s="31"/>
      <c r="U278" s="31"/>
      <c r="V278" s="31"/>
      <c r="W278" s="31"/>
      <c r="X278" s="31"/>
      <c r="Y278" s="31"/>
      <c r="Z278" s="31"/>
      <c r="AA278" s="31"/>
      <c r="AB278" s="31"/>
      <c r="AC278" s="31"/>
      <c r="AD278" s="31"/>
    </row>
    <row r="279" spans="18:30" x14ac:dyDescent="0.25">
      <c r="R279" s="31"/>
      <c r="S279" s="31"/>
      <c r="T279" s="31"/>
      <c r="U279" s="31"/>
      <c r="V279" s="31"/>
      <c r="W279" s="31"/>
      <c r="X279" s="31"/>
      <c r="Y279" s="31"/>
      <c r="Z279" s="31"/>
      <c r="AA279" s="31"/>
      <c r="AB279" s="31"/>
      <c r="AC279" s="31"/>
      <c r="AD279" s="31"/>
    </row>
    <row r="280" spans="18:30" x14ac:dyDescent="0.25">
      <c r="R280" s="31"/>
      <c r="S280" s="31"/>
      <c r="T280" s="31"/>
      <c r="U280" s="31"/>
      <c r="V280" s="31"/>
      <c r="W280" s="31"/>
      <c r="X280" s="31"/>
      <c r="Y280" s="31"/>
      <c r="Z280" s="31"/>
      <c r="AA280" s="31"/>
      <c r="AB280" s="31"/>
      <c r="AC280" s="31"/>
      <c r="AD280" s="31"/>
    </row>
    <row r="281" spans="18:30" x14ac:dyDescent="0.25">
      <c r="R281" s="31"/>
      <c r="S281" s="31"/>
      <c r="T281" s="31"/>
      <c r="U281" s="31"/>
      <c r="V281" s="31"/>
      <c r="W281" s="31"/>
      <c r="X281" s="31"/>
      <c r="Y281" s="31"/>
      <c r="Z281" s="31"/>
      <c r="AA281" s="31"/>
      <c r="AB281" s="31"/>
      <c r="AC281" s="31"/>
      <c r="AD281" s="31"/>
    </row>
    <row r="282" spans="18:30" x14ac:dyDescent="0.25">
      <c r="R282" s="31"/>
      <c r="S282" s="31"/>
      <c r="T282" s="31"/>
      <c r="U282" s="31"/>
      <c r="V282" s="31"/>
      <c r="W282" s="31"/>
      <c r="X282" s="31"/>
      <c r="Y282" s="31"/>
      <c r="Z282" s="31"/>
      <c r="AA282" s="31"/>
      <c r="AB282" s="31"/>
      <c r="AC282" s="31"/>
      <c r="AD282" s="31"/>
    </row>
    <row r="283" spans="18:30" x14ac:dyDescent="0.25">
      <c r="R283" s="31"/>
      <c r="S283" s="31"/>
      <c r="T283" s="31"/>
      <c r="U283" s="31"/>
      <c r="V283" s="31"/>
      <c r="W283" s="31"/>
      <c r="X283" s="31"/>
      <c r="Y283" s="31"/>
      <c r="Z283" s="31"/>
      <c r="AA283" s="31"/>
      <c r="AB283" s="31"/>
      <c r="AC283" s="31"/>
      <c r="AD283" s="31"/>
    </row>
    <row r="284" spans="18:30" x14ac:dyDescent="0.25">
      <c r="R284" s="31"/>
      <c r="S284" s="31"/>
      <c r="T284" s="31"/>
      <c r="U284" s="31"/>
      <c r="V284" s="31"/>
      <c r="W284" s="31"/>
      <c r="X284" s="31"/>
      <c r="Y284" s="31"/>
      <c r="Z284" s="31"/>
      <c r="AA284" s="31"/>
      <c r="AB284" s="31"/>
      <c r="AC284" s="31"/>
      <c r="AD284" s="31"/>
    </row>
    <row r="285" spans="18:30" x14ac:dyDescent="0.25">
      <c r="R285" s="31"/>
      <c r="S285" s="31"/>
      <c r="T285" s="31"/>
      <c r="U285" s="31"/>
      <c r="V285" s="31"/>
      <c r="W285" s="31"/>
      <c r="X285" s="31"/>
      <c r="Y285" s="31"/>
      <c r="Z285" s="31"/>
      <c r="AA285" s="31"/>
      <c r="AB285" s="31"/>
      <c r="AC285" s="31"/>
      <c r="AD285" s="31"/>
    </row>
    <row r="286" spans="18:30" x14ac:dyDescent="0.25">
      <c r="R286" s="31"/>
      <c r="S286" s="31"/>
      <c r="T286" s="31"/>
      <c r="U286" s="31"/>
      <c r="V286" s="31"/>
      <c r="W286" s="31"/>
      <c r="X286" s="31"/>
      <c r="Y286" s="31"/>
      <c r="Z286" s="31"/>
      <c r="AA286" s="31"/>
      <c r="AB286" s="31"/>
      <c r="AC286" s="31"/>
      <c r="AD286" s="31"/>
    </row>
    <row r="287" spans="18:30" x14ac:dyDescent="0.25">
      <c r="R287" s="31"/>
      <c r="S287" s="31"/>
      <c r="T287" s="31"/>
      <c r="U287" s="31"/>
      <c r="V287" s="31"/>
      <c r="W287" s="31"/>
      <c r="X287" s="31"/>
      <c r="Y287" s="31"/>
      <c r="Z287" s="31"/>
      <c r="AA287" s="31"/>
      <c r="AB287" s="31"/>
      <c r="AC287" s="31"/>
      <c r="AD287" s="31"/>
    </row>
    <row r="288" spans="18:30" x14ac:dyDescent="0.25">
      <c r="R288" s="31"/>
      <c r="S288" s="31"/>
      <c r="T288" s="31"/>
      <c r="U288" s="31"/>
      <c r="V288" s="31"/>
      <c r="W288" s="31"/>
      <c r="X288" s="31"/>
      <c r="Y288" s="31"/>
      <c r="Z288" s="31"/>
      <c r="AA288" s="31"/>
      <c r="AB288" s="31"/>
      <c r="AC288" s="31"/>
      <c r="AD288" s="31"/>
    </row>
    <row r="289" spans="18:30" x14ac:dyDescent="0.25">
      <c r="R289" s="31"/>
      <c r="S289" s="31"/>
      <c r="T289" s="31"/>
      <c r="U289" s="31"/>
      <c r="V289" s="31"/>
      <c r="W289" s="31"/>
      <c r="X289" s="31"/>
      <c r="Y289" s="31"/>
      <c r="Z289" s="31"/>
      <c r="AA289" s="31"/>
      <c r="AB289" s="31"/>
      <c r="AC289" s="31"/>
      <c r="AD289" s="31"/>
    </row>
    <row r="290" spans="18:30" x14ac:dyDescent="0.25">
      <c r="R290" s="31"/>
      <c r="S290" s="31"/>
      <c r="T290" s="31"/>
      <c r="U290" s="31"/>
      <c r="V290" s="31"/>
      <c r="W290" s="31"/>
      <c r="X290" s="31"/>
      <c r="Y290" s="31"/>
      <c r="Z290" s="31"/>
      <c r="AA290" s="31"/>
      <c r="AB290" s="31"/>
      <c r="AC290" s="31"/>
      <c r="AD290" s="31"/>
    </row>
    <row r="291" spans="18:30" x14ac:dyDescent="0.25">
      <c r="R291" s="31"/>
      <c r="S291" s="31"/>
      <c r="T291" s="31"/>
      <c r="U291" s="31"/>
      <c r="V291" s="31"/>
      <c r="W291" s="31"/>
      <c r="X291" s="31"/>
      <c r="Y291" s="31"/>
      <c r="Z291" s="31"/>
      <c r="AA291" s="31"/>
      <c r="AB291" s="31"/>
      <c r="AC291" s="31"/>
      <c r="AD291" s="31"/>
    </row>
    <row r="292" spans="18:30" x14ac:dyDescent="0.25">
      <c r="R292" s="31"/>
      <c r="S292" s="31"/>
      <c r="T292" s="31"/>
      <c r="U292" s="31"/>
      <c r="V292" s="31"/>
      <c r="W292" s="31"/>
      <c r="X292" s="31"/>
      <c r="Y292" s="31"/>
      <c r="Z292" s="31"/>
      <c r="AA292" s="31"/>
      <c r="AB292" s="31"/>
      <c r="AC292" s="31"/>
      <c r="AD292" s="31"/>
    </row>
    <row r="293" spans="18:30" x14ac:dyDescent="0.25">
      <c r="R293" s="31"/>
      <c r="S293" s="31"/>
      <c r="T293" s="31"/>
      <c r="U293" s="31"/>
      <c r="V293" s="31"/>
      <c r="W293" s="31"/>
      <c r="X293" s="31"/>
      <c r="Y293" s="31"/>
      <c r="Z293" s="31"/>
      <c r="AA293" s="31"/>
      <c r="AB293" s="31"/>
      <c r="AC293" s="31"/>
      <c r="AD293" s="31"/>
    </row>
    <row r="294" spans="18:30" x14ac:dyDescent="0.25">
      <c r="R294" s="31"/>
      <c r="S294" s="31"/>
      <c r="T294" s="31"/>
      <c r="U294" s="31"/>
      <c r="V294" s="31"/>
      <c r="W294" s="31"/>
      <c r="X294" s="31"/>
      <c r="Y294" s="31"/>
      <c r="Z294" s="31"/>
      <c r="AA294" s="31"/>
      <c r="AB294" s="31"/>
      <c r="AC294" s="31"/>
      <c r="AD294" s="31"/>
    </row>
    <row r="295" spans="18:30" x14ac:dyDescent="0.25">
      <c r="R295" s="31"/>
      <c r="S295" s="31"/>
      <c r="T295" s="31"/>
      <c r="U295" s="31"/>
      <c r="V295" s="31"/>
      <c r="W295" s="31"/>
      <c r="X295" s="31"/>
      <c r="Y295" s="31"/>
      <c r="Z295" s="31"/>
      <c r="AA295" s="31"/>
      <c r="AB295" s="31"/>
      <c r="AC295" s="31"/>
      <c r="AD295" s="31"/>
    </row>
    <row r="296" spans="18:30" x14ac:dyDescent="0.25">
      <c r="R296" s="31"/>
      <c r="S296" s="31"/>
      <c r="T296" s="31"/>
      <c r="U296" s="31"/>
      <c r="V296" s="31"/>
      <c r="W296" s="31"/>
      <c r="X296" s="31"/>
      <c r="Y296" s="31"/>
      <c r="Z296" s="31"/>
      <c r="AA296" s="31"/>
      <c r="AB296" s="31"/>
      <c r="AC296" s="31"/>
      <c r="AD296" s="31"/>
    </row>
    <row r="297" spans="18:30" x14ac:dyDescent="0.25">
      <c r="R297" s="31"/>
      <c r="S297" s="31"/>
      <c r="T297" s="31"/>
      <c r="U297" s="31"/>
      <c r="V297" s="31"/>
      <c r="W297" s="31"/>
      <c r="X297" s="31"/>
      <c r="Y297" s="31"/>
      <c r="Z297" s="31"/>
      <c r="AA297" s="31"/>
      <c r="AB297" s="31"/>
      <c r="AC297" s="31"/>
      <c r="AD297" s="31"/>
    </row>
    <row r="298" spans="18:30" x14ac:dyDescent="0.25">
      <c r="R298" s="31"/>
      <c r="S298" s="31"/>
      <c r="T298" s="31"/>
      <c r="U298" s="31"/>
      <c r="V298" s="31"/>
      <c r="W298" s="31"/>
      <c r="X298" s="31"/>
      <c r="Y298" s="31"/>
      <c r="Z298" s="31"/>
      <c r="AA298" s="31"/>
      <c r="AB298" s="31"/>
      <c r="AC298" s="31"/>
      <c r="AD298" s="31"/>
    </row>
    <row r="299" spans="18:30" x14ac:dyDescent="0.25">
      <c r="R299" s="31"/>
      <c r="S299" s="31"/>
      <c r="T299" s="31"/>
      <c r="U299" s="31"/>
      <c r="V299" s="31"/>
      <c r="W299" s="31"/>
      <c r="X299" s="31"/>
      <c r="Y299" s="31"/>
      <c r="Z299" s="31"/>
      <c r="AA299" s="31"/>
      <c r="AB299" s="31"/>
      <c r="AC299" s="31"/>
      <c r="AD299" s="31"/>
    </row>
    <row r="300" spans="18:30" x14ac:dyDescent="0.25">
      <c r="R300" s="31"/>
      <c r="S300" s="31"/>
      <c r="T300" s="31"/>
      <c r="U300" s="31"/>
      <c r="V300" s="31"/>
      <c r="W300" s="31"/>
      <c r="X300" s="31"/>
      <c r="Y300" s="31"/>
      <c r="Z300" s="31"/>
      <c r="AA300" s="31"/>
      <c r="AB300" s="31"/>
      <c r="AC300" s="31"/>
      <c r="AD300" s="31"/>
    </row>
    <row r="301" spans="18:30" x14ac:dyDescent="0.25">
      <c r="R301" s="31"/>
      <c r="S301" s="31"/>
      <c r="T301" s="31"/>
      <c r="U301" s="31"/>
      <c r="V301" s="31"/>
      <c r="W301" s="31"/>
      <c r="X301" s="31"/>
      <c r="Y301" s="31"/>
      <c r="Z301" s="31"/>
      <c r="AA301" s="31"/>
      <c r="AB301" s="31"/>
      <c r="AC301" s="31"/>
      <c r="AD301" s="31"/>
    </row>
    <row r="302" spans="18:30" x14ac:dyDescent="0.25">
      <c r="R302" s="31"/>
      <c r="S302" s="31"/>
      <c r="T302" s="31"/>
      <c r="U302" s="31"/>
      <c r="V302" s="31"/>
      <c r="W302" s="31"/>
      <c r="X302" s="31"/>
      <c r="Y302" s="31"/>
      <c r="Z302" s="31"/>
      <c r="AA302" s="31"/>
      <c r="AB302" s="31"/>
      <c r="AC302" s="31"/>
      <c r="AD302" s="31"/>
    </row>
    <row r="303" spans="18:30" x14ac:dyDescent="0.25">
      <c r="R303" s="31"/>
      <c r="S303" s="31"/>
      <c r="T303" s="31"/>
      <c r="U303" s="31"/>
      <c r="V303" s="31"/>
      <c r="W303" s="31"/>
      <c r="X303" s="31"/>
      <c r="Y303" s="31"/>
      <c r="Z303" s="31"/>
      <c r="AA303" s="31"/>
      <c r="AB303" s="31"/>
      <c r="AC303" s="31"/>
      <c r="AD303" s="31"/>
    </row>
    <row r="304" spans="18:30" x14ac:dyDescent="0.25">
      <c r="R304" s="31"/>
      <c r="S304" s="31"/>
      <c r="T304" s="31"/>
      <c r="U304" s="31"/>
      <c r="V304" s="31"/>
      <c r="W304" s="31"/>
      <c r="X304" s="31"/>
      <c r="Y304" s="31"/>
      <c r="Z304" s="31"/>
      <c r="AA304" s="31"/>
      <c r="AB304" s="31"/>
      <c r="AC304" s="31"/>
      <c r="AD304" s="31"/>
    </row>
    <row r="305" spans="18:30" x14ac:dyDescent="0.25">
      <c r="R305" s="31"/>
      <c r="S305" s="31"/>
      <c r="T305" s="31"/>
      <c r="U305" s="31"/>
      <c r="V305" s="31"/>
      <c r="W305" s="31"/>
      <c r="X305" s="31"/>
      <c r="Y305" s="31"/>
      <c r="Z305" s="31"/>
      <c r="AA305" s="31"/>
      <c r="AB305" s="31"/>
      <c r="AC305" s="31"/>
      <c r="AD305" s="31"/>
    </row>
    <row r="306" spans="18:30" x14ac:dyDescent="0.25">
      <c r="R306" s="31"/>
      <c r="S306" s="31"/>
      <c r="T306" s="31"/>
      <c r="U306" s="31"/>
      <c r="V306" s="31"/>
      <c r="W306" s="31"/>
      <c r="X306" s="31"/>
      <c r="Y306" s="31"/>
      <c r="Z306" s="31"/>
      <c r="AA306" s="31"/>
      <c r="AB306" s="31"/>
      <c r="AC306" s="31"/>
      <c r="AD306" s="31"/>
    </row>
    <row r="307" spans="18:30" x14ac:dyDescent="0.25">
      <c r="R307" s="31"/>
      <c r="S307" s="31"/>
      <c r="T307" s="31"/>
      <c r="U307" s="31"/>
      <c r="V307" s="31"/>
      <c r="W307" s="31"/>
      <c r="X307" s="31"/>
      <c r="Y307" s="31"/>
      <c r="Z307" s="31"/>
      <c r="AA307" s="31"/>
      <c r="AB307" s="31"/>
      <c r="AC307" s="31"/>
      <c r="AD307" s="31"/>
    </row>
    <row r="308" spans="18:30" x14ac:dyDescent="0.25">
      <c r="R308" s="31"/>
      <c r="S308" s="31"/>
      <c r="T308" s="31"/>
      <c r="U308" s="31"/>
      <c r="V308" s="31"/>
      <c r="W308" s="31"/>
      <c r="X308" s="31"/>
      <c r="Y308" s="31"/>
      <c r="Z308" s="31"/>
      <c r="AA308" s="31"/>
      <c r="AB308" s="31"/>
      <c r="AC308" s="31"/>
      <c r="AD308" s="31"/>
    </row>
    <row r="309" spans="18:30" x14ac:dyDescent="0.25">
      <c r="R309" s="31"/>
      <c r="S309" s="31"/>
      <c r="T309" s="31"/>
      <c r="U309" s="31"/>
      <c r="V309" s="31"/>
      <c r="W309" s="31"/>
      <c r="X309" s="31"/>
      <c r="Y309" s="31"/>
      <c r="Z309" s="31"/>
      <c r="AA309" s="31"/>
      <c r="AB309" s="31"/>
      <c r="AC309" s="31"/>
      <c r="AD309" s="31"/>
    </row>
    <row r="310" spans="18:30" x14ac:dyDescent="0.25">
      <c r="R310" s="31"/>
      <c r="S310" s="31"/>
      <c r="T310" s="31"/>
      <c r="U310" s="31"/>
      <c r="V310" s="31"/>
      <c r="W310" s="31"/>
      <c r="X310" s="31"/>
      <c r="Y310" s="31"/>
      <c r="Z310" s="31"/>
      <c r="AA310" s="31"/>
      <c r="AB310" s="31"/>
      <c r="AC310" s="31"/>
      <c r="AD310" s="31"/>
    </row>
    <row r="311" spans="18:30" x14ac:dyDescent="0.25">
      <c r="R311" s="31"/>
      <c r="S311" s="31"/>
      <c r="T311" s="31"/>
      <c r="U311" s="31"/>
      <c r="V311" s="31"/>
      <c r="W311" s="31"/>
      <c r="X311" s="31"/>
      <c r="Y311" s="31"/>
      <c r="Z311" s="31"/>
      <c r="AA311" s="31"/>
      <c r="AB311" s="31"/>
      <c r="AC311" s="31"/>
      <c r="AD311" s="31"/>
    </row>
    <row r="312" spans="18:30" x14ac:dyDescent="0.25">
      <c r="R312" s="31"/>
      <c r="S312" s="31"/>
      <c r="T312" s="31"/>
      <c r="U312" s="31"/>
      <c r="V312" s="31"/>
      <c r="W312" s="31"/>
      <c r="X312" s="31"/>
      <c r="Y312" s="31"/>
      <c r="Z312" s="31"/>
      <c r="AA312" s="31"/>
      <c r="AB312" s="31"/>
      <c r="AC312" s="31"/>
      <c r="AD312" s="31"/>
    </row>
    <row r="313" spans="18:30" x14ac:dyDescent="0.25">
      <c r="R313" s="31"/>
      <c r="S313" s="31"/>
      <c r="T313" s="31"/>
      <c r="U313" s="31"/>
      <c r="V313" s="31"/>
      <c r="W313" s="31"/>
      <c r="X313" s="31"/>
      <c r="Y313" s="31"/>
      <c r="Z313" s="31"/>
      <c r="AA313" s="31"/>
      <c r="AB313" s="31"/>
      <c r="AC313" s="31"/>
      <c r="AD313" s="31"/>
    </row>
    <row r="314" spans="18:30" x14ac:dyDescent="0.25">
      <c r="R314" s="31"/>
      <c r="S314" s="31"/>
      <c r="T314" s="31"/>
      <c r="U314" s="31"/>
      <c r="V314" s="31"/>
      <c r="W314" s="31"/>
      <c r="X314" s="31"/>
      <c r="Y314" s="31"/>
      <c r="Z314" s="31"/>
      <c r="AA314" s="31"/>
      <c r="AB314" s="31"/>
      <c r="AC314" s="31"/>
      <c r="AD314" s="31"/>
    </row>
    <row r="315" spans="18:30" x14ac:dyDescent="0.25">
      <c r="R315" s="31"/>
      <c r="S315" s="31"/>
      <c r="T315" s="31"/>
      <c r="U315" s="31"/>
      <c r="V315" s="31"/>
      <c r="W315" s="31"/>
      <c r="X315" s="31"/>
      <c r="Y315" s="31"/>
      <c r="Z315" s="31"/>
      <c r="AA315" s="31"/>
      <c r="AB315" s="31"/>
      <c r="AC315" s="31"/>
      <c r="AD315" s="31"/>
    </row>
    <row r="316" spans="18:30" x14ac:dyDescent="0.25">
      <c r="R316" s="31"/>
      <c r="S316" s="31"/>
      <c r="T316" s="31"/>
      <c r="U316" s="31"/>
      <c r="V316" s="31"/>
      <c r="W316" s="31"/>
      <c r="X316" s="31"/>
      <c r="Y316" s="31"/>
      <c r="Z316" s="31"/>
      <c r="AA316" s="31"/>
      <c r="AB316" s="31"/>
      <c r="AC316" s="31"/>
      <c r="AD316" s="31"/>
    </row>
    <row r="317" spans="18:30" x14ac:dyDescent="0.25">
      <c r="R317" s="31"/>
      <c r="S317" s="31"/>
      <c r="T317" s="31"/>
      <c r="U317" s="31"/>
      <c r="V317" s="31"/>
      <c r="W317" s="31"/>
      <c r="X317" s="31"/>
      <c r="Y317" s="31"/>
      <c r="Z317" s="31"/>
      <c r="AA317" s="31"/>
      <c r="AB317" s="31"/>
      <c r="AC317" s="31"/>
      <c r="AD317" s="31"/>
    </row>
    <row r="318" spans="18:30" x14ac:dyDescent="0.25">
      <c r="R318" s="31"/>
      <c r="S318" s="31"/>
      <c r="T318" s="31"/>
      <c r="U318" s="31"/>
      <c r="V318" s="31"/>
      <c r="W318" s="31"/>
      <c r="X318" s="31"/>
      <c r="Y318" s="31"/>
      <c r="Z318" s="31"/>
      <c r="AA318" s="31"/>
      <c r="AB318" s="31"/>
      <c r="AC318" s="31"/>
      <c r="AD318" s="31"/>
    </row>
    <row r="319" spans="18:30" x14ac:dyDescent="0.25">
      <c r="R319" s="31"/>
      <c r="S319" s="31"/>
      <c r="T319" s="31"/>
      <c r="U319" s="31"/>
      <c r="V319" s="31"/>
      <c r="W319" s="31"/>
      <c r="X319" s="31"/>
      <c r="Y319" s="31"/>
      <c r="Z319" s="31"/>
      <c r="AA319" s="31"/>
      <c r="AB319" s="31"/>
      <c r="AC319" s="31"/>
      <c r="AD319" s="31"/>
    </row>
    <row r="320" spans="18:30" x14ac:dyDescent="0.25">
      <c r="R320" s="31"/>
      <c r="S320" s="31"/>
      <c r="T320" s="31"/>
      <c r="U320" s="31"/>
      <c r="V320" s="31"/>
      <c r="W320" s="31"/>
      <c r="X320" s="31"/>
      <c r="Y320" s="31"/>
      <c r="Z320" s="31"/>
      <c r="AA320" s="31"/>
      <c r="AB320" s="31"/>
      <c r="AC320" s="31"/>
      <c r="AD320" s="31"/>
    </row>
    <row r="321" spans="18:30" x14ac:dyDescent="0.25">
      <c r="R321" s="31"/>
      <c r="S321" s="31"/>
      <c r="T321" s="31"/>
      <c r="U321" s="31"/>
      <c r="V321" s="31"/>
      <c r="W321" s="31"/>
      <c r="X321" s="31"/>
      <c r="Y321" s="31"/>
      <c r="Z321" s="31"/>
      <c r="AA321" s="31"/>
      <c r="AB321" s="31"/>
      <c r="AC321" s="31"/>
      <c r="AD321" s="31"/>
    </row>
    <row r="322" spans="18:30" x14ac:dyDescent="0.25">
      <c r="R322" s="31"/>
      <c r="S322" s="31"/>
      <c r="T322" s="31"/>
      <c r="U322" s="31"/>
      <c r="V322" s="31"/>
      <c r="W322" s="31"/>
      <c r="X322" s="31"/>
      <c r="Y322" s="31"/>
      <c r="Z322" s="31"/>
      <c r="AA322" s="31"/>
      <c r="AB322" s="31"/>
      <c r="AC322" s="31"/>
      <c r="AD322" s="31"/>
    </row>
    <row r="323" spans="18:30" x14ac:dyDescent="0.25">
      <c r="R323" s="31"/>
      <c r="S323" s="31"/>
      <c r="T323" s="31"/>
      <c r="U323" s="31"/>
      <c r="V323" s="31"/>
      <c r="W323" s="31"/>
      <c r="X323" s="31"/>
      <c r="Y323" s="31"/>
      <c r="Z323" s="31"/>
      <c r="AA323" s="31"/>
      <c r="AB323" s="31"/>
      <c r="AC323" s="31"/>
      <c r="AD323" s="31"/>
    </row>
    <row r="324" spans="18:30" x14ac:dyDescent="0.25">
      <c r="R324" s="31"/>
      <c r="S324" s="31"/>
      <c r="T324" s="31"/>
      <c r="U324" s="31"/>
      <c r="V324" s="31"/>
      <c r="W324" s="31"/>
      <c r="X324" s="31"/>
      <c r="Y324" s="31"/>
      <c r="Z324" s="31"/>
      <c r="AA324" s="31"/>
      <c r="AB324" s="31"/>
      <c r="AC324" s="31"/>
      <c r="AD324" s="31"/>
    </row>
    <row r="325" spans="18:30" x14ac:dyDescent="0.25">
      <c r="R325" s="31"/>
      <c r="S325" s="31"/>
      <c r="T325" s="31"/>
      <c r="U325" s="31"/>
      <c r="V325" s="31"/>
      <c r="W325" s="31"/>
      <c r="X325" s="31"/>
      <c r="Y325" s="31"/>
      <c r="Z325" s="31"/>
      <c r="AA325" s="31"/>
      <c r="AB325" s="31"/>
      <c r="AC325" s="31"/>
      <c r="AD325" s="31"/>
    </row>
    <row r="326" spans="18:30" x14ac:dyDescent="0.25">
      <c r="R326" s="31"/>
      <c r="S326" s="31"/>
      <c r="T326" s="31"/>
      <c r="U326" s="31"/>
      <c r="V326" s="31"/>
      <c r="W326" s="31"/>
      <c r="X326" s="31"/>
      <c r="Y326" s="31"/>
      <c r="Z326" s="31"/>
      <c r="AA326" s="31"/>
      <c r="AB326" s="31"/>
      <c r="AC326" s="31"/>
      <c r="AD326" s="31"/>
    </row>
    <row r="327" spans="18:30" x14ac:dyDescent="0.25">
      <c r="R327" s="31"/>
      <c r="S327" s="31"/>
      <c r="T327" s="31"/>
      <c r="U327" s="31"/>
      <c r="V327" s="31"/>
      <c r="W327" s="31"/>
      <c r="X327" s="31"/>
      <c r="Y327" s="31"/>
      <c r="Z327" s="31"/>
      <c r="AA327" s="31"/>
      <c r="AB327" s="31"/>
      <c r="AC327" s="31"/>
      <c r="AD327" s="31"/>
    </row>
    <row r="328" spans="18:30" x14ac:dyDescent="0.25">
      <c r="R328" s="31"/>
      <c r="S328" s="31"/>
      <c r="T328" s="31"/>
      <c r="U328" s="31"/>
      <c r="V328" s="31"/>
      <c r="W328" s="31"/>
      <c r="X328" s="31"/>
      <c r="Y328" s="31"/>
      <c r="Z328" s="31"/>
      <c r="AA328" s="31"/>
      <c r="AB328" s="31"/>
      <c r="AC328" s="31"/>
      <c r="AD328" s="31"/>
    </row>
    <row r="329" spans="18:30" x14ac:dyDescent="0.25">
      <c r="R329" s="31"/>
      <c r="S329" s="31"/>
      <c r="T329" s="31"/>
      <c r="U329" s="31"/>
      <c r="V329" s="31"/>
      <c r="W329" s="31"/>
      <c r="X329" s="31"/>
      <c r="Y329" s="31"/>
      <c r="Z329" s="31"/>
      <c r="AA329" s="31"/>
      <c r="AB329" s="31"/>
      <c r="AC329" s="31"/>
      <c r="AD329" s="31"/>
    </row>
    <row r="330" spans="18:30" x14ac:dyDescent="0.25">
      <c r="R330" s="31"/>
      <c r="S330" s="31"/>
      <c r="T330" s="31"/>
      <c r="U330" s="31"/>
      <c r="V330" s="31"/>
      <c r="W330" s="31"/>
      <c r="X330" s="31"/>
      <c r="Y330" s="31"/>
      <c r="Z330" s="31"/>
      <c r="AA330" s="31"/>
      <c r="AB330" s="31"/>
      <c r="AC330" s="31"/>
      <c r="AD330" s="31"/>
    </row>
    <row r="331" spans="18:30" x14ac:dyDescent="0.25">
      <c r="R331" s="31"/>
      <c r="S331" s="31"/>
      <c r="T331" s="31"/>
      <c r="U331" s="31"/>
      <c r="V331" s="31"/>
      <c r="W331" s="31"/>
      <c r="X331" s="31"/>
      <c r="Y331" s="31"/>
      <c r="Z331" s="31"/>
      <c r="AA331" s="31"/>
      <c r="AB331" s="31"/>
      <c r="AC331" s="31"/>
      <c r="AD331" s="31"/>
    </row>
    <row r="332" spans="18:30" x14ac:dyDescent="0.25">
      <c r="R332" s="31"/>
      <c r="S332" s="31"/>
      <c r="T332" s="31"/>
      <c r="U332" s="31"/>
      <c r="V332" s="31"/>
      <c r="W332" s="31"/>
      <c r="X332" s="31"/>
      <c r="Y332" s="31"/>
      <c r="Z332" s="31"/>
      <c r="AA332" s="31"/>
      <c r="AB332" s="31"/>
      <c r="AC332" s="31"/>
      <c r="AD332" s="31"/>
    </row>
    <row r="333" spans="18:30" x14ac:dyDescent="0.25">
      <c r="R333" s="31"/>
      <c r="S333" s="31"/>
      <c r="T333" s="31"/>
      <c r="U333" s="31"/>
      <c r="V333" s="31"/>
      <c r="W333" s="31"/>
      <c r="X333" s="31"/>
      <c r="Y333" s="31"/>
      <c r="Z333" s="31"/>
      <c r="AA333" s="31"/>
      <c r="AB333" s="31"/>
      <c r="AC333" s="31"/>
      <c r="AD333" s="31"/>
    </row>
    <row r="334" spans="18:30" x14ac:dyDescent="0.25">
      <c r="R334" s="31"/>
      <c r="S334" s="31"/>
      <c r="T334" s="31"/>
      <c r="U334" s="31"/>
      <c r="V334" s="31"/>
      <c r="W334" s="31"/>
      <c r="X334" s="31"/>
      <c r="Y334" s="31"/>
      <c r="Z334" s="31"/>
      <c r="AA334" s="31"/>
      <c r="AB334" s="31"/>
      <c r="AC334" s="31"/>
      <c r="AD334" s="31"/>
    </row>
    <row r="335" spans="18:30" x14ac:dyDescent="0.25">
      <c r="R335" s="31"/>
      <c r="S335" s="31"/>
      <c r="T335" s="31"/>
      <c r="U335" s="31"/>
      <c r="V335" s="31"/>
      <c r="W335" s="31"/>
      <c r="X335" s="31"/>
      <c r="Y335" s="31"/>
      <c r="Z335" s="31"/>
      <c r="AA335" s="31"/>
      <c r="AB335" s="31"/>
      <c r="AC335" s="31"/>
      <c r="AD335" s="31"/>
    </row>
    <row r="336" spans="18:30" x14ac:dyDescent="0.25">
      <c r="R336" s="31"/>
      <c r="S336" s="31"/>
      <c r="T336" s="31"/>
      <c r="U336" s="31"/>
      <c r="V336" s="31"/>
      <c r="W336" s="31"/>
      <c r="X336" s="31"/>
      <c r="Y336" s="31"/>
      <c r="Z336" s="31"/>
      <c r="AA336" s="31"/>
      <c r="AB336" s="31"/>
      <c r="AC336" s="31"/>
      <c r="AD336" s="31"/>
    </row>
    <row r="337" spans="18:30" x14ac:dyDescent="0.25">
      <c r="R337" s="31"/>
      <c r="S337" s="31"/>
      <c r="T337" s="31"/>
      <c r="U337" s="31"/>
      <c r="V337" s="31"/>
      <c r="W337" s="31"/>
      <c r="X337" s="31"/>
      <c r="Y337" s="31"/>
      <c r="Z337" s="31"/>
      <c r="AA337" s="31"/>
      <c r="AB337" s="31"/>
      <c r="AC337" s="31"/>
      <c r="AD337" s="31"/>
    </row>
    <row r="338" spans="18:30" x14ac:dyDescent="0.25">
      <c r="R338" s="31"/>
      <c r="S338" s="31"/>
      <c r="T338" s="31"/>
      <c r="U338" s="31"/>
      <c r="V338" s="31"/>
      <c r="W338" s="31"/>
      <c r="X338" s="31"/>
      <c r="Y338" s="31"/>
      <c r="Z338" s="31"/>
      <c r="AA338" s="31"/>
      <c r="AB338" s="31"/>
      <c r="AC338" s="31"/>
      <c r="AD338" s="31"/>
    </row>
    <row r="339" spans="18:30" x14ac:dyDescent="0.25">
      <c r="R339" s="31"/>
      <c r="S339" s="31"/>
      <c r="T339" s="31"/>
      <c r="U339" s="31"/>
      <c r="V339" s="31"/>
      <c r="W339" s="31"/>
      <c r="X339" s="31"/>
      <c r="Y339" s="31"/>
      <c r="Z339" s="31"/>
      <c r="AA339" s="31"/>
      <c r="AB339" s="31"/>
      <c r="AC339" s="31"/>
      <c r="AD339" s="31"/>
    </row>
    <row r="340" spans="18:30" x14ac:dyDescent="0.25">
      <c r="R340" s="31"/>
      <c r="S340" s="31"/>
      <c r="T340" s="31"/>
      <c r="U340" s="31"/>
      <c r="V340" s="31"/>
      <c r="W340" s="31"/>
      <c r="X340" s="31"/>
      <c r="Y340" s="31"/>
      <c r="Z340" s="31"/>
      <c r="AA340" s="31"/>
      <c r="AB340" s="31"/>
      <c r="AC340" s="31"/>
      <c r="AD340" s="31"/>
    </row>
    <row r="341" spans="18:30" x14ac:dyDescent="0.25">
      <c r="R341" s="31"/>
      <c r="S341" s="31"/>
      <c r="T341" s="31"/>
      <c r="U341" s="31"/>
      <c r="V341" s="31"/>
      <c r="W341" s="31"/>
      <c r="X341" s="31"/>
      <c r="Y341" s="31"/>
      <c r="Z341" s="31"/>
      <c r="AA341" s="31"/>
      <c r="AB341" s="31"/>
      <c r="AC341" s="31"/>
      <c r="AD341" s="31"/>
    </row>
    <row r="342" spans="18:30" x14ac:dyDescent="0.25">
      <c r="R342" s="31"/>
      <c r="S342" s="31"/>
      <c r="T342" s="31"/>
      <c r="U342" s="31"/>
      <c r="V342" s="31"/>
      <c r="W342" s="31"/>
      <c r="X342" s="31"/>
      <c r="Y342" s="31"/>
      <c r="Z342" s="31"/>
      <c r="AA342" s="31"/>
      <c r="AB342" s="31"/>
      <c r="AC342" s="31"/>
      <c r="AD342" s="31"/>
    </row>
    <row r="343" spans="18:30" x14ac:dyDescent="0.25">
      <c r="R343" s="31"/>
      <c r="S343" s="31"/>
      <c r="T343" s="31"/>
      <c r="U343" s="31"/>
      <c r="V343" s="31"/>
      <c r="W343" s="31"/>
      <c r="X343" s="31"/>
      <c r="Y343" s="31"/>
      <c r="Z343" s="31"/>
      <c r="AA343" s="31"/>
      <c r="AB343" s="31"/>
      <c r="AC343" s="31"/>
      <c r="AD343" s="31"/>
    </row>
    <row r="344" spans="18:30" x14ac:dyDescent="0.25">
      <c r="R344" s="31"/>
      <c r="S344" s="31"/>
      <c r="T344" s="31"/>
      <c r="U344" s="31"/>
      <c r="V344" s="31"/>
      <c r="W344" s="31"/>
      <c r="X344" s="31"/>
      <c r="Y344" s="31"/>
      <c r="Z344" s="31"/>
      <c r="AA344" s="31"/>
      <c r="AB344" s="31"/>
      <c r="AC344" s="31"/>
      <c r="AD344" s="31"/>
    </row>
    <row r="345" spans="18:30" x14ac:dyDescent="0.25">
      <c r="R345" s="31"/>
      <c r="S345" s="31"/>
      <c r="T345" s="31"/>
      <c r="U345" s="31"/>
      <c r="V345" s="31"/>
      <c r="W345" s="31"/>
      <c r="X345" s="31"/>
      <c r="Y345" s="31"/>
      <c r="Z345" s="31"/>
      <c r="AA345" s="31"/>
      <c r="AB345" s="31"/>
      <c r="AC345" s="31"/>
      <c r="AD345" s="31"/>
    </row>
    <row r="346" spans="18:30" x14ac:dyDescent="0.25">
      <c r="R346" s="31"/>
      <c r="S346" s="31"/>
      <c r="T346" s="31"/>
      <c r="U346" s="31"/>
      <c r="V346" s="31"/>
      <c r="W346" s="31"/>
      <c r="X346" s="31"/>
      <c r="Y346" s="31"/>
      <c r="Z346" s="31"/>
      <c r="AA346" s="31"/>
      <c r="AB346" s="31"/>
      <c r="AC346" s="31"/>
      <c r="AD346" s="31"/>
    </row>
    <row r="347" spans="18:30" x14ac:dyDescent="0.25">
      <c r="R347" s="31"/>
      <c r="S347" s="31"/>
      <c r="T347" s="31"/>
      <c r="U347" s="31"/>
      <c r="V347" s="31"/>
      <c r="W347" s="31"/>
      <c r="X347" s="31"/>
      <c r="Y347" s="31"/>
      <c r="Z347" s="31"/>
      <c r="AA347" s="31"/>
      <c r="AB347" s="31"/>
      <c r="AC347" s="31"/>
      <c r="AD347" s="31"/>
    </row>
    <row r="348" spans="18:30" x14ac:dyDescent="0.25">
      <c r="R348" s="31"/>
      <c r="S348" s="31"/>
      <c r="T348" s="31"/>
      <c r="U348" s="31"/>
      <c r="V348" s="31"/>
      <c r="W348" s="31"/>
      <c r="X348" s="31"/>
      <c r="Y348" s="31"/>
      <c r="Z348" s="31"/>
      <c r="AA348" s="31"/>
      <c r="AB348" s="31"/>
      <c r="AC348" s="31"/>
      <c r="AD348" s="31"/>
    </row>
    <row r="349" spans="18:30" x14ac:dyDescent="0.25">
      <c r="R349" s="31"/>
      <c r="S349" s="31"/>
      <c r="T349" s="31"/>
      <c r="U349" s="31"/>
      <c r="V349" s="31"/>
      <c r="W349" s="31"/>
      <c r="X349" s="31"/>
      <c r="Y349" s="31"/>
      <c r="Z349" s="31"/>
      <c r="AA349" s="31"/>
      <c r="AB349" s="31"/>
      <c r="AC349" s="31"/>
      <c r="AD349" s="31"/>
    </row>
    <row r="350" spans="18:30" x14ac:dyDescent="0.25">
      <c r="R350" s="31"/>
      <c r="S350" s="31"/>
      <c r="T350" s="31"/>
      <c r="U350" s="31"/>
      <c r="V350" s="31"/>
      <c r="W350" s="31"/>
      <c r="X350" s="31"/>
      <c r="Y350" s="31"/>
      <c r="Z350" s="31"/>
      <c r="AA350" s="31"/>
      <c r="AB350" s="31"/>
      <c r="AC350" s="31"/>
      <c r="AD350" s="31"/>
    </row>
    <row r="351" spans="18:30" x14ac:dyDescent="0.25">
      <c r="R351" s="31"/>
      <c r="S351" s="31"/>
      <c r="T351" s="31"/>
      <c r="U351" s="31"/>
      <c r="V351" s="31"/>
      <c r="W351" s="31"/>
      <c r="X351" s="31"/>
      <c r="Y351" s="31"/>
      <c r="Z351" s="31"/>
      <c r="AA351" s="31"/>
      <c r="AB351" s="31"/>
      <c r="AC351" s="31"/>
      <c r="AD351" s="31"/>
    </row>
    <row r="352" spans="18:30" x14ac:dyDescent="0.25">
      <c r="R352" s="31"/>
      <c r="S352" s="31"/>
      <c r="T352" s="31"/>
      <c r="U352" s="31"/>
      <c r="V352" s="31"/>
      <c r="W352" s="31"/>
      <c r="X352" s="31"/>
      <c r="Y352" s="31"/>
      <c r="Z352" s="31"/>
      <c r="AA352" s="31"/>
      <c r="AB352" s="31"/>
      <c r="AC352" s="31"/>
      <c r="AD352" s="31"/>
    </row>
    <row r="353" spans="18:30" x14ac:dyDescent="0.25">
      <c r="R353" s="31"/>
      <c r="S353" s="31"/>
      <c r="T353" s="31"/>
      <c r="U353" s="31"/>
      <c r="V353" s="31"/>
      <c r="W353" s="31"/>
      <c r="X353" s="31"/>
      <c r="Y353" s="31"/>
      <c r="Z353" s="31"/>
      <c r="AA353" s="31"/>
      <c r="AB353" s="31"/>
      <c r="AC353" s="31"/>
      <c r="AD353" s="31"/>
    </row>
    <row r="354" spans="18:30" x14ac:dyDescent="0.25">
      <c r="R354" s="31"/>
      <c r="S354" s="31"/>
      <c r="T354" s="31"/>
      <c r="U354" s="31"/>
      <c r="V354" s="31"/>
      <c r="W354" s="31"/>
      <c r="X354" s="31"/>
      <c r="Y354" s="31"/>
      <c r="Z354" s="31"/>
      <c r="AA354" s="31"/>
      <c r="AB354" s="31"/>
      <c r="AC354" s="31"/>
      <c r="AD354" s="31"/>
    </row>
    <row r="355" spans="18:30" x14ac:dyDescent="0.25">
      <c r="R355" s="31"/>
      <c r="S355" s="31"/>
      <c r="T355" s="31"/>
      <c r="U355" s="31"/>
      <c r="V355" s="31"/>
      <c r="W355" s="31"/>
      <c r="X355" s="31"/>
      <c r="Y355" s="31"/>
      <c r="Z355" s="31"/>
      <c r="AA355" s="31"/>
      <c r="AB355" s="31"/>
      <c r="AC355" s="31"/>
      <c r="AD355" s="31"/>
    </row>
    <row r="356" spans="18:30" x14ac:dyDescent="0.25">
      <c r="R356" s="31"/>
      <c r="S356" s="31"/>
      <c r="T356" s="31"/>
      <c r="U356" s="31"/>
      <c r="V356" s="31"/>
      <c r="W356" s="31"/>
      <c r="X356" s="31"/>
      <c r="Y356" s="31"/>
      <c r="Z356" s="31"/>
      <c r="AA356" s="31"/>
      <c r="AB356" s="31"/>
      <c r="AC356" s="31"/>
      <c r="AD356" s="31"/>
    </row>
    <row r="357" spans="18:30" x14ac:dyDescent="0.25">
      <c r="R357" s="31"/>
      <c r="S357" s="31"/>
      <c r="T357" s="31"/>
      <c r="U357" s="31"/>
      <c r="V357" s="31"/>
      <c r="W357" s="31"/>
      <c r="X357" s="31"/>
      <c r="Y357" s="31"/>
      <c r="Z357" s="31"/>
      <c r="AA357" s="31"/>
      <c r="AB357" s="31"/>
      <c r="AC357" s="31"/>
      <c r="AD357" s="31"/>
    </row>
    <row r="358" spans="18:30" x14ac:dyDescent="0.25">
      <c r="R358" s="31"/>
      <c r="S358" s="31"/>
      <c r="T358" s="31"/>
      <c r="U358" s="31"/>
      <c r="V358" s="31"/>
      <c r="W358" s="31"/>
      <c r="X358" s="31"/>
      <c r="Y358" s="31"/>
      <c r="Z358" s="31"/>
      <c r="AA358" s="31"/>
      <c r="AB358" s="31"/>
      <c r="AC358" s="31"/>
      <c r="AD358" s="31"/>
    </row>
    <row r="359" spans="18:30" x14ac:dyDescent="0.25">
      <c r="R359" s="31"/>
      <c r="S359" s="31"/>
      <c r="T359" s="31"/>
      <c r="U359" s="31"/>
      <c r="V359" s="31"/>
      <c r="W359" s="31"/>
      <c r="X359" s="31"/>
      <c r="Y359" s="31"/>
      <c r="Z359" s="31"/>
      <c r="AA359" s="31"/>
      <c r="AB359" s="31"/>
      <c r="AC359" s="31"/>
      <c r="AD359" s="31"/>
    </row>
    <row r="360" spans="18:30" x14ac:dyDescent="0.25">
      <c r="R360" s="31"/>
      <c r="S360" s="31"/>
      <c r="T360" s="31"/>
      <c r="U360" s="31"/>
      <c r="V360" s="31"/>
      <c r="W360" s="31"/>
      <c r="X360" s="31"/>
      <c r="Y360" s="31"/>
      <c r="Z360" s="31"/>
      <c r="AA360" s="31"/>
      <c r="AB360" s="31"/>
      <c r="AC360" s="31"/>
      <c r="AD360" s="31"/>
    </row>
    <row r="361" spans="18:30" x14ac:dyDescent="0.25">
      <c r="R361" s="31"/>
      <c r="S361" s="31"/>
      <c r="T361" s="31"/>
      <c r="U361" s="31"/>
      <c r="V361" s="31"/>
      <c r="W361" s="31"/>
      <c r="X361" s="31"/>
      <c r="Y361" s="31"/>
      <c r="Z361" s="31"/>
      <c r="AA361" s="31"/>
      <c r="AB361" s="31"/>
      <c r="AC361" s="31"/>
      <c r="AD361" s="31"/>
    </row>
    <row r="362" spans="18:30" x14ac:dyDescent="0.25">
      <c r="R362" s="31"/>
      <c r="S362" s="31"/>
      <c r="T362" s="31"/>
      <c r="U362" s="31"/>
      <c r="V362" s="31"/>
      <c r="W362" s="31"/>
      <c r="X362" s="31"/>
      <c r="Y362" s="31"/>
      <c r="Z362" s="31"/>
      <c r="AA362" s="31"/>
      <c r="AB362" s="31"/>
      <c r="AC362" s="31"/>
      <c r="AD362" s="31"/>
    </row>
    <row r="363" spans="18:30" x14ac:dyDescent="0.25">
      <c r="R363" s="31"/>
      <c r="S363" s="31"/>
      <c r="T363" s="31"/>
      <c r="U363" s="31"/>
      <c r="V363" s="31"/>
      <c r="W363" s="31"/>
      <c r="X363" s="31"/>
      <c r="Y363" s="31"/>
      <c r="Z363" s="31"/>
      <c r="AA363" s="31"/>
      <c r="AB363" s="31"/>
      <c r="AC363" s="31"/>
      <c r="AD363" s="31"/>
    </row>
    <row r="364" spans="18:30" x14ac:dyDescent="0.25">
      <c r="R364" s="31"/>
      <c r="S364" s="31"/>
      <c r="T364" s="31"/>
      <c r="U364" s="31"/>
      <c r="V364" s="31"/>
      <c r="W364" s="31"/>
      <c r="X364" s="31"/>
      <c r="Y364" s="31"/>
      <c r="Z364" s="31"/>
      <c r="AA364" s="31"/>
      <c r="AB364" s="31"/>
      <c r="AC364" s="31"/>
      <c r="AD364" s="31"/>
    </row>
    <row r="365" spans="18:30" x14ac:dyDescent="0.25">
      <c r="R365" s="31"/>
      <c r="S365" s="31"/>
      <c r="T365" s="31"/>
      <c r="U365" s="31"/>
      <c r="V365" s="31"/>
      <c r="W365" s="31"/>
      <c r="X365" s="31"/>
      <c r="Y365" s="31"/>
      <c r="Z365" s="31"/>
      <c r="AA365" s="31"/>
      <c r="AB365" s="31"/>
      <c r="AC365" s="31"/>
      <c r="AD365" s="31"/>
    </row>
    <row r="366" spans="18:30" x14ac:dyDescent="0.25">
      <c r="R366" s="31"/>
      <c r="S366" s="31"/>
      <c r="T366" s="31"/>
      <c r="U366" s="31"/>
      <c r="V366" s="31"/>
      <c r="W366" s="31"/>
      <c r="X366" s="31"/>
      <c r="Y366" s="31"/>
      <c r="Z366" s="31"/>
      <c r="AA366" s="31"/>
      <c r="AB366" s="31"/>
      <c r="AC366" s="31"/>
      <c r="AD366" s="31"/>
    </row>
    <row r="367" spans="18:30" x14ac:dyDescent="0.25">
      <c r="R367" s="31"/>
      <c r="S367" s="31"/>
      <c r="T367" s="31"/>
      <c r="U367" s="31"/>
      <c r="V367" s="31"/>
      <c r="W367" s="31"/>
      <c r="X367" s="31"/>
      <c r="Y367" s="31"/>
      <c r="Z367" s="31"/>
      <c r="AA367" s="31"/>
      <c r="AB367" s="31"/>
      <c r="AC367" s="31"/>
      <c r="AD367" s="31"/>
    </row>
    <row r="368" spans="18:30" x14ac:dyDescent="0.25">
      <c r="R368" s="31"/>
      <c r="S368" s="31"/>
      <c r="T368" s="31"/>
      <c r="U368" s="31"/>
      <c r="V368" s="31"/>
      <c r="W368" s="31"/>
      <c r="X368" s="31"/>
      <c r="Y368" s="31"/>
      <c r="Z368" s="31"/>
      <c r="AA368" s="31"/>
      <c r="AB368" s="31"/>
      <c r="AC368" s="31"/>
      <c r="AD368" s="31"/>
    </row>
    <row r="369" spans="18:30" x14ac:dyDescent="0.25">
      <c r="R369" s="31"/>
      <c r="S369" s="31"/>
      <c r="T369" s="31"/>
      <c r="U369" s="31"/>
      <c r="V369" s="31"/>
      <c r="W369" s="31"/>
      <c r="X369" s="31"/>
      <c r="Y369" s="31"/>
      <c r="Z369" s="31"/>
      <c r="AA369" s="31"/>
      <c r="AB369" s="31"/>
      <c r="AC369" s="31"/>
      <c r="AD369" s="31"/>
    </row>
    <row r="370" spans="18:30" x14ac:dyDescent="0.25">
      <c r="R370" s="31"/>
      <c r="S370" s="31"/>
      <c r="T370" s="31"/>
      <c r="U370" s="31"/>
      <c r="V370" s="31"/>
      <c r="W370" s="31"/>
      <c r="X370" s="31"/>
      <c r="Y370" s="31"/>
      <c r="Z370" s="31"/>
      <c r="AA370" s="31"/>
      <c r="AB370" s="31"/>
      <c r="AC370" s="31"/>
      <c r="AD370" s="31"/>
    </row>
    <row r="371" spans="18:30" x14ac:dyDescent="0.25">
      <c r="R371" s="31"/>
      <c r="S371" s="31"/>
      <c r="T371" s="31"/>
      <c r="U371" s="31"/>
      <c r="V371" s="31"/>
      <c r="W371" s="31"/>
      <c r="X371" s="31"/>
      <c r="Y371" s="31"/>
      <c r="Z371" s="31"/>
      <c r="AA371" s="31"/>
      <c r="AB371" s="31"/>
      <c r="AC371" s="31"/>
      <c r="AD371" s="31"/>
    </row>
    <row r="372" spans="18:30" x14ac:dyDescent="0.25">
      <c r="R372" s="31"/>
      <c r="S372" s="31"/>
      <c r="T372" s="31"/>
      <c r="U372" s="31"/>
      <c r="V372" s="31"/>
      <c r="W372" s="31"/>
      <c r="X372" s="31"/>
      <c r="Y372" s="31"/>
      <c r="Z372" s="31"/>
      <c r="AA372" s="31"/>
      <c r="AB372" s="31"/>
      <c r="AC372" s="31"/>
      <c r="AD372" s="31"/>
    </row>
    <row r="373" spans="18:30" x14ac:dyDescent="0.25">
      <c r="R373" s="31"/>
      <c r="S373" s="31"/>
      <c r="T373" s="31"/>
      <c r="U373" s="31"/>
      <c r="V373" s="31"/>
      <c r="W373" s="31"/>
      <c r="X373" s="31"/>
      <c r="Y373" s="31"/>
      <c r="Z373" s="31"/>
      <c r="AA373" s="31"/>
      <c r="AB373" s="31"/>
      <c r="AC373" s="31"/>
      <c r="AD373" s="31"/>
    </row>
    <row r="374" spans="18:30" x14ac:dyDescent="0.25">
      <c r="R374" s="31"/>
      <c r="S374" s="31"/>
      <c r="T374" s="31"/>
      <c r="U374" s="31"/>
      <c r="V374" s="31"/>
      <c r="W374" s="31"/>
      <c r="X374" s="31"/>
      <c r="Y374" s="31"/>
      <c r="Z374" s="31"/>
      <c r="AA374" s="31"/>
      <c r="AB374" s="31"/>
      <c r="AC374" s="31"/>
      <c r="AD374" s="31"/>
    </row>
    <row r="375" spans="18:30" x14ac:dyDescent="0.25">
      <c r="R375" s="31"/>
      <c r="S375" s="31"/>
      <c r="T375" s="31"/>
      <c r="U375" s="31"/>
      <c r="V375" s="31"/>
      <c r="W375" s="31"/>
      <c r="X375" s="31"/>
      <c r="Y375" s="31"/>
      <c r="Z375" s="31"/>
      <c r="AA375" s="31"/>
      <c r="AB375" s="31"/>
      <c r="AC375" s="31"/>
      <c r="AD375" s="31"/>
    </row>
    <row r="376" spans="18:30" x14ac:dyDescent="0.25">
      <c r="R376" s="31"/>
      <c r="S376" s="31"/>
      <c r="T376" s="31"/>
      <c r="U376" s="31"/>
      <c r="V376" s="31"/>
      <c r="W376" s="31"/>
      <c r="X376" s="31"/>
      <c r="Y376" s="31"/>
      <c r="Z376" s="31"/>
      <c r="AA376" s="31"/>
      <c r="AB376" s="31"/>
      <c r="AC376" s="31"/>
      <c r="AD376" s="31"/>
    </row>
    <row r="377" spans="18:30" x14ac:dyDescent="0.25">
      <c r="R377" s="31"/>
      <c r="S377" s="31"/>
      <c r="T377" s="31"/>
      <c r="U377" s="31"/>
      <c r="V377" s="31"/>
      <c r="W377" s="31"/>
      <c r="X377" s="31"/>
      <c r="Y377" s="31"/>
      <c r="Z377" s="31"/>
      <c r="AA377" s="31"/>
      <c r="AB377" s="31"/>
      <c r="AC377" s="31"/>
      <c r="AD377" s="31"/>
    </row>
    <row r="378" spans="18:30" x14ac:dyDescent="0.25">
      <c r="R378" s="31"/>
      <c r="S378" s="31"/>
      <c r="T378" s="31"/>
      <c r="U378" s="31"/>
      <c r="V378" s="31"/>
      <c r="W378" s="31"/>
      <c r="X378" s="31"/>
      <c r="Y378" s="31"/>
      <c r="Z378" s="31"/>
      <c r="AA378" s="31"/>
      <c r="AB378" s="31"/>
      <c r="AC378" s="31"/>
      <c r="AD378" s="31"/>
    </row>
    <row r="379" spans="18:30" x14ac:dyDescent="0.25">
      <c r="R379" s="31"/>
      <c r="S379" s="31"/>
      <c r="T379" s="31"/>
      <c r="U379" s="31"/>
      <c r="V379" s="31"/>
      <c r="W379" s="31"/>
      <c r="X379" s="31"/>
      <c r="Y379" s="31"/>
      <c r="Z379" s="31"/>
      <c r="AA379" s="31"/>
      <c r="AB379" s="31"/>
      <c r="AC379" s="31"/>
      <c r="AD379" s="31"/>
    </row>
    <row r="380" spans="18:30" x14ac:dyDescent="0.25">
      <c r="R380" s="31"/>
      <c r="S380" s="31"/>
      <c r="T380" s="31"/>
      <c r="U380" s="31"/>
      <c r="V380" s="31"/>
      <c r="W380" s="31"/>
      <c r="X380" s="31"/>
      <c r="Y380" s="31"/>
      <c r="Z380" s="31"/>
      <c r="AA380" s="31"/>
      <c r="AB380" s="31"/>
      <c r="AC380" s="31"/>
      <c r="AD380" s="31"/>
    </row>
    <row r="381" spans="18:30" x14ac:dyDescent="0.25">
      <c r="R381" s="31"/>
      <c r="S381" s="31"/>
      <c r="T381" s="31"/>
      <c r="U381" s="31"/>
      <c r="V381" s="31"/>
      <c r="W381" s="31"/>
      <c r="X381" s="31"/>
      <c r="Y381" s="31"/>
      <c r="Z381" s="31"/>
      <c r="AA381" s="31"/>
      <c r="AB381" s="31"/>
      <c r="AC381" s="31"/>
      <c r="AD381" s="31"/>
    </row>
    <row r="382" spans="18:30" x14ac:dyDescent="0.25">
      <c r="R382" s="31"/>
      <c r="S382" s="31"/>
      <c r="T382" s="31"/>
      <c r="U382" s="31"/>
      <c r="V382" s="31"/>
      <c r="W382" s="31"/>
      <c r="X382" s="31"/>
      <c r="Y382" s="31"/>
      <c r="Z382" s="31"/>
      <c r="AA382" s="31"/>
      <c r="AB382" s="31"/>
      <c r="AC382" s="31"/>
      <c r="AD382" s="31"/>
    </row>
    <row r="383" spans="18:30" x14ac:dyDescent="0.25">
      <c r="R383" s="31"/>
      <c r="S383" s="31"/>
      <c r="T383" s="31"/>
      <c r="U383" s="31"/>
      <c r="V383" s="31"/>
      <c r="W383" s="31"/>
      <c r="X383" s="31"/>
      <c r="Y383" s="31"/>
      <c r="Z383" s="31"/>
      <c r="AA383" s="31"/>
      <c r="AB383" s="31"/>
      <c r="AC383" s="31"/>
      <c r="AD383" s="31"/>
    </row>
    <row r="384" spans="18:30" x14ac:dyDescent="0.25">
      <c r="R384" s="31"/>
      <c r="S384" s="31"/>
      <c r="T384" s="31"/>
      <c r="U384" s="31"/>
      <c r="V384" s="31"/>
      <c r="W384" s="31"/>
      <c r="X384" s="31"/>
      <c r="Y384" s="31"/>
      <c r="Z384" s="31"/>
      <c r="AA384" s="31"/>
      <c r="AB384" s="31"/>
      <c r="AC384" s="31"/>
      <c r="AD384" s="31"/>
    </row>
    <row r="385" spans="18:30" x14ac:dyDescent="0.25">
      <c r="R385" s="31"/>
      <c r="S385" s="31"/>
      <c r="T385" s="31"/>
      <c r="U385" s="31"/>
      <c r="V385" s="31"/>
      <c r="W385" s="31"/>
      <c r="X385" s="31"/>
      <c r="Y385" s="31"/>
      <c r="Z385" s="31"/>
      <c r="AA385" s="31"/>
      <c r="AB385" s="31"/>
      <c r="AC385" s="31"/>
      <c r="AD385" s="31"/>
    </row>
    <row r="386" spans="18:30" x14ac:dyDescent="0.25">
      <c r="R386" s="31"/>
      <c r="S386" s="31"/>
      <c r="T386" s="31"/>
      <c r="U386" s="31"/>
      <c r="V386" s="31"/>
      <c r="W386" s="31"/>
      <c r="X386" s="31"/>
      <c r="Y386" s="31"/>
      <c r="Z386" s="31"/>
      <c r="AA386" s="31"/>
      <c r="AB386" s="31"/>
      <c r="AC386" s="31"/>
      <c r="AD386" s="31"/>
    </row>
    <row r="387" spans="18:30" x14ac:dyDescent="0.25">
      <c r="R387" s="31"/>
      <c r="S387" s="31"/>
      <c r="T387" s="31"/>
      <c r="U387" s="31"/>
      <c r="V387" s="31"/>
      <c r="W387" s="31"/>
      <c r="X387" s="31"/>
      <c r="Y387" s="31"/>
      <c r="Z387" s="31"/>
      <c r="AA387" s="31"/>
      <c r="AB387" s="31"/>
      <c r="AC387" s="31"/>
      <c r="AD387" s="31"/>
    </row>
    <row r="388" spans="18:30" x14ac:dyDescent="0.25">
      <c r="R388" s="31"/>
      <c r="S388" s="31"/>
      <c r="T388" s="31"/>
      <c r="U388" s="31"/>
      <c r="V388" s="31"/>
      <c r="W388" s="31"/>
      <c r="X388" s="31"/>
      <c r="Y388" s="31"/>
      <c r="Z388" s="31"/>
      <c r="AA388" s="31"/>
      <c r="AB388" s="31"/>
      <c r="AC388" s="31"/>
      <c r="AD388" s="31"/>
    </row>
    <row r="389" spans="18:30" x14ac:dyDescent="0.25">
      <c r="R389" s="31"/>
      <c r="S389" s="31"/>
      <c r="T389" s="31"/>
      <c r="U389" s="31"/>
      <c r="V389" s="31"/>
      <c r="W389" s="31"/>
      <c r="X389" s="31"/>
      <c r="Y389" s="31"/>
      <c r="Z389" s="31"/>
      <c r="AA389" s="31"/>
      <c r="AB389" s="31"/>
      <c r="AC389" s="31"/>
      <c r="AD389" s="31"/>
    </row>
    <row r="390" spans="18:30" x14ac:dyDescent="0.25">
      <c r="R390" s="31"/>
      <c r="S390" s="31"/>
      <c r="T390" s="31"/>
      <c r="U390" s="31"/>
      <c r="V390" s="31"/>
      <c r="W390" s="31"/>
      <c r="X390" s="31"/>
      <c r="Y390" s="31"/>
      <c r="Z390" s="31"/>
      <c r="AA390" s="31"/>
      <c r="AB390" s="31"/>
      <c r="AC390" s="31"/>
      <c r="AD390" s="31"/>
    </row>
    <row r="391" spans="18:30" x14ac:dyDescent="0.25">
      <c r="R391" s="31"/>
      <c r="S391" s="31"/>
      <c r="T391" s="31"/>
      <c r="U391" s="31"/>
      <c r="V391" s="31"/>
      <c r="W391" s="31"/>
      <c r="X391" s="31"/>
      <c r="Y391" s="31"/>
      <c r="Z391" s="31"/>
      <c r="AA391" s="31"/>
      <c r="AB391" s="31"/>
      <c r="AC391" s="31"/>
      <c r="AD391" s="31"/>
    </row>
    <row r="392" spans="18:30" x14ac:dyDescent="0.25">
      <c r="R392" s="31"/>
      <c r="S392" s="31"/>
      <c r="T392" s="31"/>
      <c r="U392" s="31"/>
      <c r="V392" s="31"/>
      <c r="W392" s="31"/>
      <c r="X392" s="31"/>
      <c r="Y392" s="31"/>
      <c r="Z392" s="31"/>
      <c r="AA392" s="31"/>
      <c r="AB392" s="31"/>
      <c r="AC392" s="31"/>
      <c r="AD392" s="31"/>
    </row>
    <row r="393" spans="18:30" x14ac:dyDescent="0.25">
      <c r="R393" s="31"/>
      <c r="S393" s="31"/>
      <c r="T393" s="31"/>
      <c r="U393" s="31"/>
      <c r="V393" s="31"/>
      <c r="W393" s="31"/>
      <c r="X393" s="31"/>
      <c r="Y393" s="31"/>
      <c r="Z393" s="31"/>
      <c r="AA393" s="31"/>
      <c r="AB393" s="31"/>
      <c r="AC393" s="31"/>
      <c r="AD393" s="31"/>
    </row>
    <row r="394" spans="18:30" x14ac:dyDescent="0.25">
      <c r="R394" s="31"/>
      <c r="S394" s="31"/>
      <c r="T394" s="31"/>
      <c r="U394" s="31"/>
      <c r="V394" s="31"/>
      <c r="W394" s="31"/>
      <c r="X394" s="31"/>
      <c r="Y394" s="31"/>
      <c r="Z394" s="31"/>
      <c r="AA394" s="31"/>
      <c r="AB394" s="31"/>
      <c r="AC394" s="31"/>
      <c r="AD394" s="31"/>
    </row>
    <row r="395" spans="18:30" x14ac:dyDescent="0.25">
      <c r="R395" s="31"/>
      <c r="S395" s="31"/>
      <c r="T395" s="31"/>
      <c r="U395" s="31"/>
      <c r="V395" s="31"/>
      <c r="W395" s="31"/>
      <c r="X395" s="31"/>
      <c r="Y395" s="31"/>
      <c r="Z395" s="31"/>
      <c r="AA395" s="31"/>
      <c r="AB395" s="31"/>
      <c r="AC395" s="31"/>
      <c r="AD395" s="31"/>
    </row>
    <row r="396" spans="18:30" x14ac:dyDescent="0.25">
      <c r="R396" s="31"/>
      <c r="S396" s="31"/>
      <c r="T396" s="31"/>
      <c r="U396" s="31"/>
      <c r="V396" s="31"/>
      <c r="W396" s="31"/>
      <c r="X396" s="31"/>
      <c r="Y396" s="31"/>
      <c r="Z396" s="31"/>
      <c r="AA396" s="31"/>
      <c r="AB396" s="31"/>
      <c r="AC396" s="31"/>
      <c r="AD396" s="31"/>
    </row>
    <row r="397" spans="18:30" x14ac:dyDescent="0.25">
      <c r="R397" s="31"/>
      <c r="S397" s="31"/>
      <c r="T397" s="31"/>
      <c r="U397" s="31"/>
      <c r="V397" s="31"/>
      <c r="W397" s="31"/>
      <c r="X397" s="31"/>
      <c r="Y397" s="31"/>
      <c r="Z397" s="31"/>
      <c r="AA397" s="31"/>
      <c r="AB397" s="31"/>
      <c r="AC397" s="31"/>
      <c r="AD397" s="31"/>
    </row>
    <row r="398" spans="18:30" x14ac:dyDescent="0.25">
      <c r="R398" s="31"/>
      <c r="S398" s="31"/>
      <c r="T398" s="31"/>
      <c r="U398" s="31"/>
      <c r="V398" s="31"/>
      <c r="W398" s="31"/>
      <c r="X398" s="31"/>
      <c r="Y398" s="31"/>
      <c r="Z398" s="31"/>
      <c r="AA398" s="31"/>
      <c r="AB398" s="31"/>
      <c r="AC398" s="31"/>
      <c r="AD398" s="31"/>
    </row>
    <row r="399" spans="18:30" x14ac:dyDescent="0.25">
      <c r="R399" s="31"/>
      <c r="S399" s="31"/>
      <c r="T399" s="31"/>
      <c r="U399" s="31"/>
      <c r="V399" s="31"/>
      <c r="W399" s="31"/>
      <c r="X399" s="31"/>
      <c r="Y399" s="31"/>
      <c r="Z399" s="31"/>
      <c r="AA399" s="31"/>
      <c r="AB399" s="31"/>
      <c r="AC399" s="31"/>
      <c r="AD399" s="31"/>
    </row>
    <row r="400" spans="18:30" x14ac:dyDescent="0.25">
      <c r="R400" s="31"/>
      <c r="S400" s="31"/>
      <c r="T400" s="31"/>
      <c r="U400" s="31"/>
      <c r="V400" s="31"/>
      <c r="W400" s="31"/>
      <c r="X400" s="31"/>
      <c r="Y400" s="31"/>
      <c r="Z400" s="31"/>
      <c r="AA400" s="31"/>
      <c r="AB400" s="31"/>
      <c r="AC400" s="31"/>
      <c r="AD400" s="31"/>
    </row>
    <row r="401" spans="18:30" x14ac:dyDescent="0.25">
      <c r="R401" s="31"/>
      <c r="S401" s="31"/>
      <c r="T401" s="31"/>
      <c r="U401" s="31"/>
      <c r="V401" s="31"/>
      <c r="W401" s="31"/>
      <c r="X401" s="31"/>
      <c r="Y401" s="31"/>
      <c r="Z401" s="31"/>
      <c r="AA401" s="31"/>
      <c r="AB401" s="31"/>
      <c r="AC401" s="31"/>
      <c r="AD401" s="31"/>
    </row>
    <row r="402" spans="18:30" x14ac:dyDescent="0.25">
      <c r="R402" s="31"/>
      <c r="S402" s="31"/>
      <c r="T402" s="31"/>
      <c r="U402" s="31"/>
      <c r="V402" s="31"/>
      <c r="W402" s="31"/>
      <c r="X402" s="31"/>
      <c r="Y402" s="31"/>
      <c r="Z402" s="31"/>
      <c r="AA402" s="31"/>
      <c r="AB402" s="31"/>
      <c r="AC402" s="31"/>
      <c r="AD402" s="31"/>
    </row>
    <row r="403" spans="18:30" x14ac:dyDescent="0.25">
      <c r="R403" s="31"/>
      <c r="S403" s="31"/>
      <c r="T403" s="31"/>
      <c r="U403" s="31"/>
      <c r="V403" s="31"/>
      <c r="W403" s="31"/>
      <c r="X403" s="31"/>
      <c r="Y403" s="31"/>
      <c r="Z403" s="31"/>
      <c r="AA403" s="31"/>
      <c r="AB403" s="31"/>
      <c r="AC403" s="31"/>
      <c r="AD403" s="31"/>
    </row>
    <row r="404" spans="18:30" x14ac:dyDescent="0.25">
      <c r="R404" s="31"/>
      <c r="S404" s="31"/>
      <c r="T404" s="31"/>
      <c r="U404" s="31"/>
      <c r="V404" s="31"/>
      <c r="W404" s="31"/>
      <c r="X404" s="31"/>
      <c r="Y404" s="31"/>
      <c r="Z404" s="31"/>
      <c r="AA404" s="31"/>
      <c r="AB404" s="31"/>
      <c r="AC404" s="31"/>
      <c r="AD404" s="31"/>
    </row>
    <row r="405" spans="18:30" x14ac:dyDescent="0.25">
      <c r="R405" s="31"/>
      <c r="S405" s="31"/>
      <c r="T405" s="31"/>
      <c r="U405" s="31"/>
      <c r="V405" s="31"/>
      <c r="W405" s="31"/>
      <c r="X405" s="31"/>
      <c r="Y405" s="31"/>
      <c r="Z405" s="31"/>
      <c r="AA405" s="31"/>
      <c r="AB405" s="31"/>
      <c r="AC405" s="31"/>
      <c r="AD405" s="31"/>
    </row>
    <row r="406" spans="18:30" x14ac:dyDescent="0.25">
      <c r="R406" s="31"/>
      <c r="S406" s="31"/>
      <c r="T406" s="31"/>
      <c r="U406" s="31"/>
      <c r="V406" s="31"/>
      <c r="W406" s="31"/>
      <c r="X406" s="31"/>
      <c r="Y406" s="31"/>
      <c r="Z406" s="31"/>
      <c r="AA406" s="31"/>
      <c r="AB406" s="31"/>
      <c r="AC406" s="31"/>
      <c r="AD406" s="31"/>
    </row>
    <row r="407" spans="18:30" x14ac:dyDescent="0.25">
      <c r="R407" s="31"/>
      <c r="S407" s="31"/>
      <c r="T407" s="31"/>
      <c r="U407" s="31"/>
      <c r="V407" s="31"/>
      <c r="W407" s="31"/>
      <c r="X407" s="31"/>
      <c r="Y407" s="31"/>
      <c r="Z407" s="31"/>
      <c r="AA407" s="31"/>
      <c r="AB407" s="31"/>
      <c r="AC407" s="31"/>
      <c r="AD407" s="31"/>
    </row>
    <row r="408" spans="18:30" x14ac:dyDescent="0.25">
      <c r="R408" s="31"/>
      <c r="S408" s="31"/>
      <c r="T408" s="31"/>
      <c r="U408" s="31"/>
      <c r="V408" s="31"/>
      <c r="W408" s="31"/>
      <c r="X408" s="31"/>
      <c r="Y408" s="31"/>
      <c r="Z408" s="31"/>
      <c r="AA408" s="31"/>
      <c r="AB408" s="31"/>
      <c r="AC408" s="31"/>
      <c r="AD408" s="31"/>
    </row>
    <row r="409" spans="18:30" x14ac:dyDescent="0.25">
      <c r="R409" s="31"/>
      <c r="S409" s="31"/>
      <c r="T409" s="31"/>
      <c r="U409" s="31"/>
      <c r="V409" s="31"/>
      <c r="W409" s="31"/>
      <c r="X409" s="31"/>
      <c r="Y409" s="31"/>
      <c r="Z409" s="31"/>
      <c r="AA409" s="31"/>
      <c r="AB409" s="31"/>
      <c r="AC409" s="31"/>
      <c r="AD409" s="31"/>
    </row>
    <row r="410" spans="18:30" x14ac:dyDescent="0.25">
      <c r="R410" s="31"/>
      <c r="S410" s="31"/>
      <c r="T410" s="31"/>
      <c r="U410" s="31"/>
      <c r="V410" s="31"/>
      <c r="W410" s="31"/>
      <c r="X410" s="31"/>
      <c r="Y410" s="31"/>
      <c r="Z410" s="31"/>
      <c r="AA410" s="31"/>
      <c r="AB410" s="31"/>
      <c r="AC410" s="31"/>
      <c r="AD410" s="31"/>
    </row>
    <row r="411" spans="18:30" x14ac:dyDescent="0.25">
      <c r="R411" s="31"/>
      <c r="S411" s="31"/>
      <c r="T411" s="31"/>
      <c r="U411" s="31"/>
      <c r="V411" s="31"/>
      <c r="W411" s="31"/>
      <c r="X411" s="31"/>
      <c r="Y411" s="31"/>
      <c r="Z411" s="31"/>
      <c r="AA411" s="31"/>
      <c r="AB411" s="31"/>
      <c r="AC411" s="31"/>
      <c r="AD411" s="31"/>
    </row>
    <row r="412" spans="18:30" x14ac:dyDescent="0.25">
      <c r="R412" s="31"/>
      <c r="S412" s="31"/>
      <c r="T412" s="31"/>
      <c r="U412" s="31"/>
      <c r="V412" s="31"/>
      <c r="W412" s="31"/>
      <c r="X412" s="31"/>
      <c r="Y412" s="31"/>
      <c r="Z412" s="31"/>
      <c r="AA412" s="31"/>
      <c r="AB412" s="31"/>
      <c r="AC412" s="31"/>
      <c r="AD412" s="31"/>
    </row>
    <row r="413" spans="18:30" x14ac:dyDescent="0.25">
      <c r="R413" s="31"/>
      <c r="S413" s="31"/>
      <c r="T413" s="31"/>
      <c r="U413" s="31"/>
      <c r="V413" s="31"/>
      <c r="W413" s="31"/>
      <c r="X413" s="31"/>
      <c r="Y413" s="31"/>
      <c r="Z413" s="31"/>
      <c r="AA413" s="31"/>
      <c r="AB413" s="31"/>
      <c r="AC413" s="31"/>
      <c r="AD413" s="31"/>
    </row>
    <row r="414" spans="18:30" x14ac:dyDescent="0.25">
      <c r="R414" s="31"/>
      <c r="S414" s="31"/>
      <c r="T414" s="31"/>
      <c r="U414" s="31"/>
      <c r="V414" s="31"/>
      <c r="W414" s="31"/>
      <c r="X414" s="31"/>
      <c r="Y414" s="31"/>
      <c r="Z414" s="31"/>
      <c r="AA414" s="31"/>
      <c r="AB414" s="31"/>
      <c r="AC414" s="31"/>
      <c r="AD414" s="31"/>
    </row>
    <row r="415" spans="18:30" x14ac:dyDescent="0.25">
      <c r="R415" s="31"/>
      <c r="S415" s="31"/>
      <c r="T415" s="31"/>
      <c r="U415" s="31"/>
      <c r="V415" s="31"/>
      <c r="W415" s="31"/>
      <c r="X415" s="31"/>
      <c r="Y415" s="31"/>
      <c r="Z415" s="31"/>
      <c r="AA415" s="31"/>
      <c r="AB415" s="31"/>
      <c r="AC415" s="31"/>
      <c r="AD415" s="31"/>
    </row>
    <row r="416" spans="18:30" x14ac:dyDescent="0.25">
      <c r="R416" s="31"/>
      <c r="S416" s="31"/>
      <c r="T416" s="31"/>
      <c r="U416" s="31"/>
      <c r="V416" s="31"/>
      <c r="W416" s="31"/>
      <c r="X416" s="31"/>
      <c r="Y416" s="31"/>
      <c r="Z416" s="31"/>
      <c r="AA416" s="31"/>
      <c r="AB416" s="31"/>
      <c r="AC416" s="31"/>
      <c r="AD416" s="31"/>
    </row>
    <row r="417" spans="18:30" x14ac:dyDescent="0.25">
      <c r="R417" s="31"/>
      <c r="S417" s="31"/>
      <c r="T417" s="31"/>
      <c r="U417" s="31"/>
      <c r="V417" s="31"/>
      <c r="W417" s="31"/>
      <c r="X417" s="31"/>
      <c r="Y417" s="31"/>
      <c r="Z417" s="31"/>
      <c r="AA417" s="31"/>
      <c r="AB417" s="31"/>
      <c r="AC417" s="31"/>
      <c r="AD417" s="31"/>
    </row>
    <row r="418" spans="18:30" x14ac:dyDescent="0.25">
      <c r="R418" s="31"/>
      <c r="S418" s="31"/>
      <c r="T418" s="31"/>
      <c r="U418" s="31"/>
      <c r="V418" s="31"/>
      <c r="W418" s="31"/>
      <c r="X418" s="31"/>
      <c r="Y418" s="31"/>
      <c r="Z418" s="31"/>
      <c r="AA418" s="31"/>
      <c r="AB418" s="31"/>
      <c r="AC418" s="31"/>
      <c r="AD418" s="31"/>
    </row>
    <row r="419" spans="18:30" x14ac:dyDescent="0.25">
      <c r="R419" s="31"/>
      <c r="S419" s="31"/>
      <c r="T419" s="31"/>
      <c r="U419" s="31"/>
      <c r="V419" s="31"/>
      <c r="W419" s="31"/>
      <c r="X419" s="31"/>
      <c r="Y419" s="31"/>
      <c r="Z419" s="31"/>
      <c r="AA419" s="31"/>
      <c r="AB419" s="31"/>
      <c r="AC419" s="31"/>
      <c r="AD419" s="31"/>
    </row>
    <row r="420" spans="18:30" x14ac:dyDescent="0.25">
      <c r="R420" s="31"/>
      <c r="S420" s="31"/>
      <c r="T420" s="31"/>
      <c r="U420" s="31"/>
      <c r="V420" s="31"/>
      <c r="W420" s="31"/>
      <c r="X420" s="31"/>
      <c r="Y420" s="31"/>
      <c r="Z420" s="31"/>
      <c r="AA420" s="31"/>
      <c r="AB420" s="31"/>
      <c r="AC420" s="31"/>
      <c r="AD420" s="31"/>
    </row>
    <row r="421" spans="18:30" x14ac:dyDescent="0.25">
      <c r="R421" s="31"/>
      <c r="S421" s="31"/>
      <c r="T421" s="31"/>
      <c r="U421" s="31"/>
      <c r="V421" s="31"/>
      <c r="W421" s="31"/>
      <c r="X421" s="31"/>
      <c r="Y421" s="31"/>
      <c r="Z421" s="31"/>
      <c r="AA421" s="31"/>
      <c r="AB421" s="31"/>
      <c r="AC421" s="31"/>
      <c r="AD421" s="31"/>
    </row>
    <row r="422" spans="18:30" x14ac:dyDescent="0.25">
      <c r="R422" s="31"/>
      <c r="S422" s="31"/>
      <c r="T422" s="31"/>
      <c r="U422" s="31"/>
      <c r="V422" s="31"/>
      <c r="W422" s="31"/>
      <c r="X422" s="31"/>
      <c r="Y422" s="31"/>
      <c r="Z422" s="31"/>
      <c r="AA422" s="31"/>
      <c r="AB422" s="31"/>
      <c r="AC422" s="31"/>
      <c r="AD422" s="31"/>
    </row>
    <row r="423" spans="18:30" x14ac:dyDescent="0.25">
      <c r="R423" s="31"/>
      <c r="S423" s="31"/>
      <c r="T423" s="31"/>
      <c r="U423" s="31"/>
      <c r="V423" s="31"/>
      <c r="W423" s="31"/>
      <c r="X423" s="31"/>
      <c r="Y423" s="31"/>
      <c r="Z423" s="31"/>
      <c r="AA423" s="31"/>
      <c r="AB423" s="31"/>
      <c r="AC423" s="31"/>
      <c r="AD423" s="31"/>
    </row>
    <row r="424" spans="18:30" x14ac:dyDescent="0.25">
      <c r="R424" s="31"/>
      <c r="S424" s="31"/>
      <c r="T424" s="31"/>
      <c r="U424" s="31"/>
      <c r="V424" s="31"/>
      <c r="W424" s="31"/>
      <c r="X424" s="31"/>
      <c r="Y424" s="31"/>
      <c r="Z424" s="31"/>
      <c r="AA424" s="31"/>
      <c r="AB424" s="31"/>
      <c r="AC424" s="31"/>
      <c r="AD424" s="31"/>
    </row>
    <row r="425" spans="18:30" x14ac:dyDescent="0.25">
      <c r="R425" s="31"/>
      <c r="S425" s="31"/>
      <c r="T425" s="31"/>
      <c r="U425" s="31"/>
      <c r="V425" s="31"/>
      <c r="W425" s="31"/>
      <c r="X425" s="31"/>
      <c r="Y425" s="31"/>
      <c r="Z425" s="31"/>
      <c r="AA425" s="31"/>
      <c r="AB425" s="31"/>
      <c r="AC425" s="31"/>
      <c r="AD425" s="31"/>
    </row>
    <row r="426" spans="18:30" x14ac:dyDescent="0.25">
      <c r="R426" s="31"/>
      <c r="S426" s="31"/>
      <c r="T426" s="31"/>
      <c r="U426" s="31"/>
      <c r="V426" s="31"/>
      <c r="W426" s="31"/>
      <c r="X426" s="31"/>
      <c r="Y426" s="31"/>
      <c r="Z426" s="31"/>
      <c r="AA426" s="31"/>
      <c r="AB426" s="31"/>
      <c r="AC426" s="31"/>
      <c r="AD426" s="31"/>
    </row>
    <row r="427" spans="18:30" x14ac:dyDescent="0.25">
      <c r="R427" s="31"/>
      <c r="S427" s="31"/>
      <c r="T427" s="31"/>
      <c r="U427" s="31"/>
      <c r="V427" s="31"/>
      <c r="W427" s="31"/>
      <c r="X427" s="31"/>
      <c r="Y427" s="31"/>
      <c r="Z427" s="31"/>
      <c r="AA427" s="31"/>
      <c r="AB427" s="31"/>
      <c r="AC427" s="31"/>
      <c r="AD427" s="31"/>
    </row>
    <row r="428" spans="18:30" x14ac:dyDescent="0.25">
      <c r="R428" s="31"/>
      <c r="S428" s="31"/>
      <c r="T428" s="31"/>
      <c r="U428" s="31"/>
      <c r="V428" s="31"/>
      <c r="W428" s="31"/>
      <c r="X428" s="31"/>
      <c r="Y428" s="31"/>
      <c r="Z428" s="31"/>
      <c r="AA428" s="31"/>
      <c r="AB428" s="31"/>
      <c r="AC428" s="31"/>
      <c r="AD428" s="31"/>
    </row>
    <row r="429" spans="18:30" x14ac:dyDescent="0.25">
      <c r="R429" s="31"/>
      <c r="S429" s="31"/>
      <c r="T429" s="31"/>
      <c r="U429" s="31"/>
      <c r="V429" s="31"/>
      <c r="W429" s="31"/>
      <c r="X429" s="31"/>
      <c r="Y429" s="31"/>
      <c r="Z429" s="31"/>
      <c r="AA429" s="31"/>
      <c r="AB429" s="31"/>
      <c r="AC429" s="31"/>
      <c r="AD429" s="31"/>
    </row>
    <row r="430" spans="18:30" x14ac:dyDescent="0.25">
      <c r="R430" s="31"/>
      <c r="S430" s="31"/>
      <c r="T430" s="31"/>
      <c r="U430" s="31"/>
      <c r="V430" s="31"/>
      <c r="W430" s="31"/>
      <c r="X430" s="31"/>
      <c r="Y430" s="31"/>
      <c r="Z430" s="31"/>
      <c r="AA430" s="31"/>
      <c r="AB430" s="31"/>
      <c r="AC430" s="31"/>
      <c r="AD430" s="31"/>
    </row>
    <row r="431" spans="18:30" x14ac:dyDescent="0.25">
      <c r="R431" s="31"/>
      <c r="S431" s="31"/>
      <c r="T431" s="31"/>
      <c r="U431" s="31"/>
      <c r="V431" s="31"/>
      <c r="W431" s="31"/>
      <c r="X431" s="31"/>
      <c r="Y431" s="31"/>
      <c r="Z431" s="31"/>
      <c r="AA431" s="31"/>
      <c r="AB431" s="31"/>
      <c r="AC431" s="31"/>
      <c r="AD431" s="31"/>
    </row>
    <row r="432" spans="18:30" x14ac:dyDescent="0.25">
      <c r="R432" s="31"/>
      <c r="S432" s="31"/>
      <c r="T432" s="31"/>
      <c r="U432" s="31"/>
      <c r="V432" s="31"/>
      <c r="W432" s="31"/>
      <c r="X432" s="31"/>
      <c r="Y432" s="31"/>
      <c r="Z432" s="31"/>
      <c r="AA432" s="31"/>
      <c r="AB432" s="31"/>
      <c r="AC432" s="31"/>
      <c r="AD432" s="31"/>
    </row>
    <row r="433" spans="18:30" x14ac:dyDescent="0.25">
      <c r="R433" s="31"/>
      <c r="S433" s="31"/>
      <c r="T433" s="31"/>
      <c r="U433" s="31"/>
      <c r="V433" s="31"/>
      <c r="W433" s="31"/>
      <c r="X433" s="31"/>
      <c r="Y433" s="31"/>
      <c r="Z433" s="31"/>
      <c r="AA433" s="31"/>
      <c r="AB433" s="31"/>
      <c r="AC433" s="31"/>
      <c r="AD433" s="31"/>
    </row>
    <row r="434" spans="18:30" x14ac:dyDescent="0.25">
      <c r="R434" s="31"/>
      <c r="S434" s="31"/>
      <c r="T434" s="31"/>
      <c r="U434" s="31"/>
      <c r="V434" s="31"/>
      <c r="W434" s="31"/>
      <c r="X434" s="31"/>
      <c r="Y434" s="31"/>
      <c r="Z434" s="31"/>
      <c r="AA434" s="31"/>
      <c r="AB434" s="31"/>
      <c r="AC434" s="31"/>
      <c r="AD434" s="31"/>
    </row>
    <row r="435" spans="18:30" x14ac:dyDescent="0.25">
      <c r="R435" s="31"/>
      <c r="S435" s="31"/>
      <c r="T435" s="31"/>
      <c r="U435" s="31"/>
      <c r="V435" s="31"/>
      <c r="W435" s="31"/>
      <c r="X435" s="31"/>
      <c r="Y435" s="31"/>
      <c r="Z435" s="31"/>
      <c r="AA435" s="31"/>
      <c r="AB435" s="31"/>
      <c r="AC435" s="31"/>
      <c r="AD435" s="31"/>
    </row>
    <row r="436" spans="18:30" x14ac:dyDescent="0.25">
      <c r="R436" s="31"/>
      <c r="S436" s="31"/>
      <c r="T436" s="31"/>
      <c r="U436" s="31"/>
      <c r="V436" s="31"/>
      <c r="W436" s="31"/>
      <c r="X436" s="31"/>
      <c r="Y436" s="31"/>
      <c r="Z436" s="31"/>
      <c r="AA436" s="31"/>
      <c r="AB436" s="31"/>
      <c r="AC436" s="31"/>
      <c r="AD436" s="31"/>
    </row>
    <row r="437" spans="18:30" x14ac:dyDescent="0.25">
      <c r="R437" s="31"/>
      <c r="S437" s="31"/>
      <c r="T437" s="31"/>
      <c r="U437" s="31"/>
      <c r="V437" s="31"/>
      <c r="W437" s="31"/>
      <c r="X437" s="31"/>
      <c r="Y437" s="31"/>
      <c r="Z437" s="31"/>
      <c r="AA437" s="31"/>
      <c r="AB437" s="31"/>
      <c r="AC437" s="31"/>
      <c r="AD437" s="31"/>
    </row>
    <row r="438" spans="18:30" x14ac:dyDescent="0.25">
      <c r="R438" s="31"/>
      <c r="S438" s="31"/>
      <c r="T438" s="31"/>
      <c r="U438" s="31"/>
      <c r="V438" s="31"/>
      <c r="W438" s="31"/>
      <c r="X438" s="31"/>
      <c r="Y438" s="31"/>
      <c r="Z438" s="31"/>
      <c r="AA438" s="31"/>
      <c r="AB438" s="31"/>
      <c r="AC438" s="31"/>
      <c r="AD438" s="31"/>
    </row>
    <row r="439" spans="18:30" x14ac:dyDescent="0.25">
      <c r="R439" s="31"/>
      <c r="S439" s="31"/>
      <c r="T439" s="31"/>
      <c r="U439" s="31"/>
      <c r="V439" s="31"/>
      <c r="W439" s="31"/>
      <c r="X439" s="31"/>
      <c r="Y439" s="31"/>
      <c r="Z439" s="31"/>
      <c r="AA439" s="31"/>
      <c r="AB439" s="31"/>
      <c r="AC439" s="31"/>
      <c r="AD439" s="31"/>
    </row>
    <row r="440" spans="18:30" x14ac:dyDescent="0.25">
      <c r="R440" s="31"/>
      <c r="S440" s="31"/>
      <c r="T440" s="31"/>
      <c r="U440" s="31"/>
      <c r="V440" s="31"/>
      <c r="W440" s="31"/>
      <c r="X440" s="31"/>
      <c r="Y440" s="31"/>
      <c r="Z440" s="31"/>
      <c r="AA440" s="31"/>
      <c r="AB440" s="31"/>
      <c r="AC440" s="31"/>
      <c r="AD440" s="31"/>
    </row>
    <row r="441" spans="18:30" x14ac:dyDescent="0.25">
      <c r="R441" s="31"/>
      <c r="S441" s="31"/>
      <c r="T441" s="31"/>
      <c r="U441" s="31"/>
      <c r="V441" s="31"/>
      <c r="W441" s="31"/>
      <c r="X441" s="31"/>
      <c r="Y441" s="31"/>
      <c r="Z441" s="31"/>
      <c r="AA441" s="31"/>
      <c r="AB441" s="31"/>
      <c r="AC441" s="31"/>
      <c r="AD441" s="31"/>
    </row>
    <row r="442" spans="18:30" x14ac:dyDescent="0.25">
      <c r="R442" s="31"/>
      <c r="S442" s="31"/>
      <c r="T442" s="31"/>
      <c r="U442" s="31"/>
      <c r="V442" s="31"/>
      <c r="W442" s="31"/>
      <c r="X442" s="31"/>
      <c r="Y442" s="31"/>
      <c r="Z442" s="31"/>
      <c r="AA442" s="31"/>
      <c r="AB442" s="31"/>
      <c r="AC442" s="31"/>
      <c r="AD442" s="31"/>
    </row>
    <row r="443" spans="18:30" x14ac:dyDescent="0.25">
      <c r="R443" s="31"/>
      <c r="S443" s="31"/>
      <c r="T443" s="31"/>
      <c r="U443" s="31"/>
      <c r="V443" s="31"/>
      <c r="W443" s="31"/>
      <c r="X443" s="31"/>
      <c r="Y443" s="31"/>
      <c r="Z443" s="31"/>
      <c r="AA443" s="31"/>
      <c r="AB443" s="31"/>
      <c r="AC443" s="31"/>
      <c r="AD443" s="31"/>
    </row>
    <row r="444" spans="18:30" x14ac:dyDescent="0.25">
      <c r="R444" s="31"/>
      <c r="S444" s="31"/>
      <c r="T444" s="31"/>
      <c r="U444" s="31"/>
      <c r="V444" s="31"/>
      <c r="W444" s="31"/>
      <c r="X444" s="31"/>
      <c r="Y444" s="31"/>
      <c r="Z444" s="31"/>
      <c r="AA444" s="31"/>
      <c r="AB444" s="31"/>
      <c r="AC444" s="31"/>
      <c r="AD444" s="31"/>
    </row>
    <row r="445" spans="18:30" x14ac:dyDescent="0.25">
      <c r="R445" s="31"/>
      <c r="S445" s="31"/>
      <c r="T445" s="31"/>
      <c r="U445" s="31"/>
      <c r="V445" s="31"/>
      <c r="W445" s="31"/>
      <c r="X445" s="31"/>
      <c r="Y445" s="31"/>
      <c r="Z445" s="31"/>
      <c r="AA445" s="31"/>
      <c r="AB445" s="31"/>
      <c r="AC445" s="31"/>
      <c r="AD445" s="31"/>
    </row>
    <row r="446" spans="18:30" x14ac:dyDescent="0.25">
      <c r="R446" s="31"/>
      <c r="S446" s="31"/>
      <c r="T446" s="31"/>
      <c r="U446" s="31"/>
      <c r="V446" s="31"/>
      <c r="W446" s="31"/>
      <c r="X446" s="31"/>
      <c r="Y446" s="31"/>
      <c r="Z446" s="31"/>
      <c r="AA446" s="31"/>
      <c r="AB446" s="31"/>
      <c r="AC446" s="31"/>
      <c r="AD446" s="31"/>
    </row>
    <row r="447" spans="18:30" x14ac:dyDescent="0.25">
      <c r="R447" s="31"/>
      <c r="S447" s="31"/>
      <c r="T447" s="31"/>
      <c r="U447" s="31"/>
      <c r="V447" s="31"/>
      <c r="W447" s="31"/>
      <c r="X447" s="31"/>
      <c r="Y447" s="31"/>
      <c r="Z447" s="31"/>
      <c r="AA447" s="31"/>
      <c r="AB447" s="31"/>
      <c r="AC447" s="31"/>
      <c r="AD447" s="31"/>
    </row>
    <row r="448" spans="18:30" x14ac:dyDescent="0.25">
      <c r="R448" s="31"/>
      <c r="S448" s="31"/>
      <c r="T448" s="31"/>
      <c r="U448" s="31"/>
      <c r="V448" s="31"/>
      <c r="W448" s="31"/>
      <c r="X448" s="31"/>
      <c r="Y448" s="31"/>
      <c r="Z448" s="31"/>
      <c r="AA448" s="31"/>
      <c r="AB448" s="31"/>
      <c r="AC448" s="31"/>
      <c r="AD448" s="31"/>
    </row>
    <row r="449" spans="18:30" x14ac:dyDescent="0.25">
      <c r="R449" s="31"/>
      <c r="S449" s="31"/>
      <c r="T449" s="31"/>
      <c r="U449" s="31"/>
      <c r="V449" s="31"/>
      <c r="W449" s="31"/>
      <c r="X449" s="31"/>
      <c r="Y449" s="31"/>
      <c r="Z449" s="31"/>
      <c r="AA449" s="31"/>
      <c r="AB449" s="31"/>
      <c r="AC449" s="31"/>
      <c r="AD449" s="31"/>
    </row>
    <row r="450" spans="18:30" x14ac:dyDescent="0.25">
      <c r="R450" s="31"/>
      <c r="S450" s="31"/>
      <c r="T450" s="31"/>
      <c r="U450" s="31"/>
      <c r="V450" s="31"/>
      <c r="W450" s="31"/>
      <c r="X450" s="31"/>
      <c r="Y450" s="31"/>
      <c r="Z450" s="31"/>
      <c r="AA450" s="31"/>
      <c r="AB450" s="31"/>
      <c r="AC450" s="31"/>
      <c r="AD450" s="31"/>
    </row>
    <row r="451" spans="18:30" x14ac:dyDescent="0.25">
      <c r="R451" s="31"/>
      <c r="S451" s="31"/>
      <c r="T451" s="31"/>
      <c r="U451" s="31"/>
      <c r="V451" s="31"/>
      <c r="W451" s="31"/>
      <c r="X451" s="31"/>
      <c r="Y451" s="31"/>
      <c r="Z451" s="31"/>
      <c r="AA451" s="31"/>
      <c r="AB451" s="31"/>
      <c r="AC451" s="31"/>
      <c r="AD451" s="31"/>
    </row>
    <row r="452" spans="18:30" x14ac:dyDescent="0.25">
      <c r="R452" s="31"/>
      <c r="S452" s="31"/>
      <c r="T452" s="31"/>
      <c r="U452" s="31"/>
      <c r="V452" s="31"/>
      <c r="W452" s="31"/>
      <c r="X452" s="31"/>
      <c r="Y452" s="31"/>
      <c r="Z452" s="31"/>
      <c r="AA452" s="31"/>
      <c r="AB452" s="31"/>
      <c r="AC452" s="31"/>
      <c r="AD452" s="31"/>
    </row>
    <row r="453" spans="18:30" x14ac:dyDescent="0.25">
      <c r="R453" s="31"/>
      <c r="S453" s="31"/>
      <c r="T453" s="31"/>
      <c r="U453" s="31"/>
      <c r="V453" s="31"/>
      <c r="W453" s="31"/>
      <c r="X453" s="31"/>
      <c r="Y453" s="31"/>
      <c r="Z453" s="31"/>
      <c r="AA453" s="31"/>
      <c r="AB453" s="31"/>
      <c r="AC453" s="31"/>
      <c r="AD453" s="31"/>
    </row>
    <row r="454" spans="18:30" x14ac:dyDescent="0.25">
      <c r="R454" s="31"/>
      <c r="S454" s="31"/>
      <c r="T454" s="31"/>
      <c r="U454" s="31"/>
      <c r="V454" s="31"/>
      <c r="W454" s="31"/>
      <c r="X454" s="31"/>
      <c r="Y454" s="31"/>
      <c r="Z454" s="31"/>
      <c r="AA454" s="31"/>
      <c r="AB454" s="31"/>
      <c r="AC454" s="31"/>
      <c r="AD454" s="31"/>
    </row>
    <row r="455" spans="18:30" x14ac:dyDescent="0.25">
      <c r="R455" s="31"/>
      <c r="S455" s="31"/>
      <c r="T455" s="31"/>
      <c r="U455" s="31"/>
      <c r="V455" s="31"/>
      <c r="W455" s="31"/>
      <c r="X455" s="31"/>
      <c r="Y455" s="31"/>
      <c r="Z455" s="31"/>
      <c r="AA455" s="31"/>
      <c r="AB455" s="31"/>
      <c r="AC455" s="31"/>
      <c r="AD455" s="31"/>
    </row>
    <row r="456" spans="18:30" x14ac:dyDescent="0.25">
      <c r="R456" s="31"/>
      <c r="S456" s="31"/>
      <c r="T456" s="31"/>
      <c r="U456" s="31"/>
      <c r="V456" s="31"/>
      <c r="W456" s="31"/>
      <c r="X456" s="31"/>
      <c r="Y456" s="31"/>
      <c r="Z456" s="31"/>
      <c r="AA456" s="31"/>
      <c r="AB456" s="31"/>
      <c r="AC456" s="31"/>
      <c r="AD456" s="31"/>
    </row>
    <row r="457" spans="18:30" x14ac:dyDescent="0.25">
      <c r="R457" s="31"/>
      <c r="S457" s="31"/>
      <c r="T457" s="31"/>
      <c r="U457" s="31"/>
      <c r="V457" s="31"/>
      <c r="W457" s="31"/>
      <c r="X457" s="31"/>
      <c r="Y457" s="31"/>
      <c r="Z457" s="31"/>
      <c r="AA457" s="31"/>
      <c r="AB457" s="31"/>
      <c r="AC457" s="31"/>
      <c r="AD457" s="31"/>
    </row>
    <row r="458" spans="18:30" x14ac:dyDescent="0.25">
      <c r="R458" s="31"/>
      <c r="S458" s="31"/>
      <c r="T458" s="31"/>
      <c r="U458" s="31"/>
      <c r="V458" s="31"/>
      <c r="W458" s="31"/>
      <c r="X458" s="31"/>
      <c r="Y458" s="31"/>
      <c r="Z458" s="31"/>
      <c r="AA458" s="31"/>
      <c r="AB458" s="31"/>
      <c r="AC458" s="31"/>
      <c r="AD458" s="31"/>
    </row>
    <row r="459" spans="18:30" x14ac:dyDescent="0.25">
      <c r="R459" s="31"/>
      <c r="S459" s="31"/>
      <c r="T459" s="31"/>
      <c r="U459" s="31"/>
      <c r="V459" s="31"/>
      <c r="W459" s="31"/>
      <c r="X459" s="31"/>
      <c r="Y459" s="31"/>
      <c r="Z459" s="31"/>
      <c r="AA459" s="31"/>
      <c r="AB459" s="31"/>
      <c r="AC459" s="31"/>
      <c r="AD459" s="31"/>
    </row>
    <row r="460" spans="18:30" x14ac:dyDescent="0.25">
      <c r="R460" s="31"/>
      <c r="S460" s="31"/>
      <c r="T460" s="31"/>
      <c r="U460" s="31"/>
      <c r="V460" s="31"/>
      <c r="W460" s="31"/>
      <c r="X460" s="31"/>
      <c r="Y460" s="31"/>
      <c r="Z460" s="31"/>
      <c r="AA460" s="31"/>
      <c r="AB460" s="31"/>
      <c r="AC460" s="31"/>
      <c r="AD460" s="31"/>
    </row>
    <row r="461" spans="18:30" x14ac:dyDescent="0.25">
      <c r="R461" s="31"/>
      <c r="S461" s="31"/>
      <c r="T461" s="31"/>
      <c r="U461" s="31"/>
      <c r="V461" s="31"/>
      <c r="W461" s="31"/>
      <c r="X461" s="31"/>
      <c r="Y461" s="31"/>
      <c r="Z461" s="31"/>
      <c r="AA461" s="31"/>
      <c r="AB461" s="31"/>
      <c r="AC461" s="31"/>
      <c r="AD461" s="31"/>
    </row>
    <row r="462" spans="18:30" x14ac:dyDescent="0.25">
      <c r="R462" s="31"/>
      <c r="S462" s="31"/>
      <c r="T462" s="31"/>
      <c r="U462" s="31"/>
      <c r="V462" s="31"/>
      <c r="W462" s="31"/>
      <c r="X462" s="31"/>
      <c r="Y462" s="31"/>
      <c r="Z462" s="31"/>
      <c r="AA462" s="31"/>
      <c r="AB462" s="31"/>
      <c r="AC462" s="31"/>
      <c r="AD462" s="31"/>
    </row>
    <row r="463" spans="18:30" x14ac:dyDescent="0.25">
      <c r="R463" s="31"/>
      <c r="S463" s="31"/>
      <c r="T463" s="31"/>
      <c r="U463" s="31"/>
      <c r="V463" s="31"/>
      <c r="W463" s="31"/>
      <c r="X463" s="31"/>
      <c r="Y463" s="31"/>
      <c r="Z463" s="31"/>
      <c r="AA463" s="31"/>
      <c r="AB463" s="31"/>
      <c r="AC463" s="31"/>
      <c r="AD463" s="31"/>
    </row>
    <row r="464" spans="18:30" x14ac:dyDescent="0.25">
      <c r="R464" s="31"/>
      <c r="S464" s="31"/>
      <c r="T464" s="31"/>
      <c r="U464" s="31"/>
      <c r="V464" s="31"/>
      <c r="W464" s="31"/>
      <c r="X464" s="31"/>
      <c r="Y464" s="31"/>
      <c r="Z464" s="31"/>
      <c r="AA464" s="31"/>
      <c r="AB464" s="31"/>
      <c r="AC464" s="31"/>
      <c r="AD464" s="31"/>
    </row>
    <row r="465" spans="18:30" x14ac:dyDescent="0.25">
      <c r="R465" s="31"/>
      <c r="S465" s="31"/>
      <c r="T465" s="31"/>
      <c r="U465" s="31"/>
      <c r="V465" s="31"/>
      <c r="W465" s="31"/>
      <c r="X465" s="31"/>
      <c r="Y465" s="31"/>
      <c r="Z465" s="31"/>
      <c r="AA465" s="31"/>
      <c r="AB465" s="31"/>
      <c r="AC465" s="31"/>
      <c r="AD465" s="31"/>
    </row>
    <row r="466" spans="18:30" x14ac:dyDescent="0.25">
      <c r="R466" s="31"/>
      <c r="S466" s="31"/>
      <c r="T466" s="31"/>
      <c r="U466" s="31"/>
      <c r="V466" s="31"/>
      <c r="W466" s="31"/>
      <c r="X466" s="31"/>
      <c r="Y466" s="31"/>
      <c r="Z466" s="31"/>
      <c r="AA466" s="31"/>
      <c r="AB466" s="31"/>
      <c r="AC466" s="31"/>
      <c r="AD466" s="31"/>
    </row>
    <row r="467" spans="18:30" x14ac:dyDescent="0.25">
      <c r="R467" s="31"/>
      <c r="S467" s="31"/>
      <c r="T467" s="31"/>
      <c r="U467" s="31"/>
      <c r="V467" s="31"/>
      <c r="W467" s="31"/>
      <c r="X467" s="31"/>
      <c r="Y467" s="31"/>
      <c r="Z467" s="31"/>
      <c r="AA467" s="31"/>
      <c r="AB467" s="31"/>
      <c r="AC467" s="31"/>
      <c r="AD467" s="31"/>
    </row>
    <row r="468" spans="18:30" x14ac:dyDescent="0.25">
      <c r="R468" s="31"/>
      <c r="S468" s="31"/>
      <c r="T468" s="31"/>
      <c r="U468" s="31"/>
      <c r="V468" s="31"/>
      <c r="W468" s="31"/>
      <c r="X468" s="31"/>
      <c r="Y468" s="31"/>
      <c r="Z468" s="31"/>
      <c r="AA468" s="31"/>
      <c r="AB468" s="31"/>
      <c r="AC468" s="31"/>
      <c r="AD468" s="31"/>
    </row>
    <row r="469" spans="18:30" x14ac:dyDescent="0.25">
      <c r="R469" s="31"/>
      <c r="S469" s="31"/>
      <c r="T469" s="31"/>
      <c r="U469" s="31"/>
      <c r="V469" s="31"/>
      <c r="W469" s="31"/>
      <c r="X469" s="31"/>
      <c r="Y469" s="31"/>
      <c r="Z469" s="31"/>
      <c r="AA469" s="31"/>
      <c r="AB469" s="31"/>
      <c r="AC469" s="31"/>
      <c r="AD469" s="31"/>
    </row>
    <row r="470" spans="18:30" x14ac:dyDescent="0.25">
      <c r="R470" s="31"/>
      <c r="S470" s="31"/>
      <c r="T470" s="31"/>
      <c r="U470" s="31"/>
      <c r="V470" s="31"/>
      <c r="W470" s="31"/>
      <c r="X470" s="31"/>
      <c r="Y470" s="31"/>
      <c r="Z470" s="31"/>
      <c r="AA470" s="31"/>
      <c r="AB470" s="31"/>
      <c r="AC470" s="31"/>
      <c r="AD470" s="31"/>
    </row>
    <row r="471" spans="18:30" x14ac:dyDescent="0.25">
      <c r="R471" s="31"/>
      <c r="S471" s="31"/>
      <c r="T471" s="31"/>
      <c r="U471" s="31"/>
      <c r="V471" s="31"/>
      <c r="W471" s="31"/>
      <c r="X471" s="31"/>
      <c r="Y471" s="31"/>
      <c r="Z471" s="31"/>
      <c r="AA471" s="31"/>
      <c r="AB471" s="31"/>
      <c r="AC471" s="31"/>
      <c r="AD471" s="31"/>
    </row>
    <row r="472" spans="18:30" x14ac:dyDescent="0.25">
      <c r="R472" s="31"/>
      <c r="S472" s="31"/>
      <c r="T472" s="31"/>
      <c r="U472" s="31"/>
      <c r="V472" s="31"/>
      <c r="W472" s="31"/>
      <c r="X472" s="31"/>
      <c r="Y472" s="31"/>
      <c r="Z472" s="31"/>
      <c r="AA472" s="31"/>
      <c r="AB472" s="31"/>
      <c r="AC472" s="31"/>
      <c r="AD472" s="31"/>
    </row>
    <row r="473" spans="18:30" x14ac:dyDescent="0.25">
      <c r="R473" s="31"/>
      <c r="S473" s="31"/>
      <c r="T473" s="31"/>
      <c r="U473" s="31"/>
      <c r="V473" s="31"/>
      <c r="W473" s="31"/>
      <c r="X473" s="31"/>
      <c r="Y473" s="31"/>
      <c r="Z473" s="31"/>
      <c r="AA473" s="31"/>
      <c r="AB473" s="31"/>
      <c r="AC473" s="31"/>
      <c r="AD473" s="31"/>
    </row>
    <row r="474" spans="18:30" x14ac:dyDescent="0.25">
      <c r="R474" s="31"/>
      <c r="S474" s="31"/>
      <c r="T474" s="31"/>
      <c r="U474" s="31"/>
      <c r="V474" s="31"/>
      <c r="W474" s="31"/>
      <c r="X474" s="31"/>
      <c r="Y474" s="31"/>
      <c r="Z474" s="31"/>
      <c r="AA474" s="31"/>
      <c r="AB474" s="31"/>
      <c r="AC474" s="31"/>
      <c r="AD474" s="31"/>
    </row>
    <row r="475" spans="18:30" x14ac:dyDescent="0.25">
      <c r="R475" s="31"/>
      <c r="S475" s="31"/>
      <c r="T475" s="31"/>
      <c r="U475" s="31"/>
      <c r="V475" s="31"/>
      <c r="W475" s="31"/>
      <c r="X475" s="31"/>
      <c r="Y475" s="31"/>
      <c r="Z475" s="31"/>
      <c r="AA475" s="31"/>
      <c r="AB475" s="31"/>
      <c r="AC475" s="31"/>
      <c r="AD475" s="31"/>
    </row>
    <row r="476" spans="18:30" x14ac:dyDescent="0.25">
      <c r="R476" s="31"/>
      <c r="S476" s="31"/>
      <c r="T476" s="31"/>
      <c r="U476" s="31"/>
      <c r="V476" s="31"/>
      <c r="W476" s="31"/>
      <c r="X476" s="31"/>
      <c r="Y476" s="31"/>
      <c r="Z476" s="31"/>
      <c r="AA476" s="31"/>
      <c r="AB476" s="31"/>
      <c r="AC476" s="31"/>
      <c r="AD476" s="31"/>
    </row>
    <row r="477" spans="18:30" x14ac:dyDescent="0.25">
      <c r="R477" s="31"/>
      <c r="S477" s="31"/>
      <c r="T477" s="31"/>
      <c r="U477" s="31"/>
      <c r="V477" s="31"/>
      <c r="W477" s="31"/>
      <c r="X477" s="31"/>
      <c r="Y477" s="31"/>
      <c r="Z477" s="31"/>
      <c r="AA477" s="31"/>
      <c r="AB477" s="31"/>
      <c r="AC477" s="31"/>
      <c r="AD477" s="31"/>
    </row>
    <row r="478" spans="18:30" x14ac:dyDescent="0.25">
      <c r="R478" s="31"/>
      <c r="S478" s="31"/>
      <c r="T478" s="31"/>
      <c r="U478" s="31"/>
      <c r="V478" s="31"/>
      <c r="W478" s="31"/>
      <c r="X478" s="31"/>
      <c r="Y478" s="31"/>
      <c r="Z478" s="31"/>
      <c r="AA478" s="31"/>
      <c r="AB478" s="31"/>
      <c r="AC478" s="31"/>
      <c r="AD478" s="31"/>
    </row>
    <row r="479" spans="18:30" x14ac:dyDescent="0.25">
      <c r="R479" s="31"/>
      <c r="S479" s="31"/>
      <c r="T479" s="31"/>
      <c r="U479" s="31"/>
      <c r="V479" s="31"/>
      <c r="W479" s="31"/>
      <c r="X479" s="31"/>
      <c r="Y479" s="31"/>
      <c r="Z479" s="31"/>
      <c r="AA479" s="31"/>
      <c r="AB479" s="31"/>
      <c r="AC479" s="31"/>
      <c r="AD479" s="31"/>
    </row>
    <row r="480" spans="18:30" x14ac:dyDescent="0.25">
      <c r="R480" s="31"/>
      <c r="S480" s="31"/>
      <c r="T480" s="31"/>
      <c r="U480" s="31"/>
      <c r="V480" s="31"/>
      <c r="W480" s="31"/>
      <c r="X480" s="31"/>
      <c r="Y480" s="31"/>
      <c r="Z480" s="31"/>
      <c r="AA480" s="31"/>
      <c r="AB480" s="31"/>
      <c r="AC480" s="31"/>
      <c r="AD480" s="31"/>
    </row>
    <row r="481" spans="18:30" x14ac:dyDescent="0.25">
      <c r="R481" s="31"/>
      <c r="S481" s="31"/>
      <c r="T481" s="31"/>
      <c r="U481" s="31"/>
      <c r="V481" s="31"/>
      <c r="W481" s="31"/>
      <c r="X481" s="31"/>
      <c r="Y481" s="31"/>
      <c r="Z481" s="31"/>
      <c r="AA481" s="31"/>
      <c r="AB481" s="31"/>
      <c r="AC481" s="31"/>
      <c r="AD481" s="31"/>
    </row>
    <row r="482" spans="18:30" x14ac:dyDescent="0.25">
      <c r="R482" s="31"/>
      <c r="S482" s="31"/>
      <c r="T482" s="31"/>
      <c r="U482" s="31"/>
      <c r="V482" s="31"/>
      <c r="W482" s="31"/>
      <c r="X482" s="31"/>
      <c r="Y482" s="31"/>
      <c r="Z482" s="31"/>
      <c r="AA482" s="31"/>
      <c r="AB482" s="31"/>
      <c r="AC482" s="31"/>
      <c r="AD482" s="31"/>
    </row>
    <row r="483" spans="18:30" x14ac:dyDescent="0.25">
      <c r="R483" s="31"/>
      <c r="S483" s="31"/>
      <c r="T483" s="31"/>
      <c r="U483" s="31"/>
      <c r="V483" s="31"/>
      <c r="W483" s="31"/>
      <c r="X483" s="31"/>
      <c r="Y483" s="31"/>
      <c r="Z483" s="31"/>
      <c r="AA483" s="31"/>
      <c r="AB483" s="31"/>
      <c r="AC483" s="31"/>
      <c r="AD483" s="31"/>
    </row>
    <row r="484" spans="18:30" x14ac:dyDescent="0.25">
      <c r="R484" s="31"/>
      <c r="S484" s="31"/>
      <c r="T484" s="31"/>
      <c r="U484" s="31"/>
      <c r="V484" s="31"/>
      <c r="W484" s="31"/>
      <c r="X484" s="31"/>
      <c r="Y484" s="31"/>
      <c r="Z484" s="31"/>
      <c r="AA484" s="31"/>
      <c r="AB484" s="31"/>
      <c r="AC484" s="31"/>
      <c r="AD484" s="31"/>
    </row>
    <row r="485" spans="18:30" x14ac:dyDescent="0.25">
      <c r="R485" s="31"/>
      <c r="S485" s="31"/>
      <c r="T485" s="31"/>
      <c r="U485" s="31"/>
      <c r="V485" s="31"/>
      <c r="W485" s="31"/>
      <c r="X485" s="31"/>
      <c r="Y485" s="31"/>
      <c r="Z485" s="31"/>
      <c r="AA485" s="31"/>
      <c r="AB485" s="31"/>
      <c r="AC485" s="31"/>
      <c r="AD485" s="31"/>
    </row>
    <row r="486" spans="18:30" x14ac:dyDescent="0.25">
      <c r="R486" s="31"/>
      <c r="S486" s="31"/>
      <c r="T486" s="31"/>
      <c r="U486" s="31"/>
      <c r="V486" s="31"/>
      <c r="W486" s="31"/>
      <c r="X486" s="31"/>
      <c r="Y486" s="31"/>
      <c r="Z486" s="31"/>
      <c r="AA486" s="31"/>
      <c r="AB486" s="31"/>
      <c r="AC486" s="31"/>
      <c r="AD486" s="31"/>
    </row>
    <row r="487" spans="18:30" x14ac:dyDescent="0.25">
      <c r="R487" s="31"/>
      <c r="S487" s="31"/>
      <c r="T487" s="31"/>
      <c r="U487" s="31"/>
      <c r="V487" s="31"/>
      <c r="W487" s="31"/>
      <c r="X487" s="31"/>
      <c r="Y487" s="31"/>
      <c r="Z487" s="31"/>
      <c r="AA487" s="31"/>
      <c r="AB487" s="31"/>
      <c r="AC487" s="31"/>
      <c r="AD487" s="31"/>
    </row>
    <row r="488" spans="18:30" x14ac:dyDescent="0.25">
      <c r="R488" s="31"/>
      <c r="S488" s="31"/>
      <c r="T488" s="31"/>
      <c r="U488" s="31"/>
      <c r="V488" s="31"/>
      <c r="W488" s="31"/>
      <c r="X488" s="31"/>
      <c r="Y488" s="31"/>
      <c r="Z488" s="31"/>
      <c r="AA488" s="31"/>
      <c r="AB488" s="31"/>
      <c r="AC488" s="31"/>
      <c r="AD488" s="31"/>
    </row>
    <row r="489" spans="18:30" x14ac:dyDescent="0.25">
      <c r="R489" s="31"/>
      <c r="S489" s="31"/>
      <c r="T489" s="31"/>
      <c r="U489" s="31"/>
      <c r="V489" s="31"/>
      <c r="W489" s="31"/>
      <c r="X489" s="31"/>
      <c r="Y489" s="31"/>
      <c r="Z489" s="31"/>
      <c r="AA489" s="31"/>
      <c r="AB489" s="31"/>
      <c r="AC489" s="31"/>
      <c r="AD489" s="31"/>
    </row>
    <row r="490" spans="18:30" x14ac:dyDescent="0.25">
      <c r="R490" s="31"/>
      <c r="S490" s="31"/>
      <c r="T490" s="31"/>
      <c r="U490" s="31"/>
      <c r="V490" s="31"/>
      <c r="W490" s="31"/>
      <c r="X490" s="31"/>
      <c r="Y490" s="31"/>
      <c r="Z490" s="31"/>
      <c r="AA490" s="31"/>
      <c r="AB490" s="31"/>
      <c r="AC490" s="31"/>
      <c r="AD490" s="31"/>
    </row>
    <row r="491" spans="18:30" x14ac:dyDescent="0.25">
      <c r="R491" s="31"/>
      <c r="S491" s="31"/>
      <c r="T491" s="31"/>
      <c r="U491" s="31"/>
      <c r="V491" s="31"/>
      <c r="W491" s="31"/>
      <c r="X491" s="31"/>
      <c r="Y491" s="31"/>
      <c r="Z491" s="31"/>
      <c r="AA491" s="31"/>
      <c r="AB491" s="31"/>
      <c r="AC491" s="31"/>
      <c r="AD491" s="31"/>
    </row>
    <row r="492" spans="18:30" x14ac:dyDescent="0.25">
      <c r="R492" s="31"/>
      <c r="S492" s="31"/>
      <c r="T492" s="31"/>
      <c r="U492" s="31"/>
      <c r="V492" s="31"/>
      <c r="W492" s="31"/>
      <c r="X492" s="31"/>
      <c r="Y492" s="31"/>
      <c r="Z492" s="31"/>
      <c r="AA492" s="31"/>
      <c r="AB492" s="31"/>
      <c r="AC492" s="31"/>
      <c r="AD492" s="31"/>
    </row>
    <row r="493" spans="18:30" x14ac:dyDescent="0.25">
      <c r="R493" s="31"/>
      <c r="S493" s="31"/>
      <c r="T493" s="31"/>
      <c r="U493" s="31"/>
      <c r="V493" s="31"/>
      <c r="W493" s="31"/>
      <c r="X493" s="31"/>
      <c r="Y493" s="31"/>
      <c r="Z493" s="31"/>
      <c r="AA493" s="31"/>
      <c r="AB493" s="31"/>
      <c r="AC493" s="31"/>
      <c r="AD493" s="31"/>
    </row>
    <row r="494" spans="18:30" x14ac:dyDescent="0.25">
      <c r="R494" s="31"/>
      <c r="S494" s="31"/>
      <c r="T494" s="31"/>
      <c r="U494" s="31"/>
      <c r="V494" s="31"/>
      <c r="W494" s="31"/>
      <c r="X494" s="31"/>
      <c r="Y494" s="31"/>
      <c r="Z494" s="31"/>
      <c r="AA494" s="31"/>
      <c r="AB494" s="31"/>
      <c r="AC494" s="31"/>
      <c r="AD494" s="31"/>
    </row>
    <row r="495" spans="18:30" x14ac:dyDescent="0.25">
      <c r="R495" s="31"/>
      <c r="S495" s="31"/>
      <c r="T495" s="31"/>
      <c r="U495" s="31"/>
      <c r="V495" s="31"/>
      <c r="W495" s="31"/>
      <c r="X495" s="31"/>
      <c r="Y495" s="31"/>
      <c r="Z495" s="31"/>
      <c r="AA495" s="31"/>
      <c r="AB495" s="31"/>
      <c r="AC495" s="31"/>
      <c r="AD495" s="31"/>
    </row>
    <row r="496" spans="18:30" x14ac:dyDescent="0.25">
      <c r="R496" s="31"/>
      <c r="S496" s="31"/>
      <c r="T496" s="31"/>
      <c r="U496" s="31"/>
      <c r="V496" s="31"/>
      <c r="W496" s="31"/>
      <c r="X496" s="31"/>
      <c r="Y496" s="31"/>
      <c r="Z496" s="31"/>
      <c r="AA496" s="31"/>
      <c r="AB496" s="31"/>
      <c r="AC496" s="31"/>
      <c r="AD496" s="31"/>
    </row>
    <row r="497" spans="18:30" x14ac:dyDescent="0.25">
      <c r="R497" s="31"/>
      <c r="S497" s="31"/>
      <c r="T497" s="31"/>
      <c r="U497" s="31"/>
      <c r="V497" s="31"/>
      <c r="W497" s="31"/>
      <c r="X497" s="31"/>
      <c r="Y497" s="31"/>
      <c r="Z497" s="31"/>
      <c r="AA497" s="31"/>
      <c r="AB497" s="31"/>
      <c r="AC497" s="31"/>
      <c r="AD497" s="31"/>
    </row>
    <row r="498" spans="18:30" x14ac:dyDescent="0.25">
      <c r="R498" s="31"/>
      <c r="S498" s="31"/>
      <c r="T498" s="31"/>
      <c r="U498" s="31"/>
      <c r="V498" s="31"/>
      <c r="W498" s="31"/>
      <c r="X498" s="31"/>
      <c r="Y498" s="31"/>
      <c r="Z498" s="31"/>
      <c r="AA498" s="31"/>
      <c r="AB498" s="31"/>
      <c r="AC498" s="31"/>
      <c r="AD498" s="31"/>
    </row>
    <row r="499" spans="18:30" x14ac:dyDescent="0.25">
      <c r="R499" s="31"/>
      <c r="S499" s="31"/>
      <c r="T499" s="31"/>
      <c r="U499" s="31"/>
      <c r="V499" s="31"/>
      <c r="W499" s="31"/>
      <c r="X499" s="31"/>
      <c r="Y499" s="31"/>
      <c r="Z499" s="31"/>
      <c r="AA499" s="31"/>
      <c r="AB499" s="31"/>
      <c r="AC499" s="31"/>
      <c r="AD499" s="31"/>
    </row>
    <row r="500" spans="18:30" x14ac:dyDescent="0.25">
      <c r="R500" s="31"/>
      <c r="S500" s="31"/>
      <c r="T500" s="31"/>
      <c r="U500" s="31"/>
      <c r="V500" s="31"/>
      <c r="W500" s="31"/>
      <c r="X500" s="31"/>
      <c r="Y500" s="31"/>
      <c r="Z500" s="31"/>
      <c r="AA500" s="31"/>
      <c r="AB500" s="31"/>
      <c r="AC500" s="31"/>
      <c r="AD500" s="31"/>
    </row>
    <row r="501" spans="18:30" x14ac:dyDescent="0.25">
      <c r="R501" s="31"/>
      <c r="S501" s="31"/>
      <c r="T501" s="31"/>
      <c r="U501" s="31"/>
      <c r="V501" s="31"/>
      <c r="W501" s="31"/>
      <c r="X501" s="31"/>
      <c r="Y501" s="31"/>
      <c r="Z501" s="31"/>
      <c r="AA501" s="31"/>
      <c r="AB501" s="31"/>
      <c r="AC501" s="31"/>
      <c r="AD501" s="31"/>
    </row>
    <row r="502" spans="18:30" x14ac:dyDescent="0.25">
      <c r="R502" s="31"/>
      <c r="S502" s="31"/>
      <c r="T502" s="31"/>
      <c r="U502" s="31"/>
      <c r="V502" s="31"/>
      <c r="W502" s="31"/>
      <c r="X502" s="31"/>
      <c r="Y502" s="31"/>
      <c r="Z502" s="31"/>
      <c r="AA502" s="31"/>
      <c r="AB502" s="31"/>
      <c r="AC502" s="31"/>
      <c r="AD502" s="31"/>
    </row>
    <row r="503" spans="18:30" x14ac:dyDescent="0.25">
      <c r="R503" s="31"/>
      <c r="S503" s="31"/>
      <c r="T503" s="31"/>
      <c r="U503" s="31"/>
      <c r="V503" s="31"/>
      <c r="W503" s="31"/>
      <c r="X503" s="31"/>
      <c r="Y503" s="31"/>
      <c r="Z503" s="31"/>
      <c r="AA503" s="31"/>
      <c r="AB503" s="31"/>
      <c r="AC503" s="31"/>
      <c r="AD503" s="31"/>
    </row>
    <row r="504" spans="18:30" x14ac:dyDescent="0.25">
      <c r="R504" s="31"/>
      <c r="S504" s="31"/>
      <c r="T504" s="31"/>
      <c r="U504" s="31"/>
      <c r="V504" s="31"/>
      <c r="W504" s="31"/>
      <c r="X504" s="31"/>
      <c r="Y504" s="31"/>
      <c r="Z504" s="31"/>
      <c r="AA504" s="31"/>
      <c r="AB504" s="31"/>
      <c r="AC504" s="31"/>
      <c r="AD504" s="31"/>
    </row>
    <row r="505" spans="18:30" x14ac:dyDescent="0.25">
      <c r="R505" s="31"/>
      <c r="S505" s="31"/>
      <c r="T505" s="31"/>
      <c r="U505" s="31"/>
      <c r="V505" s="31"/>
      <c r="W505" s="31"/>
      <c r="X505" s="31"/>
      <c r="Y505" s="31"/>
      <c r="Z505" s="31"/>
      <c r="AA505" s="31"/>
      <c r="AB505" s="31"/>
      <c r="AC505" s="31"/>
      <c r="AD505" s="31"/>
    </row>
    <row r="506" spans="18:30" x14ac:dyDescent="0.25">
      <c r="R506" s="31"/>
      <c r="S506" s="31"/>
      <c r="T506" s="31"/>
      <c r="U506" s="31"/>
      <c r="V506" s="31"/>
      <c r="W506" s="31"/>
      <c r="X506" s="31"/>
      <c r="Y506" s="31"/>
      <c r="Z506" s="31"/>
      <c r="AA506" s="31"/>
      <c r="AB506" s="31"/>
      <c r="AC506" s="31"/>
      <c r="AD506" s="31"/>
    </row>
    <row r="507" spans="18:30" x14ac:dyDescent="0.25">
      <c r="R507" s="31"/>
      <c r="S507" s="31"/>
      <c r="T507" s="31"/>
      <c r="U507" s="31"/>
      <c r="V507" s="31"/>
      <c r="W507" s="31"/>
      <c r="X507" s="31"/>
      <c r="Y507" s="31"/>
      <c r="Z507" s="31"/>
      <c r="AA507" s="31"/>
      <c r="AB507" s="31"/>
      <c r="AC507" s="31"/>
      <c r="AD507" s="31"/>
    </row>
    <row r="508" spans="18:30" x14ac:dyDescent="0.25">
      <c r="R508" s="31"/>
      <c r="S508" s="31"/>
      <c r="T508" s="31"/>
      <c r="U508" s="31"/>
      <c r="V508" s="31"/>
      <c r="W508" s="31"/>
      <c r="X508" s="31"/>
      <c r="Y508" s="31"/>
      <c r="Z508" s="31"/>
      <c r="AA508" s="31"/>
      <c r="AB508" s="31"/>
      <c r="AC508" s="31"/>
      <c r="AD508" s="31"/>
    </row>
    <row r="509" spans="18:30" x14ac:dyDescent="0.25">
      <c r="R509" s="31"/>
      <c r="S509" s="31"/>
      <c r="T509" s="31"/>
      <c r="U509" s="31"/>
      <c r="V509" s="31"/>
      <c r="W509" s="31"/>
      <c r="X509" s="31"/>
      <c r="Y509" s="31"/>
      <c r="Z509" s="31"/>
      <c r="AA509" s="31"/>
      <c r="AB509" s="31"/>
      <c r="AC509" s="31"/>
      <c r="AD509" s="31"/>
    </row>
    <row r="510" spans="18:30" x14ac:dyDescent="0.25">
      <c r="R510" s="31"/>
      <c r="S510" s="31"/>
      <c r="T510" s="31"/>
      <c r="U510" s="31"/>
      <c r="V510" s="31"/>
      <c r="W510" s="31"/>
      <c r="X510" s="31"/>
      <c r="Y510" s="31"/>
      <c r="Z510" s="31"/>
      <c r="AA510" s="31"/>
      <c r="AB510" s="31"/>
      <c r="AC510" s="31"/>
      <c r="AD510" s="31"/>
    </row>
    <row r="511" spans="18:30" x14ac:dyDescent="0.25">
      <c r="R511" s="31"/>
      <c r="S511" s="31"/>
      <c r="T511" s="31"/>
      <c r="U511" s="31"/>
      <c r="V511" s="31"/>
      <c r="W511" s="31"/>
      <c r="X511" s="31"/>
      <c r="Y511" s="31"/>
      <c r="Z511" s="31"/>
      <c r="AA511" s="31"/>
      <c r="AB511" s="31"/>
      <c r="AC511" s="31"/>
      <c r="AD511" s="31"/>
    </row>
    <row r="512" spans="18:30" x14ac:dyDescent="0.25">
      <c r="R512" s="31"/>
      <c r="S512" s="31"/>
      <c r="T512" s="31"/>
      <c r="U512" s="31"/>
      <c r="V512" s="31"/>
      <c r="W512" s="31"/>
      <c r="X512" s="31"/>
      <c r="Y512" s="31"/>
      <c r="Z512" s="31"/>
      <c r="AA512" s="31"/>
      <c r="AB512" s="31"/>
      <c r="AC512" s="31"/>
      <c r="AD512" s="31"/>
    </row>
    <row r="513" spans="18:30" x14ac:dyDescent="0.25">
      <c r="R513" s="31"/>
      <c r="S513" s="31"/>
      <c r="T513" s="31"/>
      <c r="U513" s="31"/>
      <c r="V513" s="31"/>
      <c r="W513" s="31"/>
      <c r="X513" s="31"/>
      <c r="Y513" s="31"/>
      <c r="Z513" s="31"/>
      <c r="AA513" s="31"/>
      <c r="AB513" s="31"/>
      <c r="AC513" s="31"/>
      <c r="AD513" s="31"/>
    </row>
    <row r="514" spans="18:30" x14ac:dyDescent="0.25">
      <c r="R514" s="31"/>
      <c r="S514" s="31"/>
      <c r="T514" s="31"/>
      <c r="U514" s="31"/>
      <c r="V514" s="31"/>
      <c r="W514" s="31"/>
      <c r="X514" s="31"/>
      <c r="Y514" s="31"/>
      <c r="Z514" s="31"/>
      <c r="AA514" s="31"/>
      <c r="AB514" s="31"/>
      <c r="AC514" s="31"/>
      <c r="AD514" s="31"/>
    </row>
    <row r="515" spans="18:30" x14ac:dyDescent="0.25">
      <c r="R515" s="31"/>
      <c r="S515" s="31"/>
      <c r="T515" s="31"/>
      <c r="U515" s="31"/>
      <c r="V515" s="31"/>
      <c r="W515" s="31"/>
      <c r="X515" s="31"/>
      <c r="Y515" s="31"/>
      <c r="Z515" s="31"/>
      <c r="AA515" s="31"/>
      <c r="AB515" s="31"/>
      <c r="AC515" s="31"/>
      <c r="AD515" s="31"/>
    </row>
    <row r="516" spans="18:30" x14ac:dyDescent="0.25">
      <c r="R516" s="31"/>
      <c r="S516" s="31"/>
      <c r="T516" s="31"/>
      <c r="U516" s="31"/>
      <c r="V516" s="31"/>
      <c r="W516" s="31"/>
      <c r="X516" s="31"/>
      <c r="Y516" s="31"/>
      <c r="Z516" s="31"/>
      <c r="AA516" s="31"/>
      <c r="AB516" s="31"/>
      <c r="AC516" s="31"/>
      <c r="AD516" s="31"/>
    </row>
    <row r="517" spans="18:30" x14ac:dyDescent="0.25">
      <c r="R517" s="31"/>
      <c r="S517" s="31"/>
      <c r="T517" s="31"/>
      <c r="U517" s="31"/>
      <c r="V517" s="31"/>
      <c r="W517" s="31"/>
      <c r="X517" s="31"/>
      <c r="Y517" s="31"/>
      <c r="Z517" s="31"/>
      <c r="AA517" s="31"/>
      <c r="AB517" s="31"/>
      <c r="AC517" s="31"/>
      <c r="AD517" s="31"/>
    </row>
    <row r="518" spans="18:30" x14ac:dyDescent="0.25">
      <c r="R518" s="31"/>
      <c r="S518" s="31"/>
      <c r="T518" s="31"/>
      <c r="U518" s="31"/>
      <c r="V518" s="31"/>
      <c r="W518" s="31"/>
      <c r="X518" s="31"/>
      <c r="Y518" s="31"/>
      <c r="Z518" s="31"/>
      <c r="AA518" s="31"/>
      <c r="AB518" s="31"/>
      <c r="AC518" s="31"/>
      <c r="AD518" s="31"/>
    </row>
    <row r="519" spans="18:30" x14ac:dyDescent="0.25">
      <c r="R519" s="31"/>
      <c r="S519" s="31"/>
      <c r="T519" s="31"/>
      <c r="U519" s="31"/>
      <c r="V519" s="31"/>
      <c r="W519" s="31"/>
      <c r="X519" s="31"/>
      <c r="Y519" s="31"/>
      <c r="Z519" s="31"/>
      <c r="AA519" s="31"/>
      <c r="AB519" s="31"/>
      <c r="AC519" s="31"/>
      <c r="AD519" s="31"/>
    </row>
    <row r="520" spans="18:30" x14ac:dyDescent="0.25">
      <c r="R520" s="31"/>
      <c r="S520" s="31"/>
      <c r="T520" s="31"/>
      <c r="U520" s="31"/>
      <c r="V520" s="31"/>
      <c r="W520" s="31"/>
      <c r="X520" s="31"/>
      <c r="Y520" s="31"/>
      <c r="Z520" s="31"/>
      <c r="AA520" s="31"/>
      <c r="AB520" s="31"/>
      <c r="AC520" s="31"/>
      <c r="AD520" s="31"/>
    </row>
    <row r="521" spans="18:30" x14ac:dyDescent="0.25">
      <c r="R521" s="31"/>
      <c r="S521" s="31"/>
      <c r="T521" s="31"/>
      <c r="U521" s="31"/>
      <c r="V521" s="31"/>
      <c r="W521" s="31"/>
      <c r="X521" s="31"/>
      <c r="Y521" s="31"/>
      <c r="Z521" s="31"/>
      <c r="AA521" s="31"/>
      <c r="AB521" s="31"/>
      <c r="AC521" s="31"/>
      <c r="AD521" s="31"/>
    </row>
    <row r="522" spans="18:30" x14ac:dyDescent="0.25">
      <c r="R522" s="31"/>
      <c r="S522" s="31"/>
      <c r="T522" s="31"/>
      <c r="U522" s="31"/>
      <c r="V522" s="31"/>
      <c r="W522" s="31"/>
      <c r="X522" s="31"/>
      <c r="Y522" s="31"/>
      <c r="Z522" s="31"/>
      <c r="AA522" s="31"/>
      <c r="AB522" s="31"/>
      <c r="AC522" s="31"/>
      <c r="AD522" s="31"/>
    </row>
    <row r="523" spans="18:30" x14ac:dyDescent="0.25">
      <c r="R523" s="31"/>
      <c r="S523" s="31"/>
      <c r="T523" s="31"/>
      <c r="U523" s="31"/>
      <c r="V523" s="31"/>
      <c r="W523" s="31"/>
      <c r="X523" s="31"/>
      <c r="Y523" s="31"/>
      <c r="Z523" s="31"/>
      <c r="AA523" s="31"/>
      <c r="AB523" s="31"/>
      <c r="AC523" s="31"/>
      <c r="AD523" s="31"/>
    </row>
    <row r="524" spans="18:30" x14ac:dyDescent="0.25">
      <c r="R524" s="31"/>
      <c r="S524" s="31"/>
      <c r="T524" s="31"/>
      <c r="U524" s="31"/>
      <c r="V524" s="31"/>
      <c r="W524" s="31"/>
      <c r="X524" s="31"/>
      <c r="Y524" s="31"/>
      <c r="Z524" s="31"/>
      <c r="AA524" s="31"/>
      <c r="AB524" s="31"/>
      <c r="AC524" s="31"/>
      <c r="AD524" s="31"/>
    </row>
    <row r="525" spans="18:30" x14ac:dyDescent="0.25">
      <c r="R525" s="31"/>
      <c r="S525" s="31"/>
      <c r="T525" s="31"/>
      <c r="U525" s="31"/>
      <c r="V525" s="31"/>
      <c r="W525" s="31"/>
      <c r="X525" s="31"/>
      <c r="Y525" s="31"/>
      <c r="Z525" s="31"/>
      <c r="AA525" s="31"/>
      <c r="AB525" s="31"/>
      <c r="AC525" s="31"/>
      <c r="AD525" s="31"/>
    </row>
    <row r="526" spans="18:30" x14ac:dyDescent="0.25">
      <c r="R526" s="31"/>
      <c r="S526" s="31"/>
      <c r="T526" s="31"/>
      <c r="U526" s="31"/>
      <c r="V526" s="31"/>
      <c r="W526" s="31"/>
      <c r="X526" s="31"/>
      <c r="Y526" s="31"/>
      <c r="Z526" s="31"/>
      <c r="AA526" s="31"/>
      <c r="AB526" s="31"/>
      <c r="AC526" s="31"/>
      <c r="AD526" s="31"/>
    </row>
    <row r="527" spans="18:30" x14ac:dyDescent="0.25">
      <c r="R527" s="31"/>
      <c r="S527" s="31"/>
      <c r="T527" s="31"/>
      <c r="U527" s="31"/>
      <c r="V527" s="31"/>
      <c r="W527" s="31"/>
      <c r="X527" s="31"/>
      <c r="Y527" s="31"/>
      <c r="Z527" s="31"/>
      <c r="AA527" s="31"/>
      <c r="AB527" s="31"/>
      <c r="AC527" s="31"/>
      <c r="AD527" s="31"/>
    </row>
    <row r="528" spans="18:30" x14ac:dyDescent="0.25">
      <c r="R528" s="31"/>
      <c r="S528" s="31"/>
      <c r="T528" s="31"/>
      <c r="U528" s="31"/>
      <c r="V528" s="31"/>
      <c r="W528" s="31"/>
      <c r="X528" s="31"/>
      <c r="Y528" s="31"/>
      <c r="Z528" s="31"/>
      <c r="AA528" s="31"/>
      <c r="AB528" s="31"/>
      <c r="AC528" s="31"/>
      <c r="AD528" s="31"/>
    </row>
    <row r="529" spans="18:30" x14ac:dyDescent="0.25">
      <c r="R529" s="31"/>
      <c r="S529" s="31"/>
      <c r="T529" s="31"/>
      <c r="U529" s="31"/>
      <c r="V529" s="31"/>
      <c r="W529" s="31"/>
      <c r="X529" s="31"/>
      <c r="Y529" s="31"/>
      <c r="Z529" s="31"/>
      <c r="AA529" s="31"/>
      <c r="AB529" s="31"/>
      <c r="AC529" s="31"/>
      <c r="AD529" s="31"/>
    </row>
    <row r="530" spans="18:30" x14ac:dyDescent="0.25">
      <c r="R530" s="31"/>
      <c r="S530" s="31"/>
      <c r="T530" s="31"/>
      <c r="U530" s="31"/>
      <c r="V530" s="31"/>
      <c r="W530" s="31"/>
      <c r="X530" s="31"/>
      <c r="Y530" s="31"/>
      <c r="Z530" s="31"/>
      <c r="AA530" s="31"/>
      <c r="AB530" s="31"/>
      <c r="AC530" s="31"/>
      <c r="AD530" s="31"/>
    </row>
    <row r="531" spans="18:30" x14ac:dyDescent="0.25">
      <c r="R531" s="31"/>
      <c r="S531" s="31"/>
      <c r="T531" s="31"/>
      <c r="U531" s="31"/>
      <c r="V531" s="31"/>
      <c r="W531" s="31"/>
      <c r="X531" s="31"/>
      <c r="Y531" s="31"/>
      <c r="Z531" s="31"/>
      <c r="AA531" s="31"/>
      <c r="AB531" s="31"/>
      <c r="AC531" s="31"/>
      <c r="AD531" s="31"/>
    </row>
    <row r="532" spans="18:30" x14ac:dyDescent="0.25">
      <c r="R532" s="31"/>
      <c r="S532" s="31"/>
      <c r="T532" s="31"/>
      <c r="U532" s="31"/>
      <c r="V532" s="31"/>
      <c r="W532" s="31"/>
      <c r="X532" s="31"/>
      <c r="Y532" s="31"/>
      <c r="Z532" s="31"/>
      <c r="AA532" s="31"/>
      <c r="AB532" s="31"/>
      <c r="AC532" s="31"/>
      <c r="AD532" s="31"/>
    </row>
    <row r="533" spans="18:30" x14ac:dyDescent="0.25">
      <c r="R533" s="31"/>
      <c r="S533" s="31"/>
      <c r="T533" s="31"/>
      <c r="U533" s="31"/>
      <c r="V533" s="31"/>
      <c r="W533" s="31"/>
      <c r="X533" s="31"/>
      <c r="Y533" s="31"/>
      <c r="Z533" s="31"/>
      <c r="AA533" s="31"/>
      <c r="AB533" s="31"/>
      <c r="AC533" s="31"/>
      <c r="AD533" s="31"/>
    </row>
    <row r="534" spans="18:30" x14ac:dyDescent="0.25">
      <c r="R534" s="31"/>
      <c r="S534" s="31"/>
      <c r="T534" s="31"/>
      <c r="U534" s="31"/>
      <c r="V534" s="31"/>
      <c r="W534" s="31"/>
      <c r="X534" s="31"/>
      <c r="Y534" s="31"/>
      <c r="Z534" s="31"/>
      <c r="AA534" s="31"/>
      <c r="AB534" s="31"/>
      <c r="AC534" s="31"/>
      <c r="AD534" s="31"/>
    </row>
    <row r="535" spans="18:30" x14ac:dyDescent="0.25">
      <c r="R535" s="31"/>
      <c r="S535" s="31"/>
      <c r="T535" s="31"/>
      <c r="U535" s="31"/>
      <c r="V535" s="31"/>
      <c r="W535" s="31"/>
      <c r="X535" s="31"/>
      <c r="Y535" s="31"/>
      <c r="Z535" s="31"/>
      <c r="AA535" s="31"/>
      <c r="AB535" s="31"/>
      <c r="AC535" s="31"/>
      <c r="AD535" s="31"/>
    </row>
    <row r="536" spans="18:30" x14ac:dyDescent="0.25">
      <c r="R536" s="31"/>
      <c r="S536" s="31"/>
      <c r="T536" s="31"/>
      <c r="U536" s="31"/>
      <c r="V536" s="31"/>
      <c r="W536" s="31"/>
      <c r="X536" s="31"/>
      <c r="Y536" s="31"/>
      <c r="Z536" s="31"/>
      <c r="AA536" s="31"/>
      <c r="AB536" s="31"/>
      <c r="AC536" s="31"/>
      <c r="AD536" s="31"/>
    </row>
    <row r="537" spans="18:30" x14ac:dyDescent="0.25">
      <c r="R537" s="31"/>
      <c r="S537" s="31"/>
      <c r="T537" s="31"/>
      <c r="U537" s="31"/>
      <c r="V537" s="31"/>
      <c r="W537" s="31"/>
      <c r="X537" s="31"/>
      <c r="Y537" s="31"/>
      <c r="Z537" s="31"/>
      <c r="AA537" s="31"/>
      <c r="AB537" s="31"/>
      <c r="AC537" s="31"/>
      <c r="AD537" s="31"/>
    </row>
    <row r="538" spans="18:30" x14ac:dyDescent="0.25">
      <c r="R538" s="31"/>
      <c r="S538" s="31"/>
      <c r="T538" s="31"/>
      <c r="U538" s="31"/>
      <c r="V538" s="31"/>
      <c r="W538" s="31"/>
      <c r="X538" s="31"/>
      <c r="Y538" s="31"/>
      <c r="Z538" s="31"/>
      <c r="AA538" s="31"/>
      <c r="AB538" s="31"/>
      <c r="AC538" s="31"/>
      <c r="AD538" s="31"/>
    </row>
    <row r="539" spans="18:30" x14ac:dyDescent="0.25">
      <c r="R539" s="31"/>
      <c r="S539" s="31"/>
      <c r="T539" s="31"/>
      <c r="U539" s="31"/>
      <c r="V539" s="31"/>
      <c r="W539" s="31"/>
      <c r="X539" s="31"/>
      <c r="Y539" s="31"/>
      <c r="Z539" s="31"/>
      <c r="AA539" s="31"/>
      <c r="AB539" s="31"/>
      <c r="AC539" s="31"/>
      <c r="AD539" s="31"/>
    </row>
    <row r="540" spans="18:30" x14ac:dyDescent="0.25">
      <c r="R540" s="31"/>
      <c r="S540" s="31"/>
      <c r="T540" s="31"/>
      <c r="U540" s="31"/>
      <c r="V540" s="31"/>
      <c r="W540" s="31"/>
      <c r="X540" s="31"/>
      <c r="Y540" s="31"/>
      <c r="Z540" s="31"/>
      <c r="AA540" s="31"/>
      <c r="AB540" s="31"/>
      <c r="AC540" s="31"/>
      <c r="AD540" s="31"/>
    </row>
    <row r="541" spans="18:30" x14ac:dyDescent="0.25">
      <c r="R541" s="31"/>
      <c r="S541" s="31"/>
      <c r="T541" s="31"/>
      <c r="U541" s="31"/>
      <c r="V541" s="31"/>
      <c r="W541" s="31"/>
      <c r="X541" s="31"/>
      <c r="Y541" s="31"/>
      <c r="Z541" s="31"/>
      <c r="AA541" s="31"/>
      <c r="AB541" s="31"/>
      <c r="AC541" s="31"/>
      <c r="AD541" s="31"/>
    </row>
    <row r="542" spans="18:30" x14ac:dyDescent="0.25">
      <c r="R542" s="31"/>
      <c r="S542" s="31"/>
      <c r="T542" s="31"/>
      <c r="U542" s="31"/>
      <c r="V542" s="31"/>
      <c r="W542" s="31"/>
      <c r="X542" s="31"/>
      <c r="Y542" s="31"/>
      <c r="Z542" s="31"/>
      <c r="AA542" s="31"/>
      <c r="AB542" s="31"/>
      <c r="AC542" s="31"/>
      <c r="AD542" s="31"/>
    </row>
    <row r="543" spans="18:30" x14ac:dyDescent="0.25">
      <c r="R543" s="31"/>
      <c r="S543" s="31"/>
      <c r="T543" s="31"/>
      <c r="U543" s="31"/>
      <c r="V543" s="31"/>
      <c r="W543" s="31"/>
      <c r="X543" s="31"/>
      <c r="Y543" s="31"/>
      <c r="Z543" s="31"/>
      <c r="AA543" s="31"/>
      <c r="AB543" s="31"/>
      <c r="AC543" s="31"/>
      <c r="AD543" s="31"/>
    </row>
    <row r="544" spans="18:30" x14ac:dyDescent="0.25">
      <c r="R544" s="31"/>
      <c r="S544" s="31"/>
      <c r="T544" s="31"/>
      <c r="U544" s="31"/>
      <c r="V544" s="31"/>
      <c r="W544" s="31"/>
      <c r="X544" s="31"/>
      <c r="Y544" s="31"/>
      <c r="Z544" s="31"/>
      <c r="AA544" s="31"/>
      <c r="AB544" s="31"/>
      <c r="AC544" s="31"/>
      <c r="AD544" s="31"/>
    </row>
    <row r="545" spans="18:30" x14ac:dyDescent="0.25">
      <c r="R545" s="31"/>
      <c r="S545" s="31"/>
      <c r="T545" s="31"/>
      <c r="U545" s="31"/>
      <c r="V545" s="31"/>
      <c r="W545" s="31"/>
      <c r="X545" s="31"/>
      <c r="Y545" s="31"/>
      <c r="Z545" s="31"/>
      <c r="AA545" s="31"/>
      <c r="AB545" s="31"/>
      <c r="AC545" s="31"/>
      <c r="AD545" s="31"/>
    </row>
    <row r="546" spans="18:30" x14ac:dyDescent="0.25">
      <c r="R546" s="31"/>
      <c r="S546" s="31"/>
      <c r="T546" s="31"/>
      <c r="U546" s="31"/>
      <c r="V546" s="31"/>
      <c r="W546" s="31"/>
      <c r="X546" s="31"/>
      <c r="Y546" s="31"/>
      <c r="Z546" s="31"/>
      <c r="AA546" s="31"/>
      <c r="AB546" s="31"/>
      <c r="AC546" s="31"/>
      <c r="AD546" s="31"/>
    </row>
    <row r="547" spans="18:30" x14ac:dyDescent="0.25">
      <c r="R547" s="31"/>
      <c r="S547" s="31"/>
      <c r="T547" s="31"/>
      <c r="U547" s="31"/>
      <c r="V547" s="31"/>
      <c r="W547" s="31"/>
      <c r="X547" s="31"/>
      <c r="Y547" s="31"/>
      <c r="Z547" s="31"/>
      <c r="AA547" s="31"/>
      <c r="AB547" s="31"/>
      <c r="AC547" s="31"/>
      <c r="AD547" s="31"/>
    </row>
    <row r="548" spans="18:30" x14ac:dyDescent="0.25">
      <c r="R548" s="31"/>
      <c r="S548" s="31"/>
      <c r="T548" s="31"/>
      <c r="U548" s="31"/>
      <c r="V548" s="31"/>
      <c r="W548" s="31"/>
      <c r="X548" s="31"/>
      <c r="Y548" s="31"/>
      <c r="Z548" s="31"/>
      <c r="AA548" s="31"/>
      <c r="AB548" s="31"/>
      <c r="AC548" s="31"/>
      <c r="AD548" s="31"/>
    </row>
    <row r="549" spans="18:30" x14ac:dyDescent="0.25">
      <c r="R549" s="31"/>
      <c r="S549" s="31"/>
      <c r="T549" s="31"/>
      <c r="U549" s="31"/>
      <c r="V549" s="31"/>
      <c r="W549" s="31"/>
      <c r="X549" s="31"/>
      <c r="Y549" s="31"/>
      <c r="Z549" s="31"/>
      <c r="AA549" s="31"/>
      <c r="AB549" s="31"/>
      <c r="AC549" s="31"/>
      <c r="AD549" s="31"/>
    </row>
    <row r="550" spans="18:30" x14ac:dyDescent="0.25">
      <c r="R550" s="31"/>
      <c r="S550" s="31"/>
      <c r="T550" s="31"/>
      <c r="U550" s="31"/>
      <c r="V550" s="31"/>
      <c r="W550" s="31"/>
      <c r="X550" s="31"/>
      <c r="Y550" s="31"/>
      <c r="Z550" s="31"/>
      <c r="AA550" s="31"/>
      <c r="AB550" s="31"/>
      <c r="AC550" s="31"/>
      <c r="AD550" s="31"/>
    </row>
    <row r="551" spans="18:30" x14ac:dyDescent="0.25">
      <c r="R551" s="31"/>
      <c r="S551" s="31"/>
      <c r="T551" s="31"/>
      <c r="U551" s="31"/>
      <c r="V551" s="31"/>
      <c r="W551" s="31"/>
      <c r="X551" s="31"/>
      <c r="Y551" s="31"/>
      <c r="Z551" s="31"/>
      <c r="AA551" s="31"/>
      <c r="AB551" s="31"/>
      <c r="AC551" s="31"/>
      <c r="AD551" s="31"/>
    </row>
    <row r="552" spans="18:30" x14ac:dyDescent="0.25">
      <c r="R552" s="31"/>
      <c r="S552" s="31"/>
      <c r="T552" s="31"/>
      <c r="U552" s="31"/>
      <c r="V552" s="31"/>
      <c r="W552" s="31"/>
      <c r="X552" s="31"/>
      <c r="Y552" s="31"/>
      <c r="Z552" s="31"/>
      <c r="AA552" s="31"/>
      <c r="AB552" s="31"/>
      <c r="AC552" s="31"/>
      <c r="AD552" s="31"/>
    </row>
    <row r="553" spans="18:30" x14ac:dyDescent="0.25">
      <c r="R553" s="31"/>
      <c r="S553" s="31"/>
      <c r="T553" s="31"/>
      <c r="U553" s="31"/>
      <c r="V553" s="31"/>
      <c r="W553" s="31"/>
      <c r="X553" s="31"/>
      <c r="Y553" s="31"/>
      <c r="Z553" s="31"/>
      <c r="AA553" s="31"/>
      <c r="AB553" s="31"/>
      <c r="AC553" s="31"/>
      <c r="AD553" s="31"/>
    </row>
    <row r="554" spans="18:30" x14ac:dyDescent="0.25">
      <c r="R554" s="31"/>
      <c r="S554" s="31"/>
      <c r="T554" s="31"/>
      <c r="U554" s="31"/>
      <c r="V554" s="31"/>
      <c r="W554" s="31"/>
      <c r="X554" s="31"/>
      <c r="Y554" s="31"/>
      <c r="Z554" s="31"/>
      <c r="AA554" s="31"/>
      <c r="AB554" s="31"/>
      <c r="AC554" s="31"/>
      <c r="AD554" s="31"/>
    </row>
    <row r="555" spans="18:30" x14ac:dyDescent="0.25">
      <c r="R555" s="31"/>
      <c r="S555" s="31"/>
      <c r="T555" s="31"/>
      <c r="U555" s="31"/>
      <c r="V555" s="31"/>
      <c r="W555" s="31"/>
      <c r="X555" s="31"/>
      <c r="Y555" s="31"/>
      <c r="Z555" s="31"/>
      <c r="AA555" s="31"/>
      <c r="AB555" s="31"/>
      <c r="AC555" s="31"/>
      <c r="AD555" s="31"/>
    </row>
    <row r="556" spans="18:30" x14ac:dyDescent="0.25">
      <c r="R556" s="31"/>
      <c r="S556" s="31"/>
      <c r="T556" s="31"/>
      <c r="U556" s="31"/>
      <c r="V556" s="31"/>
      <c r="W556" s="31"/>
      <c r="X556" s="31"/>
      <c r="Y556" s="31"/>
      <c r="Z556" s="31"/>
      <c r="AA556" s="31"/>
      <c r="AB556" s="31"/>
      <c r="AC556" s="31"/>
      <c r="AD556" s="31"/>
    </row>
    <row r="557" spans="18:30" x14ac:dyDescent="0.25">
      <c r="R557" s="31"/>
      <c r="S557" s="31"/>
      <c r="T557" s="31"/>
      <c r="U557" s="31"/>
      <c r="V557" s="31"/>
      <c r="W557" s="31"/>
      <c r="X557" s="31"/>
      <c r="Y557" s="31"/>
      <c r="Z557" s="31"/>
      <c r="AA557" s="31"/>
      <c r="AB557" s="31"/>
      <c r="AC557" s="31"/>
      <c r="AD557" s="31"/>
    </row>
    <row r="558" spans="18:30" x14ac:dyDescent="0.25">
      <c r="R558" s="31"/>
      <c r="S558" s="31"/>
      <c r="T558" s="31"/>
      <c r="U558" s="31"/>
      <c r="V558" s="31"/>
      <c r="W558" s="31"/>
      <c r="X558" s="31"/>
      <c r="Y558" s="31"/>
      <c r="Z558" s="31"/>
      <c r="AA558" s="31"/>
      <c r="AB558" s="31"/>
      <c r="AC558" s="31"/>
      <c r="AD558" s="31"/>
    </row>
    <row r="559" spans="18:30" x14ac:dyDescent="0.25">
      <c r="R559" s="31"/>
      <c r="S559" s="31"/>
      <c r="T559" s="31"/>
      <c r="U559" s="31"/>
      <c r="V559" s="31"/>
      <c r="W559" s="31"/>
      <c r="X559" s="31"/>
      <c r="Y559" s="31"/>
      <c r="Z559" s="31"/>
      <c r="AA559" s="31"/>
      <c r="AB559" s="31"/>
      <c r="AC559" s="31"/>
      <c r="AD559" s="31"/>
    </row>
    <row r="560" spans="18:30" x14ac:dyDescent="0.25">
      <c r="R560" s="31"/>
      <c r="S560" s="31"/>
      <c r="T560" s="31"/>
      <c r="U560" s="31"/>
      <c r="V560" s="31"/>
      <c r="W560" s="31"/>
      <c r="X560" s="31"/>
      <c r="Y560" s="31"/>
      <c r="Z560" s="31"/>
      <c r="AA560" s="31"/>
      <c r="AB560" s="31"/>
      <c r="AC560" s="31"/>
      <c r="AD560" s="31"/>
    </row>
    <row r="561" spans="18:30" x14ac:dyDescent="0.25">
      <c r="R561" s="31"/>
      <c r="S561" s="31"/>
      <c r="T561" s="31"/>
      <c r="U561" s="31"/>
      <c r="V561" s="31"/>
      <c r="W561" s="31"/>
      <c r="X561" s="31"/>
      <c r="Y561" s="31"/>
      <c r="Z561" s="31"/>
      <c r="AA561" s="31"/>
      <c r="AB561" s="31"/>
      <c r="AC561" s="31"/>
      <c r="AD561" s="31"/>
    </row>
    <row r="562" spans="18:30" x14ac:dyDescent="0.25">
      <c r="R562" s="31"/>
      <c r="S562" s="31"/>
      <c r="T562" s="31"/>
      <c r="U562" s="31"/>
      <c r="V562" s="31"/>
      <c r="W562" s="31"/>
      <c r="X562" s="31"/>
      <c r="Y562" s="31"/>
      <c r="Z562" s="31"/>
      <c r="AA562" s="31"/>
      <c r="AB562" s="31"/>
      <c r="AC562" s="31"/>
      <c r="AD562" s="31"/>
    </row>
    <row r="563" spans="18:30" x14ac:dyDescent="0.25">
      <c r="R563" s="31"/>
      <c r="S563" s="31"/>
      <c r="T563" s="31"/>
      <c r="U563" s="31"/>
      <c r="V563" s="31"/>
      <c r="W563" s="31"/>
      <c r="X563" s="31"/>
      <c r="Y563" s="31"/>
      <c r="Z563" s="31"/>
      <c r="AA563" s="31"/>
      <c r="AB563" s="31"/>
      <c r="AC563" s="31"/>
      <c r="AD563" s="31"/>
    </row>
    <row r="564" spans="18:30" x14ac:dyDescent="0.25">
      <c r="R564" s="31"/>
      <c r="S564" s="31"/>
      <c r="T564" s="31"/>
      <c r="U564" s="31"/>
      <c r="V564" s="31"/>
      <c r="W564" s="31"/>
      <c r="X564" s="31"/>
      <c r="Y564" s="31"/>
      <c r="Z564" s="31"/>
      <c r="AA564" s="31"/>
      <c r="AB564" s="31"/>
      <c r="AC564" s="31"/>
      <c r="AD564" s="31"/>
    </row>
    <row r="565" spans="18:30" x14ac:dyDescent="0.25">
      <c r="R565" s="31"/>
      <c r="S565" s="31"/>
      <c r="T565" s="31"/>
      <c r="U565" s="31"/>
      <c r="V565" s="31"/>
      <c r="W565" s="31"/>
      <c r="X565" s="31"/>
      <c r="Y565" s="31"/>
      <c r="Z565" s="31"/>
      <c r="AA565" s="31"/>
      <c r="AB565" s="31"/>
      <c r="AC565" s="31"/>
      <c r="AD565" s="31"/>
    </row>
    <row r="566" spans="18:30" x14ac:dyDescent="0.25">
      <c r="R566" s="31"/>
      <c r="S566" s="31"/>
      <c r="T566" s="31"/>
      <c r="U566" s="31"/>
      <c r="V566" s="31"/>
      <c r="W566" s="31"/>
      <c r="X566" s="31"/>
      <c r="Y566" s="31"/>
      <c r="Z566" s="31"/>
      <c r="AA566" s="31"/>
      <c r="AB566" s="31"/>
      <c r="AC566" s="31"/>
      <c r="AD566" s="31"/>
    </row>
    <row r="567" spans="18:30" x14ac:dyDescent="0.25">
      <c r="R567" s="31"/>
      <c r="S567" s="31"/>
      <c r="T567" s="31"/>
      <c r="U567" s="31"/>
      <c r="V567" s="31"/>
      <c r="W567" s="31"/>
      <c r="X567" s="31"/>
      <c r="Y567" s="31"/>
      <c r="Z567" s="31"/>
      <c r="AA567" s="31"/>
      <c r="AB567" s="31"/>
      <c r="AC567" s="31"/>
      <c r="AD567" s="31"/>
    </row>
    <row r="568" spans="18:30" x14ac:dyDescent="0.25">
      <c r="R568" s="31"/>
      <c r="S568" s="31"/>
      <c r="T568" s="31"/>
      <c r="U568" s="31"/>
      <c r="V568" s="31"/>
      <c r="W568" s="31"/>
      <c r="X568" s="31"/>
      <c r="Y568" s="31"/>
      <c r="Z568" s="31"/>
      <c r="AA568" s="31"/>
      <c r="AB568" s="31"/>
      <c r="AC568" s="31"/>
      <c r="AD568" s="31"/>
    </row>
    <row r="569" spans="18:30" x14ac:dyDescent="0.25">
      <c r="R569" s="31"/>
      <c r="S569" s="31"/>
      <c r="T569" s="31"/>
      <c r="U569" s="31"/>
      <c r="V569" s="31"/>
      <c r="W569" s="31"/>
      <c r="X569" s="31"/>
      <c r="Y569" s="31"/>
      <c r="Z569" s="31"/>
      <c r="AA569" s="31"/>
      <c r="AB569" s="31"/>
      <c r="AC569" s="31"/>
      <c r="AD569" s="31"/>
    </row>
    <row r="570" spans="18:30" x14ac:dyDescent="0.25">
      <c r="R570" s="31"/>
      <c r="S570" s="31"/>
      <c r="T570" s="31"/>
      <c r="U570" s="31"/>
      <c r="V570" s="31"/>
      <c r="W570" s="31"/>
      <c r="X570" s="31"/>
      <c r="Y570" s="31"/>
      <c r="Z570" s="31"/>
      <c r="AA570" s="31"/>
      <c r="AB570" s="31"/>
      <c r="AC570" s="31"/>
      <c r="AD570" s="31"/>
    </row>
    <row r="571" spans="18:30" x14ac:dyDescent="0.25">
      <c r="R571" s="31"/>
      <c r="S571" s="31"/>
      <c r="T571" s="31"/>
      <c r="U571" s="31"/>
      <c r="V571" s="31"/>
      <c r="W571" s="31"/>
      <c r="X571" s="31"/>
      <c r="Y571" s="31"/>
      <c r="Z571" s="31"/>
      <c r="AA571" s="31"/>
      <c r="AB571" s="31"/>
      <c r="AC571" s="31"/>
      <c r="AD571" s="31"/>
    </row>
    <row r="572" spans="18:30" x14ac:dyDescent="0.25">
      <c r="R572" s="31"/>
      <c r="S572" s="31"/>
      <c r="T572" s="31"/>
      <c r="U572" s="31"/>
      <c r="V572" s="31"/>
      <c r="W572" s="31"/>
      <c r="X572" s="31"/>
      <c r="Y572" s="31"/>
      <c r="Z572" s="31"/>
      <c r="AA572" s="31"/>
      <c r="AB572" s="31"/>
      <c r="AC572" s="31"/>
      <c r="AD572" s="31"/>
    </row>
    <row r="573" spans="18:30" x14ac:dyDescent="0.25">
      <c r="R573" s="31"/>
      <c r="S573" s="31"/>
      <c r="T573" s="31"/>
      <c r="U573" s="31"/>
      <c r="V573" s="31"/>
      <c r="W573" s="31"/>
      <c r="X573" s="31"/>
      <c r="Y573" s="31"/>
      <c r="Z573" s="31"/>
      <c r="AA573" s="31"/>
      <c r="AB573" s="31"/>
      <c r="AC573" s="31"/>
      <c r="AD573" s="31"/>
    </row>
    <row r="574" spans="18:30" x14ac:dyDescent="0.25">
      <c r="R574" s="31"/>
      <c r="S574" s="31"/>
      <c r="T574" s="31"/>
      <c r="U574" s="31"/>
      <c r="V574" s="31"/>
      <c r="W574" s="31"/>
      <c r="X574" s="31"/>
      <c r="Y574" s="31"/>
      <c r="Z574" s="31"/>
      <c r="AA574" s="31"/>
      <c r="AB574" s="31"/>
      <c r="AC574" s="31"/>
      <c r="AD574" s="31"/>
    </row>
    <row r="575" spans="18:30" x14ac:dyDescent="0.25">
      <c r="R575" s="31"/>
      <c r="S575" s="31"/>
      <c r="T575" s="31"/>
      <c r="U575" s="31"/>
      <c r="V575" s="31"/>
      <c r="W575" s="31"/>
      <c r="X575" s="31"/>
      <c r="Y575" s="31"/>
      <c r="Z575" s="31"/>
      <c r="AA575" s="31"/>
      <c r="AB575" s="31"/>
      <c r="AC575" s="31"/>
      <c r="AD575" s="31"/>
    </row>
    <row r="576" spans="18:30" x14ac:dyDescent="0.25">
      <c r="R576" s="31"/>
      <c r="S576" s="31"/>
      <c r="T576" s="31"/>
      <c r="U576" s="31"/>
      <c r="V576" s="31"/>
      <c r="W576" s="31"/>
      <c r="X576" s="31"/>
      <c r="Y576" s="31"/>
      <c r="Z576" s="31"/>
      <c r="AA576" s="31"/>
      <c r="AB576" s="31"/>
      <c r="AC576" s="31"/>
      <c r="AD576" s="31"/>
    </row>
    <row r="577" spans="18:30" x14ac:dyDescent="0.25">
      <c r="R577" s="31"/>
      <c r="S577" s="31"/>
      <c r="T577" s="31"/>
      <c r="U577" s="31"/>
      <c r="V577" s="31"/>
      <c r="W577" s="31"/>
      <c r="X577" s="31"/>
      <c r="Y577" s="31"/>
      <c r="Z577" s="31"/>
      <c r="AA577" s="31"/>
      <c r="AB577" s="31"/>
      <c r="AC577" s="31"/>
      <c r="AD577" s="31"/>
    </row>
    <row r="578" spans="18:30" x14ac:dyDescent="0.25">
      <c r="R578" s="31"/>
      <c r="S578" s="31"/>
      <c r="T578" s="31"/>
      <c r="U578" s="31"/>
      <c r="V578" s="31"/>
      <c r="W578" s="31"/>
      <c r="X578" s="31"/>
      <c r="Y578" s="31"/>
      <c r="Z578" s="31"/>
      <c r="AA578" s="31"/>
      <c r="AB578" s="31"/>
      <c r="AC578" s="31"/>
      <c r="AD578" s="31"/>
    </row>
    <row r="579" spans="18:30" x14ac:dyDescent="0.25">
      <c r="R579" s="31"/>
      <c r="S579" s="31"/>
      <c r="T579" s="31"/>
      <c r="U579" s="31"/>
      <c r="V579" s="31"/>
      <c r="W579" s="31"/>
      <c r="X579" s="31"/>
      <c r="Y579" s="31"/>
      <c r="Z579" s="31"/>
      <c r="AA579" s="31"/>
      <c r="AB579" s="31"/>
      <c r="AC579" s="31"/>
      <c r="AD579" s="31"/>
    </row>
    <row r="580" spans="18:30" x14ac:dyDescent="0.25">
      <c r="R580" s="31"/>
      <c r="S580" s="31"/>
      <c r="T580" s="31"/>
      <c r="U580" s="31"/>
      <c r="V580" s="31"/>
      <c r="W580" s="31"/>
      <c r="X580" s="31"/>
      <c r="Y580" s="31"/>
      <c r="Z580" s="31"/>
      <c r="AA580" s="31"/>
      <c r="AB580" s="31"/>
      <c r="AC580" s="31"/>
      <c r="AD580" s="31"/>
    </row>
    <row r="581" spans="18:30" x14ac:dyDescent="0.25">
      <c r="R581" s="31"/>
      <c r="S581" s="31"/>
      <c r="T581" s="31"/>
      <c r="U581" s="31"/>
      <c r="V581" s="31"/>
      <c r="W581" s="31"/>
      <c r="X581" s="31"/>
      <c r="Y581" s="31"/>
      <c r="Z581" s="31"/>
      <c r="AA581" s="31"/>
      <c r="AB581" s="31"/>
      <c r="AC581" s="31"/>
      <c r="AD581" s="31"/>
    </row>
    <row r="582" spans="18:30" x14ac:dyDescent="0.25">
      <c r="R582" s="31"/>
      <c r="S582" s="31"/>
      <c r="T582" s="31"/>
      <c r="U582" s="31"/>
      <c r="V582" s="31"/>
      <c r="W582" s="31"/>
      <c r="X582" s="31"/>
      <c r="Y582" s="31"/>
      <c r="Z582" s="31"/>
      <c r="AA582" s="31"/>
      <c r="AB582" s="31"/>
      <c r="AC582" s="31"/>
      <c r="AD582" s="31"/>
    </row>
    <row r="583" spans="18:30" x14ac:dyDescent="0.25">
      <c r="R583" s="31"/>
      <c r="S583" s="31"/>
      <c r="T583" s="31"/>
      <c r="U583" s="31"/>
      <c r="V583" s="31"/>
      <c r="W583" s="31"/>
      <c r="X583" s="31"/>
      <c r="Y583" s="31"/>
      <c r="Z583" s="31"/>
      <c r="AA583" s="31"/>
      <c r="AB583" s="31"/>
      <c r="AC583" s="31"/>
      <c r="AD583" s="31"/>
    </row>
    <row r="584" spans="18:30" x14ac:dyDescent="0.25">
      <c r="R584" s="31"/>
      <c r="S584" s="31"/>
      <c r="T584" s="31"/>
      <c r="U584" s="31"/>
      <c r="V584" s="31"/>
      <c r="W584" s="31"/>
      <c r="X584" s="31"/>
      <c r="Y584" s="31"/>
      <c r="Z584" s="31"/>
      <c r="AA584" s="31"/>
      <c r="AB584" s="31"/>
      <c r="AC584" s="31"/>
      <c r="AD584" s="31"/>
    </row>
    <row r="585" spans="18:30" x14ac:dyDescent="0.25">
      <c r="R585" s="31"/>
      <c r="S585" s="31"/>
      <c r="T585" s="31"/>
      <c r="U585" s="31"/>
      <c r="V585" s="31"/>
      <c r="W585" s="31"/>
      <c r="X585" s="31"/>
      <c r="Y585" s="31"/>
      <c r="Z585" s="31"/>
      <c r="AA585" s="31"/>
      <c r="AB585" s="31"/>
      <c r="AC585" s="31"/>
      <c r="AD585" s="31"/>
    </row>
    <row r="586" spans="18:30" x14ac:dyDescent="0.25">
      <c r="R586" s="31"/>
      <c r="S586" s="31"/>
      <c r="T586" s="31"/>
      <c r="U586" s="31"/>
      <c r="V586" s="31"/>
      <c r="W586" s="31"/>
      <c r="X586" s="31"/>
      <c r="Y586" s="31"/>
      <c r="Z586" s="31"/>
      <c r="AA586" s="31"/>
      <c r="AB586" s="31"/>
      <c r="AC586" s="31"/>
      <c r="AD586" s="31"/>
    </row>
    <row r="587" spans="18:30" x14ac:dyDescent="0.25">
      <c r="R587" s="31"/>
      <c r="S587" s="31"/>
      <c r="T587" s="31"/>
      <c r="U587" s="31"/>
      <c r="V587" s="31"/>
      <c r="W587" s="31"/>
      <c r="X587" s="31"/>
      <c r="Y587" s="31"/>
      <c r="Z587" s="31"/>
      <c r="AA587" s="31"/>
      <c r="AB587" s="31"/>
      <c r="AC587" s="31"/>
      <c r="AD587" s="31"/>
    </row>
    <row r="588" spans="18:30" x14ac:dyDescent="0.25">
      <c r="R588" s="31"/>
      <c r="S588" s="31"/>
      <c r="T588" s="31"/>
      <c r="U588" s="31"/>
      <c r="V588" s="31"/>
      <c r="W588" s="31"/>
      <c r="X588" s="31"/>
      <c r="Y588" s="31"/>
      <c r="Z588" s="31"/>
      <c r="AA588" s="31"/>
      <c r="AB588" s="31"/>
      <c r="AC588" s="31"/>
      <c r="AD588" s="31"/>
    </row>
    <row r="589" spans="18:30" x14ac:dyDescent="0.25">
      <c r="R589" s="31"/>
      <c r="S589" s="31"/>
      <c r="T589" s="31"/>
      <c r="U589" s="31"/>
      <c r="V589" s="31"/>
      <c r="W589" s="31"/>
      <c r="X589" s="31"/>
      <c r="Y589" s="31"/>
      <c r="Z589" s="31"/>
      <c r="AA589" s="31"/>
      <c r="AB589" s="31"/>
      <c r="AC589" s="31"/>
      <c r="AD589" s="31"/>
    </row>
    <row r="590" spans="18:30" x14ac:dyDescent="0.25">
      <c r="R590" s="31"/>
      <c r="S590" s="31"/>
      <c r="T590" s="31"/>
      <c r="U590" s="31"/>
      <c r="V590" s="31"/>
      <c r="W590" s="31"/>
      <c r="X590" s="31"/>
      <c r="Y590" s="31"/>
      <c r="Z590" s="31"/>
      <c r="AA590" s="31"/>
      <c r="AB590" s="31"/>
      <c r="AC590" s="31"/>
      <c r="AD590" s="31"/>
    </row>
    <row r="591" spans="18:30" x14ac:dyDescent="0.25">
      <c r="R591" s="31"/>
      <c r="S591" s="31"/>
      <c r="T591" s="31"/>
      <c r="U591" s="31"/>
      <c r="V591" s="31"/>
      <c r="W591" s="31"/>
      <c r="X591" s="31"/>
      <c r="Y591" s="31"/>
      <c r="Z591" s="31"/>
      <c r="AA591" s="31"/>
      <c r="AB591" s="31"/>
      <c r="AC591" s="31"/>
      <c r="AD591" s="31"/>
    </row>
    <row r="592" spans="18:30" x14ac:dyDescent="0.25">
      <c r="R592" s="31"/>
      <c r="S592" s="31"/>
      <c r="T592" s="31"/>
      <c r="U592" s="31"/>
      <c r="V592" s="31"/>
      <c r="W592" s="31"/>
      <c r="X592" s="31"/>
      <c r="Y592" s="31"/>
      <c r="Z592" s="31"/>
      <c r="AA592" s="31"/>
      <c r="AB592" s="31"/>
      <c r="AC592" s="31"/>
      <c r="AD592" s="31"/>
    </row>
    <row r="593" spans="18:30" x14ac:dyDescent="0.25">
      <c r="R593" s="31"/>
      <c r="S593" s="31"/>
      <c r="T593" s="31"/>
      <c r="U593" s="31"/>
      <c r="V593" s="31"/>
      <c r="W593" s="31"/>
      <c r="X593" s="31"/>
      <c r="Y593" s="31"/>
      <c r="Z593" s="31"/>
      <c r="AA593" s="31"/>
      <c r="AB593" s="31"/>
      <c r="AC593" s="31"/>
      <c r="AD593" s="31"/>
    </row>
    <row r="594" spans="18:30" x14ac:dyDescent="0.25">
      <c r="R594" s="31"/>
      <c r="S594" s="31"/>
      <c r="T594" s="31"/>
      <c r="U594" s="31"/>
      <c r="V594" s="31"/>
      <c r="W594" s="31"/>
      <c r="X594" s="31"/>
      <c r="Y594" s="31"/>
      <c r="Z594" s="31"/>
      <c r="AA594" s="31"/>
      <c r="AB594" s="31"/>
      <c r="AC594" s="31"/>
      <c r="AD594" s="31"/>
    </row>
    <row r="595" spans="18:30" x14ac:dyDescent="0.25">
      <c r="R595" s="31"/>
      <c r="S595" s="31"/>
      <c r="T595" s="31"/>
      <c r="U595" s="31"/>
      <c r="V595" s="31"/>
      <c r="W595" s="31"/>
      <c r="X595" s="31"/>
      <c r="Y595" s="31"/>
      <c r="Z595" s="31"/>
      <c r="AA595" s="31"/>
      <c r="AB595" s="31"/>
      <c r="AC595" s="31"/>
      <c r="AD595" s="31"/>
    </row>
    <row r="596" spans="18:30" x14ac:dyDescent="0.25">
      <c r="R596" s="31"/>
      <c r="S596" s="31"/>
      <c r="T596" s="31"/>
      <c r="U596" s="31"/>
      <c r="V596" s="31"/>
      <c r="W596" s="31"/>
      <c r="X596" s="31"/>
      <c r="Y596" s="31"/>
      <c r="Z596" s="31"/>
      <c r="AA596" s="31"/>
      <c r="AB596" s="31"/>
      <c r="AC596" s="31"/>
      <c r="AD596" s="31"/>
    </row>
    <row r="597" spans="18:30" x14ac:dyDescent="0.25">
      <c r="R597" s="31"/>
      <c r="S597" s="31"/>
      <c r="T597" s="31"/>
      <c r="U597" s="31"/>
      <c r="V597" s="31"/>
      <c r="W597" s="31"/>
      <c r="X597" s="31"/>
      <c r="Y597" s="31"/>
      <c r="Z597" s="31"/>
      <c r="AA597" s="31"/>
      <c r="AB597" s="31"/>
      <c r="AC597" s="31"/>
      <c r="AD597" s="31"/>
    </row>
    <row r="598" spans="18:30" x14ac:dyDescent="0.25">
      <c r="R598" s="31"/>
      <c r="S598" s="31"/>
      <c r="T598" s="31"/>
      <c r="U598" s="31"/>
      <c r="V598" s="31"/>
      <c r="W598" s="31"/>
      <c r="X598" s="31"/>
      <c r="Y598" s="31"/>
      <c r="Z598" s="31"/>
      <c r="AA598" s="31"/>
      <c r="AB598" s="31"/>
      <c r="AC598" s="31"/>
      <c r="AD598" s="31"/>
    </row>
    <row r="599" spans="18:30" x14ac:dyDescent="0.25">
      <c r="R599" s="31"/>
      <c r="S599" s="31"/>
      <c r="T599" s="31"/>
      <c r="U599" s="31"/>
      <c r="V599" s="31"/>
      <c r="W599" s="31"/>
      <c r="X599" s="31"/>
      <c r="Y599" s="31"/>
      <c r="Z599" s="31"/>
      <c r="AA599" s="31"/>
      <c r="AB599" s="31"/>
      <c r="AC599" s="31"/>
      <c r="AD599" s="31"/>
    </row>
    <row r="600" spans="18:30" x14ac:dyDescent="0.25">
      <c r="R600" s="31"/>
      <c r="S600" s="31"/>
      <c r="T600" s="31"/>
      <c r="U600" s="31"/>
      <c r="V600" s="31"/>
      <c r="W600" s="31"/>
      <c r="X600" s="31"/>
      <c r="Y600" s="31"/>
      <c r="Z600" s="31"/>
      <c r="AA600" s="31"/>
      <c r="AB600" s="31"/>
      <c r="AC600" s="31"/>
      <c r="AD600" s="31"/>
    </row>
    <row r="601" spans="18:30" x14ac:dyDescent="0.25">
      <c r="R601" s="31"/>
      <c r="S601" s="31"/>
      <c r="T601" s="31"/>
      <c r="U601" s="31"/>
      <c r="V601" s="31"/>
      <c r="W601" s="31"/>
      <c r="X601" s="31"/>
      <c r="Y601" s="31"/>
      <c r="Z601" s="31"/>
      <c r="AA601" s="31"/>
      <c r="AB601" s="31"/>
      <c r="AC601" s="31"/>
      <c r="AD601" s="31"/>
    </row>
    <row r="602" spans="18:30" x14ac:dyDescent="0.25">
      <c r="R602" s="31"/>
      <c r="S602" s="31"/>
      <c r="T602" s="31"/>
      <c r="U602" s="31"/>
      <c r="V602" s="31"/>
      <c r="W602" s="31"/>
      <c r="X602" s="31"/>
      <c r="Y602" s="31"/>
      <c r="Z602" s="31"/>
      <c r="AA602" s="31"/>
      <c r="AB602" s="31"/>
      <c r="AC602" s="31"/>
      <c r="AD602" s="31"/>
    </row>
    <row r="603" spans="18:30" x14ac:dyDescent="0.25">
      <c r="R603" s="31"/>
      <c r="S603" s="31"/>
      <c r="T603" s="31"/>
      <c r="U603" s="31"/>
      <c r="V603" s="31"/>
      <c r="W603" s="31"/>
      <c r="X603" s="31"/>
      <c r="Y603" s="31"/>
      <c r="Z603" s="31"/>
      <c r="AA603" s="31"/>
      <c r="AB603" s="31"/>
      <c r="AC603" s="31"/>
      <c r="AD603" s="31"/>
    </row>
    <row r="604" spans="18:30" x14ac:dyDescent="0.25">
      <c r="R604" s="31"/>
      <c r="S604" s="31"/>
      <c r="T604" s="31"/>
      <c r="U604" s="31"/>
      <c r="V604" s="31"/>
      <c r="W604" s="31"/>
      <c r="X604" s="31"/>
      <c r="Y604" s="31"/>
      <c r="Z604" s="31"/>
      <c r="AA604" s="31"/>
      <c r="AB604" s="31"/>
      <c r="AC604" s="31"/>
      <c r="AD604" s="31"/>
    </row>
    <row r="605" spans="18:30" x14ac:dyDescent="0.25">
      <c r="R605" s="31"/>
      <c r="S605" s="31"/>
      <c r="T605" s="31"/>
      <c r="U605" s="31"/>
      <c r="V605" s="31"/>
      <c r="W605" s="31"/>
      <c r="X605" s="31"/>
      <c r="Y605" s="31"/>
      <c r="Z605" s="31"/>
      <c r="AA605" s="31"/>
      <c r="AB605" s="31"/>
      <c r="AC605" s="31"/>
      <c r="AD605" s="31"/>
    </row>
    <row r="606" spans="18:30" x14ac:dyDescent="0.25">
      <c r="R606" s="31"/>
      <c r="S606" s="31"/>
      <c r="T606" s="31"/>
      <c r="U606" s="31"/>
      <c r="V606" s="31"/>
      <c r="W606" s="31"/>
      <c r="X606" s="31"/>
      <c r="Y606" s="31"/>
      <c r="Z606" s="31"/>
      <c r="AA606" s="31"/>
      <c r="AB606" s="31"/>
      <c r="AC606" s="31"/>
      <c r="AD606" s="31"/>
    </row>
    <row r="607" spans="18:30" x14ac:dyDescent="0.25">
      <c r="R607" s="31"/>
      <c r="S607" s="31"/>
      <c r="T607" s="31"/>
      <c r="U607" s="31"/>
      <c r="V607" s="31"/>
      <c r="W607" s="31"/>
      <c r="X607" s="31"/>
      <c r="Y607" s="31"/>
      <c r="Z607" s="31"/>
      <c r="AA607" s="31"/>
      <c r="AB607" s="31"/>
      <c r="AC607" s="31"/>
      <c r="AD607" s="31"/>
    </row>
    <row r="608" spans="18:30" x14ac:dyDescent="0.25">
      <c r="R608" s="31"/>
      <c r="S608" s="31"/>
      <c r="T608" s="31"/>
      <c r="U608" s="31"/>
      <c r="V608" s="31"/>
      <c r="W608" s="31"/>
      <c r="X608" s="31"/>
      <c r="Y608" s="31"/>
      <c r="Z608" s="31"/>
      <c r="AA608" s="31"/>
      <c r="AB608" s="31"/>
      <c r="AC608" s="31"/>
      <c r="AD608" s="31"/>
    </row>
    <row r="609" spans="18:30" x14ac:dyDescent="0.25">
      <c r="R609" s="31"/>
      <c r="S609" s="31"/>
      <c r="T609" s="31"/>
      <c r="U609" s="31"/>
      <c r="V609" s="31"/>
      <c r="W609" s="31"/>
      <c r="X609" s="31"/>
      <c r="Y609" s="31"/>
      <c r="Z609" s="31"/>
      <c r="AA609" s="31"/>
      <c r="AB609" s="31"/>
      <c r="AC609" s="31"/>
      <c r="AD609" s="31"/>
    </row>
    <row r="610" spans="18:30" x14ac:dyDescent="0.25">
      <c r="R610" s="31"/>
      <c r="S610" s="31"/>
      <c r="T610" s="31"/>
      <c r="U610" s="31"/>
      <c r="V610" s="31"/>
      <c r="W610" s="31"/>
      <c r="X610" s="31"/>
      <c r="Y610" s="31"/>
      <c r="Z610" s="31"/>
      <c r="AA610" s="31"/>
      <c r="AB610" s="31"/>
      <c r="AC610" s="31"/>
      <c r="AD610" s="31"/>
    </row>
    <row r="611" spans="18:30" x14ac:dyDescent="0.25">
      <c r="R611" s="31"/>
      <c r="S611" s="31"/>
      <c r="T611" s="31"/>
      <c r="U611" s="31"/>
      <c r="V611" s="31"/>
      <c r="W611" s="31"/>
      <c r="X611" s="31"/>
      <c r="Y611" s="31"/>
      <c r="Z611" s="31"/>
      <c r="AA611" s="31"/>
      <c r="AB611" s="31"/>
      <c r="AC611" s="31"/>
      <c r="AD611" s="31"/>
    </row>
    <row r="612" spans="18:30" x14ac:dyDescent="0.25">
      <c r="R612" s="31"/>
      <c r="S612" s="31"/>
      <c r="T612" s="31"/>
      <c r="U612" s="31"/>
      <c r="V612" s="31"/>
      <c r="W612" s="31"/>
      <c r="X612" s="31"/>
      <c r="Y612" s="31"/>
      <c r="Z612" s="31"/>
      <c r="AA612" s="31"/>
      <c r="AB612" s="31"/>
      <c r="AC612" s="31"/>
      <c r="AD612" s="31"/>
    </row>
    <row r="613" spans="18:30" x14ac:dyDescent="0.25">
      <c r="R613" s="31"/>
      <c r="S613" s="31"/>
      <c r="T613" s="31"/>
      <c r="U613" s="31"/>
      <c r="V613" s="31"/>
      <c r="W613" s="31"/>
      <c r="X613" s="31"/>
      <c r="Y613" s="31"/>
      <c r="Z613" s="31"/>
      <c r="AA613" s="31"/>
      <c r="AB613" s="31"/>
      <c r="AC613" s="31"/>
      <c r="AD613" s="31"/>
    </row>
    <row r="614" spans="18:30" x14ac:dyDescent="0.25">
      <c r="R614" s="31"/>
      <c r="S614" s="31"/>
      <c r="T614" s="31"/>
      <c r="U614" s="31"/>
      <c r="V614" s="31"/>
      <c r="W614" s="31"/>
      <c r="X614" s="31"/>
      <c r="Y614" s="31"/>
      <c r="Z614" s="31"/>
      <c r="AA614" s="31"/>
      <c r="AB614" s="31"/>
      <c r="AC614" s="31"/>
      <c r="AD614" s="31"/>
    </row>
    <row r="615" spans="18:30" x14ac:dyDescent="0.25">
      <c r="R615" s="31"/>
      <c r="S615" s="31"/>
      <c r="T615" s="31"/>
      <c r="U615" s="31"/>
      <c r="V615" s="31"/>
      <c r="W615" s="31"/>
      <c r="X615" s="31"/>
      <c r="Y615" s="31"/>
      <c r="Z615" s="31"/>
      <c r="AA615" s="31"/>
      <c r="AB615" s="31"/>
      <c r="AC615" s="31"/>
      <c r="AD615" s="31"/>
    </row>
    <row r="616" spans="18:30" x14ac:dyDescent="0.25">
      <c r="R616" s="31"/>
      <c r="S616" s="31"/>
      <c r="T616" s="31"/>
      <c r="U616" s="31"/>
      <c r="V616" s="31"/>
      <c r="W616" s="31"/>
      <c r="X616" s="31"/>
      <c r="Y616" s="31"/>
      <c r="Z616" s="31"/>
      <c r="AA616" s="31"/>
      <c r="AB616" s="31"/>
      <c r="AC616" s="31"/>
      <c r="AD616" s="31"/>
    </row>
    <row r="617" spans="18:30" x14ac:dyDescent="0.25">
      <c r="R617" s="31"/>
      <c r="S617" s="31"/>
      <c r="T617" s="31"/>
      <c r="U617" s="31"/>
      <c r="V617" s="31"/>
      <c r="W617" s="31"/>
      <c r="X617" s="31"/>
      <c r="Y617" s="31"/>
      <c r="Z617" s="31"/>
      <c r="AA617" s="31"/>
      <c r="AB617" s="31"/>
      <c r="AC617" s="31"/>
      <c r="AD617" s="31"/>
    </row>
    <row r="618" spans="18:30" x14ac:dyDescent="0.25">
      <c r="R618" s="31"/>
      <c r="S618" s="31"/>
      <c r="T618" s="31"/>
      <c r="U618" s="31"/>
      <c r="V618" s="31"/>
      <c r="W618" s="31"/>
      <c r="X618" s="31"/>
      <c r="Y618" s="31"/>
      <c r="Z618" s="31"/>
      <c r="AA618" s="31"/>
      <c r="AB618" s="31"/>
      <c r="AC618" s="31"/>
      <c r="AD618" s="31"/>
    </row>
    <row r="619" spans="18:30" x14ac:dyDescent="0.25">
      <c r="R619" s="31"/>
      <c r="S619" s="31"/>
      <c r="T619" s="31"/>
      <c r="U619" s="31"/>
      <c r="V619" s="31"/>
      <c r="W619" s="31"/>
      <c r="X619" s="31"/>
      <c r="Y619" s="31"/>
      <c r="Z619" s="31"/>
      <c r="AA619" s="31"/>
      <c r="AB619" s="31"/>
      <c r="AC619" s="31"/>
      <c r="AD619" s="31"/>
    </row>
    <row r="620" spans="18:30" x14ac:dyDescent="0.25">
      <c r="R620" s="31"/>
      <c r="S620" s="31"/>
      <c r="T620" s="31"/>
      <c r="U620" s="31"/>
      <c r="V620" s="31"/>
      <c r="W620" s="31"/>
      <c r="X620" s="31"/>
      <c r="Y620" s="31"/>
      <c r="Z620" s="31"/>
      <c r="AA620" s="31"/>
      <c r="AB620" s="31"/>
      <c r="AC620" s="31"/>
      <c r="AD620" s="31"/>
    </row>
    <row r="621" spans="18:30" x14ac:dyDescent="0.25">
      <c r="R621" s="31"/>
      <c r="S621" s="31"/>
      <c r="T621" s="31"/>
      <c r="U621" s="31"/>
      <c r="V621" s="31"/>
      <c r="W621" s="31"/>
      <c r="X621" s="31"/>
      <c r="Y621" s="31"/>
      <c r="Z621" s="31"/>
      <c r="AA621" s="31"/>
      <c r="AB621" s="31"/>
      <c r="AC621" s="31"/>
      <c r="AD621" s="31"/>
    </row>
    <row r="622" spans="18:30" x14ac:dyDescent="0.25">
      <c r="R622" s="31"/>
      <c r="S622" s="31"/>
      <c r="T622" s="31"/>
      <c r="U622" s="31"/>
      <c r="V622" s="31"/>
      <c r="W622" s="31"/>
      <c r="X622" s="31"/>
      <c r="Y622" s="31"/>
      <c r="Z622" s="31"/>
      <c r="AA622" s="31"/>
      <c r="AB622" s="31"/>
      <c r="AC622" s="31"/>
      <c r="AD622" s="31"/>
    </row>
    <row r="623" spans="18:30" x14ac:dyDescent="0.25">
      <c r="R623" s="31"/>
      <c r="S623" s="31"/>
      <c r="T623" s="31"/>
      <c r="U623" s="31"/>
      <c r="V623" s="31"/>
      <c r="W623" s="31"/>
      <c r="X623" s="31"/>
      <c r="Y623" s="31"/>
      <c r="Z623" s="31"/>
      <c r="AA623" s="31"/>
      <c r="AB623" s="31"/>
      <c r="AC623" s="31"/>
      <c r="AD623" s="31"/>
    </row>
    <row r="624" spans="18:30" x14ac:dyDescent="0.25">
      <c r="R624" s="31"/>
      <c r="S624" s="31"/>
      <c r="T624" s="31"/>
      <c r="U624" s="31"/>
      <c r="V624" s="31"/>
      <c r="W624" s="31"/>
      <c r="X624" s="31"/>
      <c r="Y624" s="31"/>
      <c r="Z624" s="31"/>
      <c r="AA624" s="31"/>
      <c r="AB624" s="31"/>
      <c r="AC624" s="31"/>
      <c r="AD624" s="31"/>
    </row>
    <row r="625" spans="18:30" x14ac:dyDescent="0.25">
      <c r="R625" s="31"/>
      <c r="S625" s="31"/>
      <c r="T625" s="31"/>
      <c r="U625" s="31"/>
      <c r="V625" s="31"/>
      <c r="W625" s="31"/>
      <c r="X625" s="31"/>
      <c r="Y625" s="31"/>
      <c r="Z625" s="31"/>
      <c r="AA625" s="31"/>
      <c r="AB625" s="31"/>
      <c r="AC625" s="31"/>
      <c r="AD625" s="31"/>
    </row>
    <row r="626" spans="18:30" x14ac:dyDescent="0.25">
      <c r="R626" s="31"/>
      <c r="S626" s="31"/>
      <c r="T626" s="31"/>
      <c r="U626" s="31"/>
      <c r="V626" s="31"/>
      <c r="W626" s="31"/>
      <c r="X626" s="31"/>
      <c r="Y626" s="31"/>
      <c r="Z626" s="31"/>
      <c r="AA626" s="31"/>
      <c r="AB626" s="31"/>
      <c r="AC626" s="31"/>
      <c r="AD626" s="31"/>
    </row>
    <row r="627" spans="18:30" x14ac:dyDescent="0.25">
      <c r="R627" s="31"/>
      <c r="S627" s="31"/>
      <c r="T627" s="31"/>
      <c r="U627" s="31"/>
      <c r="V627" s="31"/>
      <c r="W627" s="31"/>
      <c r="X627" s="31"/>
      <c r="Y627" s="31"/>
      <c r="Z627" s="31"/>
      <c r="AA627" s="31"/>
      <c r="AB627" s="31"/>
      <c r="AC627" s="31"/>
      <c r="AD627" s="31"/>
    </row>
    <row r="628" spans="18:30" x14ac:dyDescent="0.25">
      <c r="R628" s="31"/>
      <c r="S628" s="31"/>
      <c r="T628" s="31"/>
      <c r="U628" s="31"/>
      <c r="V628" s="31"/>
      <c r="W628" s="31"/>
      <c r="X628" s="31"/>
      <c r="Y628" s="31"/>
      <c r="Z628" s="31"/>
      <c r="AA628" s="31"/>
      <c r="AB628" s="31"/>
      <c r="AC628" s="31"/>
      <c r="AD628" s="31"/>
    </row>
    <row r="629" spans="18:30" x14ac:dyDescent="0.25">
      <c r="R629" s="31"/>
      <c r="S629" s="31"/>
      <c r="T629" s="31"/>
      <c r="U629" s="31"/>
      <c r="V629" s="31"/>
      <c r="W629" s="31"/>
      <c r="X629" s="31"/>
      <c r="Y629" s="31"/>
      <c r="Z629" s="31"/>
      <c r="AA629" s="31"/>
      <c r="AB629" s="31"/>
      <c r="AC629" s="31"/>
      <c r="AD629" s="31"/>
    </row>
    <row r="630" spans="18:30" x14ac:dyDescent="0.25">
      <c r="R630" s="31"/>
      <c r="S630" s="31"/>
      <c r="T630" s="31"/>
      <c r="U630" s="31"/>
      <c r="V630" s="31"/>
      <c r="W630" s="31"/>
      <c r="X630" s="31"/>
      <c r="Y630" s="31"/>
      <c r="Z630" s="31"/>
      <c r="AA630" s="31"/>
      <c r="AB630" s="31"/>
      <c r="AC630" s="31"/>
      <c r="AD630" s="31"/>
    </row>
    <row r="631" spans="18:30" x14ac:dyDescent="0.25">
      <c r="R631" s="31"/>
      <c r="S631" s="31"/>
      <c r="T631" s="31"/>
      <c r="U631" s="31"/>
      <c r="V631" s="31"/>
      <c r="W631" s="31"/>
      <c r="X631" s="31"/>
      <c r="Y631" s="31"/>
      <c r="Z631" s="31"/>
      <c r="AA631" s="31"/>
      <c r="AB631" s="31"/>
      <c r="AC631" s="31"/>
      <c r="AD631" s="31"/>
    </row>
    <row r="632" spans="18:30" x14ac:dyDescent="0.25">
      <c r="R632" s="31"/>
      <c r="S632" s="31"/>
      <c r="T632" s="31"/>
      <c r="U632" s="31"/>
      <c r="V632" s="31"/>
      <c r="W632" s="31"/>
      <c r="X632" s="31"/>
      <c r="Y632" s="31"/>
      <c r="Z632" s="31"/>
      <c r="AA632" s="31"/>
      <c r="AB632" s="31"/>
      <c r="AC632" s="31"/>
      <c r="AD632" s="31"/>
    </row>
    <row r="633" spans="18:30" x14ac:dyDescent="0.25">
      <c r="R633" s="31"/>
      <c r="S633" s="31"/>
      <c r="T633" s="31"/>
      <c r="U633" s="31"/>
      <c r="V633" s="31"/>
      <c r="W633" s="31"/>
      <c r="X633" s="31"/>
      <c r="Y633" s="31"/>
      <c r="Z633" s="31"/>
      <c r="AA633" s="31"/>
      <c r="AB633" s="31"/>
      <c r="AC633" s="31"/>
      <c r="AD633" s="31"/>
    </row>
    <row r="634" spans="18:30" x14ac:dyDescent="0.25">
      <c r="R634" s="31"/>
      <c r="S634" s="31"/>
      <c r="T634" s="31"/>
      <c r="U634" s="31"/>
      <c r="V634" s="31"/>
      <c r="W634" s="31"/>
      <c r="X634" s="31"/>
      <c r="Y634" s="31"/>
      <c r="Z634" s="31"/>
      <c r="AA634" s="31"/>
      <c r="AB634" s="31"/>
      <c r="AC634" s="31"/>
      <c r="AD634" s="31"/>
    </row>
    <row r="635" spans="18:30" x14ac:dyDescent="0.25">
      <c r="R635" s="31"/>
      <c r="S635" s="31"/>
      <c r="T635" s="31"/>
      <c r="U635" s="31"/>
      <c r="V635" s="31"/>
      <c r="W635" s="31"/>
      <c r="X635" s="31"/>
      <c r="Y635" s="31"/>
      <c r="Z635" s="31"/>
      <c r="AA635" s="31"/>
      <c r="AB635" s="31"/>
      <c r="AC635" s="31"/>
      <c r="AD635" s="31"/>
    </row>
    <row r="636" spans="18:30" x14ac:dyDescent="0.25">
      <c r="R636" s="31"/>
      <c r="S636" s="31"/>
      <c r="T636" s="31"/>
      <c r="U636" s="31"/>
      <c r="V636" s="31"/>
      <c r="W636" s="31"/>
      <c r="X636" s="31"/>
      <c r="Y636" s="31"/>
      <c r="Z636" s="31"/>
      <c r="AA636" s="31"/>
      <c r="AB636" s="31"/>
      <c r="AC636" s="31"/>
      <c r="AD636" s="31"/>
    </row>
    <row r="637" spans="18:30" x14ac:dyDescent="0.25">
      <c r="R637" s="31"/>
      <c r="S637" s="31"/>
      <c r="T637" s="31"/>
      <c r="U637" s="31"/>
      <c r="V637" s="31"/>
      <c r="W637" s="31"/>
      <c r="X637" s="31"/>
      <c r="Y637" s="31"/>
      <c r="Z637" s="31"/>
      <c r="AA637" s="31"/>
      <c r="AB637" s="31"/>
      <c r="AC637" s="31"/>
      <c r="AD637" s="31"/>
    </row>
    <row r="638" spans="18:30" x14ac:dyDescent="0.25">
      <c r="R638" s="31"/>
      <c r="S638" s="31"/>
      <c r="T638" s="31"/>
      <c r="U638" s="31"/>
      <c r="V638" s="31"/>
      <c r="W638" s="31"/>
      <c r="X638" s="31"/>
      <c r="Y638" s="31"/>
      <c r="Z638" s="31"/>
      <c r="AA638" s="31"/>
      <c r="AB638" s="31"/>
      <c r="AC638" s="31"/>
      <c r="AD638" s="31"/>
    </row>
    <row r="639" spans="18:30" x14ac:dyDescent="0.25">
      <c r="R639" s="31"/>
      <c r="S639" s="31"/>
      <c r="T639" s="31"/>
      <c r="U639" s="31"/>
      <c r="V639" s="31"/>
      <c r="W639" s="31"/>
      <c r="X639" s="31"/>
      <c r="Y639" s="31"/>
      <c r="Z639" s="31"/>
      <c r="AA639" s="31"/>
      <c r="AB639" s="31"/>
      <c r="AC639" s="31"/>
      <c r="AD639" s="31"/>
    </row>
    <row r="640" spans="18:30" x14ac:dyDescent="0.25">
      <c r="R640" s="31"/>
      <c r="S640" s="31"/>
      <c r="T640" s="31"/>
      <c r="U640" s="31"/>
      <c r="V640" s="31"/>
      <c r="W640" s="31"/>
      <c r="X640" s="31"/>
      <c r="Y640" s="31"/>
      <c r="Z640" s="31"/>
      <c r="AA640" s="31"/>
      <c r="AB640" s="31"/>
      <c r="AC640" s="31"/>
      <c r="AD640" s="31"/>
    </row>
    <row r="641" spans="18:30" x14ac:dyDescent="0.25">
      <c r="R641" s="31"/>
      <c r="S641" s="31"/>
      <c r="T641" s="31"/>
      <c r="U641" s="31"/>
      <c r="V641" s="31"/>
      <c r="W641" s="31"/>
      <c r="X641" s="31"/>
      <c r="Y641" s="31"/>
      <c r="Z641" s="31"/>
      <c r="AA641" s="31"/>
      <c r="AB641" s="31"/>
      <c r="AC641" s="31"/>
      <c r="AD641" s="31"/>
    </row>
    <row r="642" spans="18:30" x14ac:dyDescent="0.25">
      <c r="R642" s="31"/>
      <c r="S642" s="31"/>
      <c r="T642" s="31"/>
      <c r="U642" s="31"/>
      <c r="V642" s="31"/>
      <c r="W642" s="31"/>
      <c r="X642" s="31"/>
      <c r="Y642" s="31"/>
      <c r="Z642" s="31"/>
      <c r="AA642" s="31"/>
      <c r="AB642" s="31"/>
      <c r="AC642" s="31"/>
      <c r="AD642" s="31"/>
    </row>
    <row r="643" spans="18:30" x14ac:dyDescent="0.25">
      <c r="R643" s="31"/>
      <c r="S643" s="31"/>
      <c r="T643" s="31"/>
      <c r="U643" s="31"/>
      <c r="V643" s="31"/>
      <c r="W643" s="31"/>
      <c r="X643" s="31"/>
      <c r="Y643" s="31"/>
      <c r="Z643" s="31"/>
      <c r="AA643" s="31"/>
      <c r="AB643" s="31"/>
      <c r="AC643" s="31"/>
      <c r="AD643" s="31"/>
    </row>
    <row r="644" spans="18:30" x14ac:dyDescent="0.25">
      <c r="R644" s="31"/>
      <c r="S644" s="31"/>
      <c r="T644" s="31"/>
      <c r="U644" s="31"/>
      <c r="V644" s="31"/>
      <c r="W644" s="31"/>
      <c r="X644" s="31"/>
      <c r="Y644" s="31"/>
      <c r="Z644" s="31"/>
      <c r="AA644" s="31"/>
      <c r="AB644" s="31"/>
      <c r="AC644" s="31"/>
      <c r="AD644" s="31"/>
    </row>
    <row r="645" spans="18:30" x14ac:dyDescent="0.25">
      <c r="R645" s="31"/>
      <c r="S645" s="31"/>
      <c r="T645" s="31"/>
      <c r="U645" s="31"/>
      <c r="V645" s="31"/>
      <c r="W645" s="31"/>
      <c r="X645" s="31"/>
      <c r="Y645" s="31"/>
      <c r="Z645" s="31"/>
      <c r="AA645" s="31"/>
      <c r="AB645" s="31"/>
      <c r="AC645" s="31"/>
      <c r="AD645" s="31"/>
    </row>
    <row r="646" spans="18:30" x14ac:dyDescent="0.25">
      <c r="R646" s="31"/>
      <c r="S646" s="31"/>
      <c r="T646" s="31"/>
      <c r="U646" s="31"/>
      <c r="V646" s="31"/>
      <c r="W646" s="31"/>
      <c r="X646" s="31"/>
      <c r="Y646" s="31"/>
      <c r="Z646" s="31"/>
      <c r="AA646" s="31"/>
      <c r="AB646" s="31"/>
      <c r="AC646" s="31"/>
      <c r="AD646" s="31"/>
    </row>
    <row r="647" spans="18:30" x14ac:dyDescent="0.25">
      <c r="R647" s="31"/>
      <c r="S647" s="31"/>
      <c r="T647" s="31"/>
      <c r="U647" s="31"/>
      <c r="V647" s="31"/>
      <c r="W647" s="31"/>
      <c r="X647" s="31"/>
      <c r="Y647" s="31"/>
      <c r="Z647" s="31"/>
      <c r="AA647" s="31"/>
      <c r="AB647" s="31"/>
      <c r="AC647" s="31"/>
      <c r="AD647" s="31"/>
    </row>
    <row r="648" spans="18:30" x14ac:dyDescent="0.25">
      <c r="R648" s="31"/>
      <c r="S648" s="31"/>
      <c r="T648" s="31"/>
      <c r="U648" s="31"/>
      <c r="V648" s="31"/>
      <c r="W648" s="31"/>
      <c r="X648" s="31"/>
      <c r="Y648" s="31"/>
      <c r="Z648" s="31"/>
      <c r="AA648" s="31"/>
      <c r="AB648" s="31"/>
      <c r="AC648" s="31"/>
      <c r="AD648" s="31"/>
    </row>
    <row r="649" spans="18:30" x14ac:dyDescent="0.25">
      <c r="R649" s="31"/>
      <c r="S649" s="31"/>
      <c r="T649" s="31"/>
      <c r="U649" s="31"/>
      <c r="V649" s="31"/>
      <c r="W649" s="31"/>
      <c r="X649" s="31"/>
      <c r="Y649" s="31"/>
      <c r="Z649" s="31"/>
      <c r="AA649" s="31"/>
      <c r="AB649" s="31"/>
      <c r="AC649" s="31"/>
      <c r="AD649" s="31"/>
    </row>
    <row r="650" spans="18:30" x14ac:dyDescent="0.25">
      <c r="R650" s="31"/>
      <c r="S650" s="31"/>
      <c r="T650" s="31"/>
      <c r="U650" s="31"/>
      <c r="V650" s="31"/>
      <c r="W650" s="31"/>
      <c r="X650" s="31"/>
      <c r="Y650" s="31"/>
      <c r="Z650" s="31"/>
      <c r="AA650" s="31"/>
      <c r="AB650" s="31"/>
      <c r="AC650" s="31"/>
      <c r="AD650" s="31"/>
    </row>
    <row r="651" spans="18:30" x14ac:dyDescent="0.25">
      <c r="R651" s="31"/>
      <c r="S651" s="31"/>
      <c r="T651" s="31"/>
      <c r="U651" s="31"/>
      <c r="V651" s="31"/>
      <c r="W651" s="31"/>
      <c r="X651" s="31"/>
      <c r="Y651" s="31"/>
      <c r="Z651" s="31"/>
      <c r="AA651" s="31"/>
      <c r="AB651" s="31"/>
      <c r="AC651" s="31"/>
      <c r="AD651" s="31"/>
    </row>
    <row r="652" spans="18:30" x14ac:dyDescent="0.25">
      <c r="R652" s="31"/>
      <c r="S652" s="31"/>
      <c r="T652" s="31"/>
      <c r="U652" s="31"/>
      <c r="V652" s="31"/>
      <c r="W652" s="31"/>
      <c r="X652" s="31"/>
      <c r="Y652" s="31"/>
      <c r="Z652" s="31"/>
      <c r="AA652" s="31"/>
      <c r="AB652" s="31"/>
      <c r="AC652" s="31"/>
      <c r="AD652" s="31"/>
    </row>
    <row r="653" spans="18:30" x14ac:dyDescent="0.25">
      <c r="R653" s="31"/>
      <c r="S653" s="31"/>
      <c r="T653" s="31"/>
      <c r="U653" s="31"/>
      <c r="V653" s="31"/>
      <c r="W653" s="31"/>
      <c r="X653" s="31"/>
      <c r="Y653" s="31"/>
      <c r="Z653" s="31"/>
      <c r="AA653" s="31"/>
      <c r="AB653" s="31"/>
      <c r="AC653" s="31"/>
      <c r="AD653" s="31"/>
    </row>
    <row r="654" spans="18:30" x14ac:dyDescent="0.25">
      <c r="R654" s="31"/>
      <c r="S654" s="31"/>
      <c r="T654" s="31"/>
      <c r="U654" s="31"/>
      <c r="V654" s="31"/>
      <c r="W654" s="31"/>
      <c r="X654" s="31"/>
      <c r="Y654" s="31"/>
      <c r="Z654" s="31"/>
      <c r="AA654" s="31"/>
      <c r="AB654" s="31"/>
      <c r="AC654" s="31"/>
      <c r="AD654" s="31"/>
    </row>
    <row r="655" spans="18:30" x14ac:dyDescent="0.25">
      <c r="R655" s="31"/>
      <c r="S655" s="31"/>
      <c r="T655" s="31"/>
      <c r="U655" s="31"/>
      <c r="V655" s="31"/>
      <c r="W655" s="31"/>
      <c r="X655" s="31"/>
      <c r="Y655" s="31"/>
      <c r="Z655" s="31"/>
      <c r="AA655" s="31"/>
      <c r="AB655" s="31"/>
      <c r="AC655" s="31"/>
      <c r="AD655" s="31"/>
    </row>
    <row r="656" spans="18:30" x14ac:dyDescent="0.25">
      <c r="R656" s="31"/>
      <c r="S656" s="31"/>
      <c r="T656" s="31"/>
      <c r="U656" s="31"/>
      <c r="V656" s="31"/>
      <c r="W656" s="31"/>
      <c r="X656" s="31"/>
      <c r="Y656" s="31"/>
      <c r="Z656" s="31"/>
      <c r="AA656" s="31"/>
      <c r="AB656" s="31"/>
      <c r="AC656" s="31"/>
      <c r="AD656" s="31"/>
    </row>
    <row r="657" spans="18:30" x14ac:dyDescent="0.25">
      <c r="R657" s="31"/>
      <c r="S657" s="31"/>
      <c r="T657" s="31"/>
      <c r="U657" s="31"/>
      <c r="V657" s="31"/>
      <c r="W657" s="31"/>
      <c r="X657" s="31"/>
      <c r="Y657" s="31"/>
      <c r="Z657" s="31"/>
      <c r="AA657" s="31"/>
      <c r="AB657" s="31"/>
      <c r="AC657" s="31"/>
      <c r="AD657" s="31"/>
    </row>
    <row r="658" spans="18:30" x14ac:dyDescent="0.25">
      <c r="R658" s="31"/>
      <c r="S658" s="31"/>
      <c r="T658" s="31"/>
      <c r="U658" s="31"/>
      <c r="V658" s="31"/>
      <c r="W658" s="31"/>
      <c r="X658" s="31"/>
      <c r="Y658" s="31"/>
      <c r="Z658" s="31"/>
      <c r="AA658" s="31"/>
      <c r="AB658" s="31"/>
      <c r="AC658" s="31"/>
      <c r="AD658" s="31"/>
    </row>
    <row r="659" spans="18:30" x14ac:dyDescent="0.25">
      <c r="R659" s="31"/>
      <c r="S659" s="31"/>
      <c r="T659" s="31"/>
      <c r="U659" s="31"/>
      <c r="V659" s="31"/>
      <c r="W659" s="31"/>
      <c r="X659" s="31"/>
      <c r="Y659" s="31"/>
      <c r="Z659" s="31"/>
      <c r="AA659" s="31"/>
      <c r="AB659" s="31"/>
      <c r="AC659" s="31"/>
      <c r="AD659" s="31"/>
    </row>
    <row r="660" spans="18:30" x14ac:dyDescent="0.25">
      <c r="R660" s="31"/>
      <c r="S660" s="31"/>
      <c r="T660" s="31"/>
      <c r="U660" s="31"/>
      <c r="V660" s="31"/>
      <c r="W660" s="31"/>
      <c r="X660" s="31"/>
      <c r="Y660" s="31"/>
      <c r="Z660" s="31"/>
      <c r="AA660" s="31"/>
      <c r="AB660" s="31"/>
      <c r="AC660" s="31"/>
      <c r="AD660" s="31"/>
    </row>
    <row r="661" spans="18:30" x14ac:dyDescent="0.25">
      <c r="R661" s="31"/>
      <c r="S661" s="31"/>
      <c r="T661" s="31"/>
      <c r="U661" s="31"/>
      <c r="V661" s="31"/>
      <c r="W661" s="31"/>
      <c r="X661" s="31"/>
      <c r="Y661" s="31"/>
      <c r="Z661" s="31"/>
      <c r="AA661" s="31"/>
      <c r="AB661" s="31"/>
      <c r="AC661" s="31"/>
      <c r="AD661" s="31"/>
    </row>
    <row r="662" spans="18:30" x14ac:dyDescent="0.25">
      <c r="R662" s="31"/>
      <c r="S662" s="31"/>
      <c r="T662" s="31"/>
      <c r="U662" s="31"/>
      <c r="V662" s="31"/>
      <c r="W662" s="31"/>
      <c r="X662" s="31"/>
      <c r="Y662" s="31"/>
      <c r="Z662" s="31"/>
      <c r="AA662" s="31"/>
      <c r="AB662" s="31"/>
      <c r="AC662" s="31"/>
      <c r="AD662" s="31"/>
    </row>
    <row r="663" spans="18:30" x14ac:dyDescent="0.25">
      <c r="R663" s="31"/>
      <c r="S663" s="31"/>
      <c r="T663" s="31"/>
      <c r="U663" s="31"/>
      <c r="V663" s="31"/>
      <c r="W663" s="31"/>
      <c r="X663" s="31"/>
      <c r="Y663" s="31"/>
      <c r="Z663" s="31"/>
      <c r="AA663" s="31"/>
      <c r="AB663" s="31"/>
      <c r="AC663" s="31"/>
      <c r="AD663" s="31"/>
    </row>
    <row r="664" spans="18:30" x14ac:dyDescent="0.25">
      <c r="R664" s="31"/>
      <c r="S664" s="31"/>
      <c r="T664" s="31"/>
      <c r="U664" s="31"/>
      <c r="V664" s="31"/>
      <c r="W664" s="31"/>
      <c r="X664" s="31"/>
      <c r="Y664" s="31"/>
      <c r="Z664" s="31"/>
      <c r="AA664" s="31"/>
      <c r="AB664" s="31"/>
      <c r="AC664" s="31"/>
      <c r="AD664" s="31"/>
    </row>
    <row r="665" spans="18:30" x14ac:dyDescent="0.25">
      <c r="R665" s="31"/>
      <c r="S665" s="31"/>
      <c r="T665" s="31"/>
      <c r="U665" s="31"/>
      <c r="V665" s="31"/>
      <c r="W665" s="31"/>
      <c r="X665" s="31"/>
      <c r="Y665" s="31"/>
      <c r="Z665" s="31"/>
      <c r="AA665" s="31"/>
      <c r="AB665" s="31"/>
      <c r="AC665" s="31"/>
      <c r="AD665" s="31"/>
    </row>
    <row r="666" spans="18:30" x14ac:dyDescent="0.25">
      <c r="R666" s="31"/>
      <c r="S666" s="31"/>
      <c r="T666" s="31"/>
      <c r="U666" s="31"/>
      <c r="V666" s="31"/>
      <c r="W666" s="31"/>
      <c r="X666" s="31"/>
      <c r="Y666" s="31"/>
      <c r="Z666" s="31"/>
      <c r="AA666" s="31"/>
      <c r="AB666" s="31"/>
      <c r="AC666" s="31"/>
      <c r="AD666" s="31"/>
    </row>
    <row r="667" spans="18:30" x14ac:dyDescent="0.25">
      <c r="R667" s="31"/>
      <c r="S667" s="31"/>
      <c r="T667" s="31"/>
      <c r="U667" s="31"/>
      <c r="V667" s="31"/>
      <c r="W667" s="31"/>
      <c r="X667" s="31"/>
      <c r="Y667" s="31"/>
      <c r="Z667" s="31"/>
      <c r="AA667" s="31"/>
      <c r="AB667" s="31"/>
      <c r="AC667" s="31"/>
      <c r="AD667" s="31"/>
    </row>
    <row r="668" spans="18:30" x14ac:dyDescent="0.25">
      <c r="R668" s="31"/>
      <c r="S668" s="31"/>
      <c r="T668" s="31"/>
      <c r="U668" s="31"/>
      <c r="V668" s="31"/>
      <c r="W668" s="31"/>
      <c r="X668" s="31"/>
      <c r="Y668" s="31"/>
      <c r="Z668" s="31"/>
      <c r="AA668" s="31"/>
      <c r="AB668" s="31"/>
      <c r="AC668" s="31"/>
      <c r="AD668" s="31"/>
    </row>
    <row r="669" spans="18:30" x14ac:dyDescent="0.25">
      <c r="R669" s="31"/>
      <c r="S669" s="31"/>
      <c r="T669" s="31"/>
      <c r="U669" s="31"/>
      <c r="V669" s="31"/>
      <c r="W669" s="31"/>
      <c r="X669" s="31"/>
      <c r="Y669" s="31"/>
      <c r="Z669" s="31"/>
      <c r="AA669" s="31"/>
      <c r="AB669" s="31"/>
      <c r="AC669" s="31"/>
      <c r="AD669" s="31"/>
    </row>
    <row r="670" spans="18:30" x14ac:dyDescent="0.25">
      <c r="R670" s="31"/>
      <c r="S670" s="31"/>
      <c r="T670" s="31"/>
      <c r="U670" s="31"/>
      <c r="V670" s="31"/>
      <c r="W670" s="31"/>
      <c r="X670" s="31"/>
      <c r="Y670" s="31"/>
      <c r="Z670" s="31"/>
      <c r="AA670" s="31"/>
      <c r="AB670" s="31"/>
      <c r="AC670" s="31"/>
      <c r="AD670" s="31"/>
    </row>
    <row r="671" spans="18:30" x14ac:dyDescent="0.25">
      <c r="R671" s="31"/>
      <c r="S671" s="31"/>
      <c r="T671" s="31"/>
      <c r="U671" s="31"/>
      <c r="V671" s="31"/>
      <c r="W671" s="31"/>
      <c r="X671" s="31"/>
      <c r="Y671" s="31"/>
      <c r="Z671" s="31"/>
      <c r="AA671" s="31"/>
      <c r="AB671" s="31"/>
      <c r="AC671" s="31"/>
      <c r="AD671" s="31"/>
    </row>
    <row r="672" spans="18:30" x14ac:dyDescent="0.25">
      <c r="R672" s="31"/>
      <c r="S672" s="31"/>
      <c r="T672" s="31"/>
      <c r="U672" s="31"/>
      <c r="V672" s="31"/>
      <c r="W672" s="31"/>
      <c r="X672" s="31"/>
      <c r="Y672" s="31"/>
      <c r="Z672" s="31"/>
      <c r="AA672" s="31"/>
      <c r="AB672" s="31"/>
      <c r="AC672" s="31"/>
      <c r="AD672" s="31"/>
    </row>
    <row r="673" spans="18:30" x14ac:dyDescent="0.25">
      <c r="R673" s="31"/>
      <c r="S673" s="31"/>
      <c r="T673" s="31"/>
      <c r="U673" s="31"/>
      <c r="V673" s="31"/>
      <c r="W673" s="31"/>
      <c r="X673" s="31"/>
      <c r="Y673" s="31"/>
      <c r="Z673" s="31"/>
      <c r="AA673" s="31"/>
      <c r="AB673" s="31"/>
      <c r="AC673" s="31"/>
      <c r="AD673" s="31"/>
    </row>
    <row r="674" spans="18:30" x14ac:dyDescent="0.25">
      <c r="R674" s="31"/>
      <c r="S674" s="31"/>
      <c r="T674" s="31"/>
      <c r="U674" s="31"/>
      <c r="V674" s="31"/>
      <c r="W674" s="31"/>
      <c r="X674" s="31"/>
      <c r="Y674" s="31"/>
      <c r="Z674" s="31"/>
      <c r="AA674" s="31"/>
      <c r="AB674" s="31"/>
      <c r="AC674" s="31"/>
      <c r="AD674" s="31"/>
    </row>
    <row r="675" spans="18:30" x14ac:dyDescent="0.25">
      <c r="R675" s="31"/>
      <c r="S675" s="31"/>
      <c r="T675" s="31"/>
      <c r="U675" s="31"/>
      <c r="V675" s="31"/>
      <c r="W675" s="31"/>
      <c r="X675" s="31"/>
      <c r="Y675" s="31"/>
      <c r="Z675" s="31"/>
      <c r="AA675" s="31"/>
      <c r="AB675" s="31"/>
      <c r="AC675" s="31"/>
      <c r="AD675" s="31"/>
    </row>
    <row r="676" spans="18:30" x14ac:dyDescent="0.25">
      <c r="R676" s="31"/>
      <c r="S676" s="31"/>
      <c r="T676" s="31"/>
      <c r="U676" s="31"/>
      <c r="V676" s="31"/>
      <c r="W676" s="31"/>
      <c r="X676" s="31"/>
      <c r="Y676" s="31"/>
      <c r="Z676" s="31"/>
      <c r="AA676" s="31"/>
      <c r="AB676" s="31"/>
      <c r="AC676" s="31"/>
      <c r="AD676" s="31"/>
    </row>
    <row r="677" spans="18:30" x14ac:dyDescent="0.25">
      <c r="R677" s="31"/>
      <c r="S677" s="31"/>
      <c r="T677" s="31"/>
      <c r="U677" s="31"/>
      <c r="V677" s="31"/>
      <c r="W677" s="31"/>
      <c r="X677" s="31"/>
      <c r="Y677" s="31"/>
      <c r="Z677" s="31"/>
      <c r="AA677" s="31"/>
      <c r="AB677" s="31"/>
      <c r="AC677" s="31"/>
      <c r="AD677" s="31"/>
    </row>
    <row r="678" spans="18:30" x14ac:dyDescent="0.25">
      <c r="R678" s="31"/>
      <c r="S678" s="31"/>
      <c r="T678" s="31"/>
      <c r="U678" s="31"/>
      <c r="V678" s="31"/>
      <c r="W678" s="31"/>
      <c r="X678" s="31"/>
      <c r="Y678" s="31"/>
      <c r="Z678" s="31"/>
      <c r="AA678" s="31"/>
      <c r="AB678" s="31"/>
      <c r="AC678" s="31"/>
      <c r="AD678" s="31"/>
    </row>
    <row r="679" spans="18:30" x14ac:dyDescent="0.25">
      <c r="R679" s="31"/>
      <c r="S679" s="31"/>
      <c r="T679" s="31"/>
      <c r="U679" s="31"/>
      <c r="V679" s="31"/>
      <c r="W679" s="31"/>
      <c r="X679" s="31"/>
      <c r="Y679" s="31"/>
      <c r="Z679" s="31"/>
      <c r="AA679" s="31"/>
      <c r="AB679" s="31"/>
      <c r="AC679" s="31"/>
      <c r="AD679" s="31"/>
    </row>
    <row r="680" spans="18:30" x14ac:dyDescent="0.25">
      <c r="R680" s="31"/>
      <c r="S680" s="31"/>
      <c r="T680" s="31"/>
      <c r="U680" s="31"/>
      <c r="V680" s="31"/>
      <c r="W680" s="31"/>
      <c r="X680" s="31"/>
      <c r="Y680" s="31"/>
      <c r="Z680" s="31"/>
      <c r="AA680" s="31"/>
      <c r="AB680" s="31"/>
      <c r="AC680" s="31"/>
      <c r="AD680" s="31"/>
    </row>
    <row r="681" spans="18:30" x14ac:dyDescent="0.25">
      <c r="R681" s="31"/>
      <c r="S681" s="31"/>
      <c r="T681" s="31"/>
      <c r="U681" s="31"/>
      <c r="V681" s="31"/>
      <c r="W681" s="31"/>
      <c r="X681" s="31"/>
      <c r="Y681" s="31"/>
      <c r="Z681" s="31"/>
      <c r="AA681" s="31"/>
      <c r="AB681" s="31"/>
      <c r="AC681" s="31"/>
      <c r="AD681" s="31"/>
    </row>
    <row r="682" spans="18:30" x14ac:dyDescent="0.25">
      <c r="R682" s="31"/>
      <c r="S682" s="31"/>
      <c r="T682" s="31"/>
      <c r="U682" s="31"/>
      <c r="V682" s="31"/>
      <c r="W682" s="31"/>
      <c r="X682" s="31"/>
      <c r="Y682" s="31"/>
      <c r="Z682" s="31"/>
      <c r="AA682" s="31"/>
      <c r="AB682" s="31"/>
      <c r="AC682" s="31"/>
      <c r="AD682" s="31"/>
    </row>
    <row r="683" spans="18:30" x14ac:dyDescent="0.25">
      <c r="R683" s="31"/>
      <c r="S683" s="31"/>
      <c r="T683" s="31"/>
      <c r="U683" s="31"/>
      <c r="V683" s="31"/>
      <c r="W683" s="31"/>
      <c r="X683" s="31"/>
      <c r="Y683" s="31"/>
      <c r="Z683" s="31"/>
      <c r="AA683" s="31"/>
      <c r="AB683" s="31"/>
      <c r="AC683" s="31"/>
      <c r="AD683" s="31"/>
    </row>
    <row r="684" spans="18:30" x14ac:dyDescent="0.25">
      <c r="R684" s="31"/>
      <c r="S684" s="31"/>
      <c r="T684" s="31"/>
      <c r="U684" s="31"/>
      <c r="V684" s="31"/>
      <c r="W684" s="31"/>
      <c r="X684" s="31"/>
      <c r="Y684" s="31"/>
      <c r="Z684" s="31"/>
      <c r="AA684" s="31"/>
      <c r="AB684" s="31"/>
      <c r="AC684" s="31"/>
      <c r="AD684" s="31"/>
    </row>
    <row r="685" spans="18:30" x14ac:dyDescent="0.25">
      <c r="R685" s="31"/>
      <c r="S685" s="31"/>
      <c r="T685" s="31"/>
      <c r="U685" s="31"/>
      <c r="V685" s="31"/>
      <c r="W685" s="31"/>
      <c r="X685" s="31"/>
      <c r="Y685" s="31"/>
      <c r="Z685" s="31"/>
      <c r="AA685" s="31"/>
      <c r="AB685" s="31"/>
      <c r="AC685" s="31"/>
      <c r="AD685" s="31"/>
    </row>
    <row r="686" spans="18:30" x14ac:dyDescent="0.25">
      <c r="R686" s="31"/>
      <c r="S686" s="31"/>
      <c r="T686" s="31"/>
      <c r="U686" s="31"/>
      <c r="V686" s="31"/>
      <c r="W686" s="31"/>
      <c r="X686" s="31"/>
      <c r="Y686" s="31"/>
      <c r="Z686" s="31"/>
      <c r="AA686" s="31"/>
      <c r="AB686" s="31"/>
      <c r="AC686" s="31"/>
      <c r="AD686" s="31"/>
    </row>
    <row r="687" spans="18:30" x14ac:dyDescent="0.25">
      <c r="R687" s="31"/>
      <c r="S687" s="31"/>
      <c r="T687" s="31"/>
      <c r="U687" s="31"/>
      <c r="V687" s="31"/>
      <c r="W687" s="31"/>
      <c r="X687" s="31"/>
      <c r="Y687" s="31"/>
      <c r="Z687" s="31"/>
      <c r="AA687" s="31"/>
      <c r="AB687" s="31"/>
      <c r="AC687" s="31"/>
      <c r="AD687" s="31"/>
    </row>
    <row r="688" spans="18:30" x14ac:dyDescent="0.25">
      <c r="R688" s="31"/>
      <c r="S688" s="31"/>
      <c r="T688" s="31"/>
      <c r="U688" s="31"/>
      <c r="V688" s="31"/>
      <c r="W688" s="31"/>
      <c r="X688" s="31"/>
      <c r="Y688" s="31"/>
      <c r="Z688" s="31"/>
      <c r="AA688" s="31"/>
      <c r="AB688" s="31"/>
      <c r="AC688" s="31"/>
      <c r="AD688" s="31"/>
    </row>
    <row r="689" spans="18:30" x14ac:dyDescent="0.25">
      <c r="R689" s="31"/>
      <c r="S689" s="31"/>
      <c r="T689" s="31"/>
      <c r="U689" s="31"/>
      <c r="V689" s="31"/>
      <c r="W689" s="31"/>
      <c r="X689" s="31"/>
      <c r="Y689" s="31"/>
      <c r="Z689" s="31"/>
      <c r="AA689" s="31"/>
      <c r="AB689" s="31"/>
      <c r="AC689" s="31"/>
      <c r="AD689" s="31"/>
    </row>
    <row r="690" spans="18:30" x14ac:dyDescent="0.25">
      <c r="R690" s="31"/>
      <c r="S690" s="31"/>
      <c r="T690" s="31"/>
      <c r="U690" s="31"/>
      <c r="V690" s="31"/>
      <c r="W690" s="31"/>
      <c r="X690" s="31"/>
      <c r="Y690" s="31"/>
      <c r="Z690" s="31"/>
      <c r="AA690" s="31"/>
      <c r="AB690" s="31"/>
      <c r="AC690" s="31"/>
      <c r="AD690" s="31"/>
    </row>
    <row r="691" spans="18:30" x14ac:dyDescent="0.25">
      <c r="R691" s="31"/>
      <c r="S691" s="31"/>
      <c r="T691" s="31"/>
      <c r="U691" s="31"/>
      <c r="V691" s="31"/>
      <c r="W691" s="31"/>
      <c r="X691" s="31"/>
      <c r="Y691" s="31"/>
      <c r="Z691" s="31"/>
      <c r="AA691" s="31"/>
      <c r="AB691" s="31"/>
      <c r="AC691" s="31"/>
      <c r="AD691" s="31"/>
    </row>
    <row r="692" spans="18:30" x14ac:dyDescent="0.25">
      <c r="R692" s="31"/>
      <c r="S692" s="31"/>
      <c r="T692" s="31"/>
      <c r="U692" s="31"/>
      <c r="V692" s="31"/>
      <c r="W692" s="31"/>
      <c r="X692" s="31"/>
      <c r="Y692" s="31"/>
      <c r="Z692" s="31"/>
      <c r="AA692" s="31"/>
      <c r="AB692" s="31"/>
      <c r="AC692" s="31"/>
      <c r="AD692" s="31"/>
    </row>
    <row r="693" spans="18:30" x14ac:dyDescent="0.25">
      <c r="R693" s="31"/>
      <c r="S693" s="31"/>
      <c r="T693" s="31"/>
      <c r="U693" s="31"/>
      <c r="V693" s="31"/>
      <c r="W693" s="31"/>
      <c r="X693" s="31"/>
      <c r="Y693" s="31"/>
      <c r="Z693" s="31"/>
      <c r="AA693" s="31"/>
      <c r="AB693" s="31"/>
      <c r="AC693" s="31"/>
      <c r="AD693" s="31"/>
    </row>
    <row r="694" spans="18:30" x14ac:dyDescent="0.25">
      <c r="R694" s="31"/>
      <c r="S694" s="31"/>
      <c r="T694" s="31"/>
      <c r="U694" s="31"/>
      <c r="V694" s="31"/>
      <c r="W694" s="31"/>
      <c r="X694" s="31"/>
      <c r="Y694" s="31"/>
      <c r="Z694" s="31"/>
      <c r="AA694" s="31"/>
      <c r="AB694" s="31"/>
      <c r="AC694" s="31"/>
      <c r="AD694" s="31"/>
    </row>
    <row r="695" spans="18:30" x14ac:dyDescent="0.25">
      <c r="R695" s="31"/>
      <c r="S695" s="31"/>
      <c r="T695" s="31"/>
      <c r="U695" s="31"/>
      <c r="V695" s="31"/>
      <c r="W695" s="31"/>
      <c r="X695" s="31"/>
      <c r="Y695" s="31"/>
      <c r="Z695" s="31"/>
      <c r="AA695" s="31"/>
      <c r="AB695" s="31"/>
      <c r="AC695" s="31"/>
      <c r="AD695" s="31"/>
    </row>
    <row r="696" spans="18:30" x14ac:dyDescent="0.25">
      <c r="R696" s="31"/>
      <c r="S696" s="31"/>
      <c r="T696" s="31"/>
      <c r="U696" s="31"/>
      <c r="V696" s="31"/>
      <c r="W696" s="31"/>
      <c r="X696" s="31"/>
      <c r="Y696" s="31"/>
      <c r="Z696" s="31"/>
      <c r="AA696" s="31"/>
      <c r="AB696" s="31"/>
      <c r="AC696" s="31"/>
      <c r="AD696" s="31"/>
    </row>
    <row r="697" spans="18:30" x14ac:dyDescent="0.25">
      <c r="R697" s="31"/>
      <c r="S697" s="31"/>
      <c r="T697" s="31"/>
      <c r="U697" s="31"/>
      <c r="V697" s="31"/>
      <c r="W697" s="31"/>
      <c r="X697" s="31"/>
      <c r="Y697" s="31"/>
      <c r="Z697" s="31"/>
      <c r="AA697" s="31"/>
      <c r="AB697" s="31"/>
      <c r="AC697" s="31"/>
      <c r="AD697" s="31"/>
    </row>
    <row r="698" spans="18:30" x14ac:dyDescent="0.25">
      <c r="R698" s="31"/>
      <c r="S698" s="31"/>
      <c r="T698" s="31"/>
      <c r="U698" s="31"/>
      <c r="V698" s="31"/>
      <c r="W698" s="31"/>
      <c r="X698" s="31"/>
      <c r="Y698" s="31"/>
      <c r="Z698" s="31"/>
      <c r="AA698" s="31"/>
      <c r="AB698" s="31"/>
      <c r="AC698" s="31"/>
      <c r="AD698" s="31"/>
    </row>
    <row r="699" spans="18:30" x14ac:dyDescent="0.25">
      <c r="R699" s="31"/>
      <c r="S699" s="31"/>
      <c r="T699" s="31"/>
      <c r="U699" s="31"/>
      <c r="V699" s="31"/>
      <c r="W699" s="31"/>
      <c r="X699" s="31"/>
      <c r="Y699" s="31"/>
      <c r="Z699" s="31"/>
      <c r="AA699" s="31"/>
      <c r="AB699" s="31"/>
      <c r="AC699" s="31"/>
      <c r="AD699" s="31"/>
    </row>
    <row r="700" spans="18:30" x14ac:dyDescent="0.25">
      <c r="R700" s="31"/>
      <c r="S700" s="31"/>
      <c r="T700" s="31"/>
      <c r="U700" s="31"/>
      <c r="V700" s="31"/>
      <c r="W700" s="31"/>
      <c r="X700" s="31"/>
      <c r="Y700" s="31"/>
      <c r="Z700" s="31"/>
      <c r="AA700" s="31"/>
      <c r="AB700" s="31"/>
      <c r="AC700" s="31"/>
      <c r="AD700" s="31"/>
    </row>
    <row r="701" spans="18:30" x14ac:dyDescent="0.25">
      <c r="R701" s="31"/>
      <c r="S701" s="31"/>
      <c r="T701" s="31"/>
      <c r="U701" s="31"/>
      <c r="V701" s="31"/>
      <c r="W701" s="31"/>
      <c r="X701" s="31"/>
      <c r="Y701" s="31"/>
      <c r="Z701" s="31"/>
      <c r="AA701" s="31"/>
      <c r="AB701" s="31"/>
      <c r="AC701" s="31"/>
      <c r="AD701" s="31"/>
    </row>
    <row r="702" spans="18:30" x14ac:dyDescent="0.25">
      <c r="R702" s="31"/>
      <c r="S702" s="31"/>
      <c r="T702" s="31"/>
      <c r="U702" s="31"/>
      <c r="V702" s="31"/>
      <c r="W702" s="31"/>
      <c r="X702" s="31"/>
      <c r="Y702" s="31"/>
      <c r="Z702" s="31"/>
      <c r="AA702" s="31"/>
      <c r="AB702" s="31"/>
      <c r="AC702" s="31"/>
      <c r="AD702" s="31"/>
    </row>
    <row r="703" spans="18:30" x14ac:dyDescent="0.25">
      <c r="R703" s="31"/>
      <c r="S703" s="31"/>
      <c r="T703" s="31"/>
      <c r="U703" s="31"/>
      <c r="V703" s="31"/>
      <c r="W703" s="31"/>
      <c r="X703" s="31"/>
      <c r="Y703" s="31"/>
      <c r="Z703" s="31"/>
      <c r="AA703" s="31"/>
      <c r="AB703" s="31"/>
      <c r="AC703" s="31"/>
      <c r="AD703" s="31"/>
    </row>
    <row r="704" spans="18:30" x14ac:dyDescent="0.25">
      <c r="R704" s="31"/>
      <c r="S704" s="31"/>
      <c r="T704" s="31"/>
      <c r="U704" s="31"/>
      <c r="V704" s="31"/>
      <c r="W704" s="31"/>
      <c r="X704" s="31"/>
      <c r="Y704" s="31"/>
      <c r="Z704" s="31"/>
      <c r="AA704" s="31"/>
      <c r="AB704" s="31"/>
      <c r="AC704" s="31"/>
      <c r="AD704" s="31"/>
    </row>
    <row r="705" spans="18:30" x14ac:dyDescent="0.25">
      <c r="R705" s="31"/>
      <c r="S705" s="31"/>
      <c r="T705" s="31"/>
      <c r="U705" s="31"/>
      <c r="V705" s="31"/>
      <c r="W705" s="31"/>
      <c r="X705" s="31"/>
      <c r="Y705" s="31"/>
      <c r="Z705" s="31"/>
      <c r="AA705" s="31"/>
      <c r="AB705" s="31"/>
      <c r="AC705" s="31"/>
      <c r="AD705" s="31"/>
    </row>
    <row r="706" spans="18:30" x14ac:dyDescent="0.25">
      <c r="R706" s="31"/>
      <c r="S706" s="31"/>
      <c r="T706" s="31"/>
      <c r="U706" s="31"/>
      <c r="V706" s="31"/>
      <c r="W706" s="31"/>
      <c r="X706" s="31"/>
      <c r="Y706" s="31"/>
      <c r="Z706" s="31"/>
      <c r="AA706" s="31"/>
      <c r="AB706" s="31"/>
      <c r="AC706" s="31"/>
      <c r="AD706" s="31"/>
    </row>
    <row r="707" spans="18:30" x14ac:dyDescent="0.25">
      <c r="R707" s="31"/>
      <c r="S707" s="31"/>
      <c r="T707" s="31"/>
      <c r="U707" s="31"/>
      <c r="V707" s="31"/>
      <c r="W707" s="31"/>
      <c r="X707" s="31"/>
      <c r="Y707" s="31"/>
      <c r="Z707" s="31"/>
      <c r="AA707" s="31"/>
      <c r="AB707" s="31"/>
      <c r="AC707" s="31"/>
      <c r="AD707" s="31"/>
    </row>
    <row r="708" spans="18:30" x14ac:dyDescent="0.25">
      <c r="R708" s="31"/>
      <c r="S708" s="31"/>
      <c r="T708" s="31"/>
      <c r="U708" s="31"/>
      <c r="V708" s="31"/>
      <c r="W708" s="31"/>
      <c r="X708" s="31"/>
      <c r="Y708" s="31"/>
      <c r="Z708" s="31"/>
      <c r="AA708" s="31"/>
      <c r="AB708" s="31"/>
      <c r="AC708" s="31"/>
      <c r="AD708" s="31"/>
    </row>
    <row r="709" spans="18:30" x14ac:dyDescent="0.25">
      <c r="R709" s="31"/>
      <c r="S709" s="31"/>
      <c r="T709" s="31"/>
      <c r="U709" s="31"/>
      <c r="V709" s="31"/>
      <c r="W709" s="31"/>
      <c r="X709" s="31"/>
      <c r="Y709" s="31"/>
      <c r="Z709" s="31"/>
      <c r="AA709" s="31"/>
      <c r="AB709" s="31"/>
      <c r="AC709" s="31"/>
      <c r="AD709" s="31"/>
    </row>
    <row r="710" spans="18:30" x14ac:dyDescent="0.25">
      <c r="R710" s="31"/>
      <c r="S710" s="31"/>
      <c r="T710" s="31"/>
      <c r="U710" s="31"/>
      <c r="V710" s="31"/>
      <c r="W710" s="31"/>
      <c r="X710" s="31"/>
      <c r="Y710" s="31"/>
      <c r="Z710" s="31"/>
      <c r="AA710" s="31"/>
      <c r="AB710" s="31"/>
      <c r="AC710" s="31"/>
      <c r="AD710" s="31"/>
    </row>
    <row r="711" spans="18:30" x14ac:dyDescent="0.25">
      <c r="R711" s="31"/>
      <c r="S711" s="31"/>
      <c r="T711" s="31"/>
      <c r="U711" s="31"/>
      <c r="V711" s="31"/>
      <c r="W711" s="31"/>
      <c r="X711" s="31"/>
      <c r="Y711" s="31"/>
      <c r="Z711" s="31"/>
      <c r="AA711" s="31"/>
      <c r="AB711" s="31"/>
      <c r="AC711" s="31"/>
      <c r="AD711" s="31"/>
    </row>
    <row r="712" spans="18:30" x14ac:dyDescent="0.25">
      <c r="R712" s="31"/>
      <c r="S712" s="31"/>
      <c r="T712" s="31"/>
      <c r="U712" s="31"/>
      <c r="V712" s="31"/>
      <c r="W712" s="31"/>
      <c r="X712" s="31"/>
      <c r="Y712" s="31"/>
      <c r="Z712" s="31"/>
      <c r="AA712" s="31"/>
      <c r="AB712" s="31"/>
      <c r="AC712" s="31"/>
      <c r="AD712" s="31"/>
    </row>
    <row r="713" spans="18:30" x14ac:dyDescent="0.25">
      <c r="R713" s="31"/>
      <c r="S713" s="31"/>
      <c r="T713" s="31"/>
      <c r="U713" s="31"/>
      <c r="V713" s="31"/>
      <c r="W713" s="31"/>
      <c r="X713" s="31"/>
      <c r="Y713" s="31"/>
      <c r="Z713" s="31"/>
      <c r="AA713" s="31"/>
      <c r="AB713" s="31"/>
      <c r="AC713" s="31"/>
      <c r="AD713" s="31"/>
    </row>
    <row r="714" spans="18:30" x14ac:dyDescent="0.25">
      <c r="R714" s="31"/>
      <c r="S714" s="31"/>
      <c r="T714" s="31"/>
      <c r="U714" s="31"/>
      <c r="V714" s="31"/>
      <c r="W714" s="31"/>
      <c r="X714" s="31"/>
      <c r="Y714" s="31"/>
      <c r="Z714" s="31"/>
      <c r="AA714" s="31"/>
      <c r="AB714" s="31"/>
      <c r="AC714" s="31"/>
      <c r="AD714" s="31"/>
    </row>
    <row r="715" spans="18:30" x14ac:dyDescent="0.25">
      <c r="R715" s="31"/>
      <c r="S715" s="31"/>
      <c r="T715" s="31"/>
      <c r="U715" s="31"/>
      <c r="V715" s="31"/>
      <c r="W715" s="31"/>
      <c r="X715" s="31"/>
      <c r="Y715" s="31"/>
      <c r="Z715" s="31"/>
      <c r="AA715" s="31"/>
      <c r="AB715" s="31"/>
      <c r="AC715" s="31"/>
      <c r="AD715" s="31"/>
    </row>
    <row r="716" spans="18:30" x14ac:dyDescent="0.25">
      <c r="R716" s="31"/>
      <c r="S716" s="31"/>
      <c r="T716" s="31"/>
      <c r="U716" s="31"/>
      <c r="V716" s="31"/>
      <c r="W716" s="31"/>
      <c r="X716" s="31"/>
      <c r="Y716" s="31"/>
      <c r="Z716" s="31"/>
      <c r="AA716" s="31"/>
      <c r="AB716" s="31"/>
      <c r="AC716" s="31"/>
      <c r="AD716" s="31"/>
    </row>
    <row r="717" spans="18:30" x14ac:dyDescent="0.25">
      <c r="R717" s="31"/>
      <c r="S717" s="31"/>
      <c r="T717" s="31"/>
      <c r="U717" s="31"/>
      <c r="V717" s="31"/>
      <c r="W717" s="31"/>
      <c r="X717" s="31"/>
      <c r="Y717" s="31"/>
      <c r="Z717" s="31"/>
      <c r="AA717" s="31"/>
      <c r="AB717" s="31"/>
      <c r="AC717" s="31"/>
      <c r="AD717" s="31"/>
    </row>
    <row r="718" spans="18:30" x14ac:dyDescent="0.25">
      <c r="R718" s="31"/>
      <c r="S718" s="31"/>
      <c r="T718" s="31"/>
      <c r="U718" s="31"/>
      <c r="V718" s="31"/>
      <c r="W718" s="31"/>
      <c r="X718" s="31"/>
      <c r="Y718" s="31"/>
      <c r="Z718" s="31"/>
      <c r="AA718" s="31"/>
      <c r="AB718" s="31"/>
      <c r="AC718" s="31"/>
      <c r="AD718" s="31"/>
    </row>
    <row r="719" spans="18:30" x14ac:dyDescent="0.25">
      <c r="R719" s="31"/>
      <c r="S719" s="31"/>
      <c r="T719" s="31"/>
      <c r="U719" s="31"/>
      <c r="V719" s="31"/>
      <c r="W719" s="31"/>
      <c r="X719" s="31"/>
      <c r="Y719" s="31"/>
      <c r="Z719" s="31"/>
      <c r="AA719" s="31"/>
      <c r="AB719" s="31"/>
      <c r="AC719" s="31"/>
      <c r="AD719" s="31"/>
    </row>
    <row r="720" spans="18:30" x14ac:dyDescent="0.25">
      <c r="R720" s="31"/>
      <c r="S720" s="31"/>
      <c r="T720" s="31"/>
      <c r="U720" s="31"/>
      <c r="V720" s="31"/>
      <c r="W720" s="31"/>
      <c r="X720" s="31"/>
      <c r="Y720" s="31"/>
      <c r="Z720" s="31"/>
      <c r="AA720" s="31"/>
      <c r="AB720" s="31"/>
      <c r="AC720" s="31"/>
      <c r="AD720" s="31"/>
    </row>
    <row r="721" spans="18:30" x14ac:dyDescent="0.25">
      <c r="R721" s="31"/>
      <c r="S721" s="31"/>
      <c r="T721" s="31"/>
      <c r="U721" s="31"/>
      <c r="V721" s="31"/>
      <c r="W721" s="31"/>
      <c r="X721" s="31"/>
      <c r="Y721" s="31"/>
      <c r="Z721" s="31"/>
      <c r="AA721" s="31"/>
      <c r="AB721" s="31"/>
      <c r="AC721" s="31"/>
      <c r="AD721" s="31"/>
    </row>
    <row r="722" spans="18:30" x14ac:dyDescent="0.25">
      <c r="R722" s="31"/>
      <c r="S722" s="31"/>
      <c r="T722" s="31"/>
      <c r="U722" s="31"/>
      <c r="V722" s="31"/>
      <c r="W722" s="31"/>
      <c r="X722" s="31"/>
      <c r="Y722" s="31"/>
      <c r="Z722" s="31"/>
      <c r="AA722" s="31"/>
      <c r="AB722" s="31"/>
      <c r="AC722" s="31"/>
      <c r="AD722" s="31"/>
    </row>
    <row r="723" spans="18:30" x14ac:dyDescent="0.25">
      <c r="R723" s="31"/>
      <c r="S723" s="31"/>
      <c r="T723" s="31"/>
      <c r="U723" s="31"/>
      <c r="V723" s="31"/>
      <c r="W723" s="31"/>
      <c r="X723" s="31"/>
      <c r="Y723" s="31"/>
      <c r="Z723" s="31"/>
      <c r="AA723" s="31"/>
      <c r="AB723" s="31"/>
      <c r="AC723" s="31"/>
      <c r="AD723" s="31"/>
    </row>
    <row r="724" spans="18:30" x14ac:dyDescent="0.25">
      <c r="R724" s="31"/>
      <c r="S724" s="31"/>
      <c r="T724" s="31"/>
      <c r="U724" s="31"/>
      <c r="V724" s="31"/>
      <c r="W724" s="31"/>
      <c r="X724" s="31"/>
      <c r="Y724" s="31"/>
      <c r="Z724" s="31"/>
      <c r="AA724" s="31"/>
      <c r="AB724" s="31"/>
      <c r="AC724" s="31"/>
      <c r="AD724" s="31"/>
    </row>
    <row r="725" spans="18:30" x14ac:dyDescent="0.25">
      <c r="R725" s="31"/>
      <c r="S725" s="31"/>
      <c r="T725" s="31"/>
      <c r="U725" s="31"/>
      <c r="V725" s="31"/>
      <c r="W725" s="31"/>
      <c r="X725" s="31"/>
      <c r="Y725" s="31"/>
      <c r="Z725" s="31"/>
      <c r="AA725" s="31"/>
      <c r="AB725" s="31"/>
      <c r="AC725" s="31"/>
      <c r="AD725" s="31"/>
    </row>
    <row r="726" spans="18:30" x14ac:dyDescent="0.25">
      <c r="R726" s="31"/>
      <c r="S726" s="31"/>
      <c r="T726" s="31"/>
      <c r="U726" s="31"/>
      <c r="V726" s="31"/>
      <c r="W726" s="31"/>
      <c r="X726" s="31"/>
      <c r="Y726" s="31"/>
      <c r="Z726" s="31"/>
      <c r="AA726" s="31"/>
      <c r="AB726" s="31"/>
      <c r="AC726" s="31"/>
      <c r="AD726" s="31"/>
    </row>
    <row r="727" spans="18:30" x14ac:dyDescent="0.25">
      <c r="R727" s="31"/>
      <c r="S727" s="31"/>
      <c r="T727" s="31"/>
      <c r="U727" s="31"/>
      <c r="V727" s="31"/>
      <c r="W727" s="31"/>
      <c r="X727" s="31"/>
      <c r="Y727" s="31"/>
      <c r="Z727" s="31"/>
      <c r="AA727" s="31"/>
      <c r="AB727" s="31"/>
      <c r="AC727" s="31"/>
      <c r="AD727" s="31"/>
    </row>
    <row r="728" spans="18:30" x14ac:dyDescent="0.25">
      <c r="R728" s="31"/>
      <c r="S728" s="31"/>
      <c r="T728" s="31"/>
      <c r="U728" s="31"/>
      <c r="V728" s="31"/>
      <c r="W728" s="31"/>
      <c r="X728" s="31"/>
      <c r="Y728" s="31"/>
      <c r="Z728" s="31"/>
      <c r="AA728" s="31"/>
      <c r="AB728" s="31"/>
      <c r="AC728" s="31"/>
      <c r="AD728" s="31"/>
    </row>
    <row r="729" spans="18:30" x14ac:dyDescent="0.25">
      <c r="R729" s="31"/>
      <c r="S729" s="31"/>
      <c r="T729" s="31"/>
      <c r="U729" s="31"/>
      <c r="V729" s="31"/>
      <c r="W729" s="31"/>
      <c r="X729" s="31"/>
      <c r="Y729" s="31"/>
      <c r="Z729" s="31"/>
      <c r="AA729" s="31"/>
      <c r="AB729" s="31"/>
      <c r="AC729" s="31"/>
      <c r="AD729" s="31"/>
    </row>
    <row r="730" spans="18:30" x14ac:dyDescent="0.25">
      <c r="R730" s="31"/>
      <c r="S730" s="31"/>
      <c r="T730" s="31"/>
      <c r="U730" s="31"/>
      <c r="V730" s="31"/>
      <c r="W730" s="31"/>
      <c r="X730" s="31"/>
      <c r="Y730" s="31"/>
      <c r="Z730" s="31"/>
      <c r="AA730" s="31"/>
      <c r="AB730" s="31"/>
      <c r="AC730" s="31"/>
      <c r="AD730" s="31"/>
    </row>
    <row r="731" spans="18:30" x14ac:dyDescent="0.25">
      <c r="R731" s="31"/>
      <c r="S731" s="31"/>
      <c r="T731" s="31"/>
      <c r="U731" s="31"/>
      <c r="V731" s="31"/>
      <c r="W731" s="31"/>
      <c r="X731" s="31"/>
      <c r="Y731" s="31"/>
      <c r="Z731" s="31"/>
      <c r="AA731" s="31"/>
      <c r="AB731" s="31"/>
      <c r="AC731" s="31"/>
      <c r="AD731" s="31"/>
    </row>
    <row r="732" spans="18:30" x14ac:dyDescent="0.25">
      <c r="R732" s="31"/>
      <c r="S732" s="31"/>
      <c r="T732" s="31"/>
      <c r="U732" s="31"/>
      <c r="V732" s="31"/>
      <c r="W732" s="31"/>
      <c r="X732" s="31"/>
      <c r="Y732" s="31"/>
      <c r="Z732" s="31"/>
      <c r="AA732" s="31"/>
      <c r="AB732" s="31"/>
      <c r="AC732" s="31"/>
      <c r="AD732" s="31"/>
    </row>
    <row r="733" spans="18:30" x14ac:dyDescent="0.25">
      <c r="R733" s="31"/>
      <c r="S733" s="31"/>
      <c r="T733" s="31"/>
      <c r="U733" s="31"/>
      <c r="V733" s="31"/>
      <c r="W733" s="31"/>
      <c r="X733" s="31"/>
      <c r="Y733" s="31"/>
      <c r="Z733" s="31"/>
      <c r="AA733" s="31"/>
      <c r="AB733" s="31"/>
      <c r="AC733" s="31"/>
      <c r="AD733" s="31"/>
    </row>
    <row r="734" spans="18:30" x14ac:dyDescent="0.25">
      <c r="R734" s="31"/>
      <c r="S734" s="31"/>
      <c r="T734" s="31"/>
      <c r="U734" s="31"/>
      <c r="V734" s="31"/>
      <c r="W734" s="31"/>
      <c r="X734" s="31"/>
      <c r="Y734" s="31"/>
      <c r="Z734" s="31"/>
      <c r="AA734" s="31"/>
      <c r="AB734" s="31"/>
      <c r="AC734" s="31"/>
      <c r="AD734" s="31"/>
    </row>
    <row r="735" spans="18:30" x14ac:dyDescent="0.25">
      <c r="R735" s="31"/>
      <c r="S735" s="31"/>
      <c r="T735" s="31"/>
      <c r="U735" s="31"/>
      <c r="V735" s="31"/>
      <c r="W735" s="31"/>
      <c r="X735" s="31"/>
      <c r="Y735" s="31"/>
      <c r="Z735" s="31"/>
      <c r="AA735" s="31"/>
      <c r="AB735" s="31"/>
      <c r="AC735" s="31"/>
      <c r="AD735" s="31"/>
    </row>
    <row r="736" spans="18:30" x14ac:dyDescent="0.25">
      <c r="R736" s="31"/>
      <c r="S736" s="31"/>
      <c r="T736" s="31"/>
      <c r="U736" s="31"/>
      <c r="V736" s="31"/>
      <c r="W736" s="31"/>
      <c r="X736" s="31"/>
      <c r="Y736" s="31"/>
      <c r="Z736" s="31"/>
      <c r="AA736" s="31"/>
      <c r="AB736" s="31"/>
      <c r="AC736" s="31"/>
      <c r="AD736" s="31"/>
    </row>
    <row r="737" spans="18:30" x14ac:dyDescent="0.25">
      <c r="R737" s="31"/>
      <c r="S737" s="31"/>
      <c r="T737" s="31"/>
      <c r="U737" s="31"/>
      <c r="V737" s="31"/>
      <c r="W737" s="31"/>
      <c r="X737" s="31"/>
      <c r="Y737" s="31"/>
      <c r="Z737" s="31"/>
      <c r="AA737" s="31"/>
      <c r="AB737" s="31"/>
      <c r="AC737" s="31"/>
      <c r="AD737" s="31"/>
    </row>
    <row r="738" spans="18:30" x14ac:dyDescent="0.25">
      <c r="R738" s="31"/>
      <c r="S738" s="31"/>
      <c r="T738" s="31"/>
      <c r="U738" s="31"/>
      <c r="V738" s="31"/>
      <c r="W738" s="31"/>
      <c r="X738" s="31"/>
      <c r="Y738" s="31"/>
      <c r="Z738" s="31"/>
      <c r="AA738" s="31"/>
      <c r="AB738" s="31"/>
      <c r="AC738" s="31"/>
      <c r="AD738" s="31"/>
    </row>
    <row r="739" spans="18:30" x14ac:dyDescent="0.25">
      <c r="R739" s="31"/>
      <c r="S739" s="31"/>
      <c r="T739" s="31"/>
      <c r="U739" s="31"/>
      <c r="V739" s="31"/>
      <c r="W739" s="31"/>
      <c r="X739" s="31"/>
      <c r="Y739" s="31"/>
      <c r="Z739" s="31"/>
      <c r="AA739" s="31"/>
      <c r="AB739" s="31"/>
      <c r="AC739" s="31"/>
      <c r="AD739" s="31"/>
    </row>
    <row r="740" spans="18:30" x14ac:dyDescent="0.25">
      <c r="R740" s="31"/>
      <c r="S740" s="31"/>
      <c r="T740" s="31"/>
      <c r="U740" s="31"/>
      <c r="V740" s="31"/>
      <c r="W740" s="31"/>
      <c r="X740" s="31"/>
      <c r="Y740" s="31"/>
      <c r="Z740" s="31"/>
      <c r="AA740" s="31"/>
      <c r="AB740" s="31"/>
      <c r="AC740" s="31"/>
      <c r="AD740" s="31"/>
    </row>
    <row r="741" spans="18:30" x14ac:dyDescent="0.25">
      <c r="R741" s="31"/>
      <c r="S741" s="31"/>
      <c r="T741" s="31"/>
      <c r="U741" s="31"/>
      <c r="V741" s="31"/>
      <c r="W741" s="31"/>
      <c r="X741" s="31"/>
      <c r="Y741" s="31"/>
      <c r="Z741" s="31"/>
      <c r="AA741" s="31"/>
      <c r="AB741" s="31"/>
      <c r="AC741" s="31"/>
      <c r="AD741" s="31"/>
    </row>
    <row r="742" spans="18:30" x14ac:dyDescent="0.25">
      <c r="R742" s="31"/>
      <c r="S742" s="31"/>
      <c r="T742" s="31"/>
      <c r="U742" s="31"/>
      <c r="V742" s="31"/>
      <c r="W742" s="31"/>
      <c r="X742" s="31"/>
      <c r="Y742" s="31"/>
      <c r="Z742" s="31"/>
      <c r="AA742" s="31"/>
      <c r="AB742" s="31"/>
      <c r="AC742" s="31"/>
      <c r="AD742" s="31"/>
    </row>
    <row r="743" spans="18:30" x14ac:dyDescent="0.25">
      <c r="R743" s="31"/>
      <c r="S743" s="31"/>
      <c r="T743" s="31"/>
      <c r="U743" s="31"/>
      <c r="V743" s="31"/>
      <c r="W743" s="31"/>
      <c r="X743" s="31"/>
      <c r="Y743" s="31"/>
      <c r="Z743" s="31"/>
      <c r="AA743" s="31"/>
      <c r="AB743" s="31"/>
      <c r="AC743" s="31"/>
      <c r="AD743" s="31"/>
    </row>
    <row r="744" spans="18:30" x14ac:dyDescent="0.25">
      <c r="R744" s="31"/>
      <c r="S744" s="31"/>
      <c r="T744" s="31"/>
      <c r="U744" s="31"/>
      <c r="V744" s="31"/>
      <c r="W744" s="31"/>
      <c r="X744" s="31"/>
      <c r="Y744" s="31"/>
      <c r="Z744" s="31"/>
      <c r="AA744" s="31"/>
      <c r="AB744" s="31"/>
      <c r="AC744" s="31"/>
      <c r="AD744" s="31"/>
    </row>
    <row r="745" spans="18:30" x14ac:dyDescent="0.25">
      <c r="R745" s="31"/>
      <c r="S745" s="31"/>
      <c r="T745" s="31"/>
      <c r="U745" s="31"/>
      <c r="V745" s="31"/>
      <c r="W745" s="31"/>
      <c r="X745" s="31"/>
      <c r="Y745" s="31"/>
      <c r="Z745" s="31"/>
      <c r="AA745" s="31"/>
      <c r="AB745" s="31"/>
      <c r="AC745" s="31"/>
      <c r="AD745" s="31"/>
    </row>
    <row r="746" spans="18:30" x14ac:dyDescent="0.25">
      <c r="R746" s="31"/>
      <c r="S746" s="31"/>
      <c r="T746" s="31"/>
      <c r="U746" s="31"/>
      <c r="V746" s="31"/>
      <c r="W746" s="31"/>
      <c r="X746" s="31"/>
      <c r="Y746" s="31"/>
      <c r="Z746" s="31"/>
      <c r="AA746" s="31"/>
      <c r="AB746" s="31"/>
      <c r="AC746" s="31"/>
      <c r="AD746" s="31"/>
    </row>
    <row r="747" spans="18:30" x14ac:dyDescent="0.25">
      <c r="R747" s="31"/>
      <c r="S747" s="31"/>
      <c r="T747" s="31"/>
      <c r="U747" s="31"/>
      <c r="V747" s="31"/>
      <c r="W747" s="31"/>
      <c r="X747" s="31"/>
      <c r="Y747" s="31"/>
      <c r="Z747" s="31"/>
      <c r="AA747" s="31"/>
      <c r="AB747" s="31"/>
      <c r="AC747" s="31"/>
      <c r="AD747" s="31"/>
    </row>
    <row r="748" spans="18:30" x14ac:dyDescent="0.25">
      <c r="R748" s="31"/>
      <c r="S748" s="31"/>
      <c r="T748" s="31"/>
      <c r="U748" s="31"/>
      <c r="V748" s="31"/>
      <c r="W748" s="31"/>
      <c r="X748" s="31"/>
      <c r="Y748" s="31"/>
      <c r="Z748" s="31"/>
      <c r="AA748" s="31"/>
      <c r="AB748" s="31"/>
      <c r="AC748" s="31"/>
      <c r="AD748" s="31"/>
    </row>
    <row r="749" spans="18:30" x14ac:dyDescent="0.25">
      <c r="R749" s="31"/>
      <c r="S749" s="31"/>
      <c r="T749" s="31"/>
      <c r="U749" s="31"/>
      <c r="V749" s="31"/>
      <c r="W749" s="31"/>
      <c r="X749" s="31"/>
      <c r="Y749" s="31"/>
      <c r="Z749" s="31"/>
      <c r="AA749" s="31"/>
      <c r="AB749" s="31"/>
      <c r="AC749" s="31"/>
      <c r="AD749" s="31"/>
    </row>
    <row r="750" spans="18:30" x14ac:dyDescent="0.25">
      <c r="R750" s="31"/>
      <c r="S750" s="31"/>
      <c r="T750" s="31"/>
      <c r="U750" s="31"/>
      <c r="V750" s="31"/>
      <c r="W750" s="31"/>
      <c r="X750" s="31"/>
      <c r="Y750" s="31"/>
      <c r="Z750" s="31"/>
      <c r="AA750" s="31"/>
      <c r="AB750" s="31"/>
      <c r="AC750" s="31"/>
      <c r="AD750" s="31"/>
    </row>
    <row r="751" spans="18:30" x14ac:dyDescent="0.25">
      <c r="R751" s="31"/>
      <c r="S751" s="31"/>
      <c r="T751" s="31"/>
      <c r="U751" s="31"/>
      <c r="V751" s="31"/>
      <c r="W751" s="31"/>
      <c r="X751" s="31"/>
      <c r="Y751" s="31"/>
      <c r="Z751" s="31"/>
      <c r="AA751" s="31"/>
      <c r="AB751" s="31"/>
      <c r="AC751" s="31"/>
      <c r="AD751" s="31"/>
    </row>
    <row r="752" spans="18:30" x14ac:dyDescent="0.25">
      <c r="R752" s="31"/>
      <c r="S752" s="31"/>
      <c r="T752" s="31"/>
      <c r="U752" s="31"/>
      <c r="V752" s="31"/>
      <c r="W752" s="31"/>
      <c r="X752" s="31"/>
      <c r="Y752" s="31"/>
      <c r="Z752" s="31"/>
      <c r="AA752" s="31"/>
      <c r="AB752" s="31"/>
      <c r="AC752" s="31"/>
      <c r="AD752" s="31"/>
    </row>
    <row r="753" spans="18:30" x14ac:dyDescent="0.25">
      <c r="R753" s="31"/>
      <c r="S753" s="31"/>
      <c r="T753" s="31"/>
      <c r="U753" s="31"/>
      <c r="V753" s="31"/>
      <c r="W753" s="31"/>
      <c r="X753" s="31"/>
      <c r="Y753" s="31"/>
      <c r="Z753" s="31"/>
      <c r="AA753" s="31"/>
      <c r="AB753" s="31"/>
      <c r="AC753" s="31"/>
      <c r="AD753" s="31"/>
    </row>
    <row r="754" spans="18:30" x14ac:dyDescent="0.25">
      <c r="R754" s="31"/>
      <c r="S754" s="31"/>
      <c r="T754" s="31"/>
      <c r="U754" s="31"/>
      <c r="V754" s="31"/>
      <c r="W754" s="31"/>
      <c r="X754" s="31"/>
      <c r="Y754" s="31"/>
      <c r="Z754" s="31"/>
      <c r="AA754" s="31"/>
      <c r="AB754" s="31"/>
      <c r="AC754" s="31"/>
      <c r="AD754" s="31"/>
    </row>
    <row r="755" spans="18:30" x14ac:dyDescent="0.25">
      <c r="R755" s="31"/>
      <c r="S755" s="31"/>
      <c r="T755" s="31"/>
      <c r="U755" s="31"/>
      <c r="V755" s="31"/>
      <c r="W755" s="31"/>
      <c r="X755" s="31"/>
      <c r="Y755" s="31"/>
      <c r="Z755" s="31"/>
      <c r="AA755" s="31"/>
      <c r="AB755" s="31"/>
      <c r="AC755" s="31"/>
      <c r="AD755" s="31"/>
    </row>
    <row r="756" spans="18:30" x14ac:dyDescent="0.25">
      <c r="R756" s="31"/>
      <c r="S756" s="31"/>
      <c r="T756" s="31"/>
      <c r="U756" s="31"/>
      <c r="V756" s="31"/>
      <c r="W756" s="31"/>
      <c r="X756" s="31"/>
      <c r="Y756" s="31"/>
      <c r="Z756" s="31"/>
      <c r="AA756" s="31"/>
      <c r="AB756" s="31"/>
      <c r="AC756" s="31"/>
      <c r="AD756" s="31"/>
    </row>
    <row r="757" spans="18:30" x14ac:dyDescent="0.25">
      <c r="R757" s="31"/>
      <c r="S757" s="31"/>
      <c r="T757" s="31"/>
      <c r="U757" s="31"/>
      <c r="V757" s="31"/>
      <c r="W757" s="31"/>
      <c r="X757" s="31"/>
      <c r="Y757" s="31"/>
      <c r="Z757" s="31"/>
      <c r="AA757" s="31"/>
      <c r="AB757" s="31"/>
      <c r="AC757" s="31"/>
      <c r="AD757" s="31"/>
    </row>
    <row r="758" spans="18:30" x14ac:dyDescent="0.25">
      <c r="R758" s="31"/>
      <c r="S758" s="31"/>
      <c r="T758" s="31"/>
      <c r="U758" s="31"/>
      <c r="V758" s="31"/>
      <c r="W758" s="31"/>
      <c r="X758" s="31"/>
      <c r="Y758" s="31"/>
      <c r="Z758" s="31"/>
      <c r="AA758" s="31"/>
      <c r="AB758" s="31"/>
      <c r="AC758" s="31"/>
      <c r="AD758" s="31"/>
    </row>
    <row r="759" spans="18:30" x14ac:dyDescent="0.25">
      <c r="R759" s="31"/>
      <c r="S759" s="31"/>
      <c r="T759" s="31"/>
      <c r="U759" s="31"/>
      <c r="V759" s="31"/>
      <c r="W759" s="31"/>
      <c r="X759" s="31"/>
      <c r="Y759" s="31"/>
      <c r="Z759" s="31"/>
      <c r="AA759" s="31"/>
      <c r="AB759" s="31"/>
      <c r="AC759" s="31"/>
      <c r="AD759" s="31"/>
    </row>
    <row r="760" spans="18:30" x14ac:dyDescent="0.25">
      <c r="R760" s="31"/>
      <c r="S760" s="31"/>
      <c r="T760" s="31"/>
      <c r="U760" s="31"/>
      <c r="V760" s="31"/>
      <c r="W760" s="31"/>
      <c r="X760" s="31"/>
      <c r="Y760" s="31"/>
      <c r="Z760" s="31"/>
      <c r="AA760" s="31"/>
      <c r="AB760" s="31"/>
      <c r="AC760" s="31"/>
      <c r="AD760" s="31"/>
    </row>
    <row r="761" spans="18:30" x14ac:dyDescent="0.25">
      <c r="R761" s="31"/>
      <c r="S761" s="31"/>
      <c r="T761" s="31"/>
      <c r="U761" s="31"/>
      <c r="V761" s="31"/>
      <c r="W761" s="31"/>
      <c r="X761" s="31"/>
      <c r="Y761" s="31"/>
      <c r="Z761" s="31"/>
      <c r="AA761" s="31"/>
      <c r="AB761" s="31"/>
      <c r="AC761" s="31"/>
      <c r="AD761" s="31"/>
    </row>
    <row r="762" spans="18:30" x14ac:dyDescent="0.25">
      <c r="R762" s="31"/>
      <c r="S762" s="31"/>
      <c r="T762" s="31"/>
      <c r="U762" s="31"/>
      <c r="V762" s="31"/>
      <c r="W762" s="31"/>
      <c r="X762" s="31"/>
      <c r="Y762" s="31"/>
      <c r="Z762" s="31"/>
      <c r="AA762" s="31"/>
      <c r="AB762" s="31"/>
      <c r="AC762" s="31"/>
      <c r="AD762" s="31"/>
    </row>
    <row r="763" spans="18:30" x14ac:dyDescent="0.25">
      <c r="R763" s="31"/>
      <c r="S763" s="31"/>
      <c r="T763" s="31"/>
      <c r="U763" s="31"/>
      <c r="V763" s="31"/>
      <c r="W763" s="31"/>
      <c r="X763" s="31"/>
      <c r="Y763" s="31"/>
      <c r="Z763" s="31"/>
      <c r="AA763" s="31"/>
      <c r="AB763" s="31"/>
      <c r="AC763" s="31"/>
      <c r="AD763" s="31"/>
    </row>
    <row r="764" spans="18:30" x14ac:dyDescent="0.25">
      <c r="R764" s="31"/>
      <c r="S764" s="31"/>
      <c r="T764" s="31"/>
      <c r="U764" s="31"/>
      <c r="V764" s="31"/>
      <c r="W764" s="31"/>
      <c r="X764" s="31"/>
      <c r="Y764" s="31"/>
      <c r="Z764" s="31"/>
      <c r="AA764" s="31"/>
      <c r="AB764" s="31"/>
      <c r="AC764" s="31"/>
      <c r="AD764" s="31"/>
    </row>
    <row r="765" spans="18:30" x14ac:dyDescent="0.25">
      <c r="R765" s="31"/>
      <c r="S765" s="31"/>
      <c r="T765" s="31"/>
      <c r="U765" s="31"/>
      <c r="V765" s="31"/>
      <c r="W765" s="31"/>
      <c r="X765" s="31"/>
      <c r="Y765" s="31"/>
      <c r="Z765" s="31"/>
      <c r="AA765" s="31"/>
      <c r="AB765" s="31"/>
      <c r="AC765" s="31"/>
      <c r="AD765" s="31"/>
    </row>
    <row r="766" spans="18:30" x14ac:dyDescent="0.25">
      <c r="R766" s="31"/>
      <c r="S766" s="31"/>
      <c r="T766" s="31"/>
      <c r="U766" s="31"/>
      <c r="V766" s="31"/>
      <c r="W766" s="31"/>
      <c r="X766" s="31"/>
      <c r="Y766" s="31"/>
      <c r="Z766" s="31"/>
      <c r="AA766" s="31"/>
      <c r="AB766" s="31"/>
      <c r="AC766" s="31"/>
      <c r="AD766" s="31"/>
    </row>
    <row r="767" spans="18:30" x14ac:dyDescent="0.25">
      <c r="R767" s="31"/>
      <c r="S767" s="31"/>
      <c r="T767" s="31"/>
      <c r="U767" s="31"/>
      <c r="V767" s="31"/>
      <c r="W767" s="31"/>
      <c r="X767" s="31"/>
      <c r="Y767" s="31"/>
      <c r="Z767" s="31"/>
      <c r="AA767" s="31"/>
      <c r="AB767" s="31"/>
      <c r="AC767" s="31"/>
      <c r="AD767" s="31"/>
    </row>
    <row r="768" spans="18:30" x14ac:dyDescent="0.25">
      <c r="R768" s="31"/>
      <c r="S768" s="31"/>
      <c r="T768" s="31"/>
      <c r="U768" s="31"/>
      <c r="V768" s="31"/>
      <c r="W768" s="31"/>
      <c r="X768" s="31"/>
      <c r="Y768" s="31"/>
      <c r="Z768" s="31"/>
      <c r="AA768" s="31"/>
      <c r="AB768" s="31"/>
      <c r="AC768" s="31"/>
      <c r="AD768" s="31"/>
    </row>
    <row r="769" spans="18:30" x14ac:dyDescent="0.25">
      <c r="R769" s="31"/>
      <c r="S769" s="31"/>
      <c r="T769" s="31"/>
      <c r="U769" s="31"/>
      <c r="V769" s="31"/>
      <c r="W769" s="31"/>
      <c r="X769" s="31"/>
      <c r="Y769" s="31"/>
      <c r="Z769" s="31"/>
      <c r="AA769" s="31"/>
      <c r="AB769" s="31"/>
      <c r="AC769" s="31"/>
      <c r="AD769" s="31"/>
    </row>
    <row r="770" spans="18:30" x14ac:dyDescent="0.25">
      <c r="R770" s="31"/>
      <c r="S770" s="31"/>
      <c r="T770" s="31"/>
      <c r="U770" s="31"/>
      <c r="V770" s="31"/>
      <c r="W770" s="31"/>
      <c r="X770" s="31"/>
      <c r="Y770" s="31"/>
      <c r="Z770" s="31"/>
      <c r="AA770" s="31"/>
      <c r="AB770" s="31"/>
      <c r="AC770" s="31"/>
      <c r="AD770" s="31"/>
    </row>
    <row r="771" spans="18:30" x14ac:dyDescent="0.25">
      <c r="R771" s="31"/>
      <c r="S771" s="31"/>
      <c r="T771" s="31"/>
      <c r="U771" s="31"/>
      <c r="V771" s="31"/>
      <c r="W771" s="31"/>
      <c r="X771" s="31"/>
      <c r="Y771" s="31"/>
      <c r="Z771" s="31"/>
      <c r="AA771" s="31"/>
      <c r="AB771" s="31"/>
      <c r="AC771" s="31"/>
      <c r="AD771" s="31"/>
    </row>
    <row r="772" spans="18:30" x14ac:dyDescent="0.25">
      <c r="R772" s="31"/>
      <c r="S772" s="31"/>
      <c r="T772" s="31"/>
      <c r="U772" s="31"/>
      <c r="V772" s="31"/>
      <c r="W772" s="31"/>
      <c r="X772" s="31"/>
      <c r="Y772" s="31"/>
      <c r="Z772" s="31"/>
      <c r="AA772" s="31"/>
      <c r="AB772" s="31"/>
      <c r="AC772" s="31"/>
      <c r="AD772" s="31"/>
    </row>
    <row r="773" spans="18:30" x14ac:dyDescent="0.25">
      <c r="R773" s="31"/>
      <c r="S773" s="31"/>
      <c r="T773" s="31"/>
      <c r="U773" s="31"/>
      <c r="V773" s="31"/>
      <c r="W773" s="31"/>
      <c r="X773" s="31"/>
      <c r="Y773" s="31"/>
      <c r="Z773" s="31"/>
      <c r="AA773" s="31"/>
      <c r="AB773" s="31"/>
      <c r="AC773" s="31"/>
      <c r="AD773" s="31"/>
    </row>
    <row r="774" spans="18:30" x14ac:dyDescent="0.25">
      <c r="R774" s="31"/>
      <c r="S774" s="31"/>
      <c r="T774" s="31"/>
      <c r="U774" s="31"/>
      <c r="V774" s="31"/>
      <c r="W774" s="31"/>
      <c r="X774" s="31"/>
      <c r="Y774" s="31"/>
      <c r="Z774" s="31"/>
      <c r="AA774" s="31"/>
      <c r="AB774" s="31"/>
      <c r="AC774" s="31"/>
      <c r="AD774" s="31"/>
    </row>
    <row r="775" spans="18:30" x14ac:dyDescent="0.25">
      <c r="R775" s="31"/>
      <c r="S775" s="31"/>
      <c r="T775" s="31"/>
      <c r="U775" s="31"/>
      <c r="V775" s="31"/>
      <c r="W775" s="31"/>
      <c r="X775" s="31"/>
      <c r="Y775" s="31"/>
      <c r="Z775" s="31"/>
      <c r="AA775" s="31"/>
      <c r="AB775" s="31"/>
      <c r="AC775" s="31"/>
      <c r="AD775" s="31"/>
    </row>
    <row r="776" spans="18:30" x14ac:dyDescent="0.25">
      <c r="R776" s="31"/>
      <c r="S776" s="31"/>
      <c r="T776" s="31"/>
      <c r="U776" s="31"/>
      <c r="V776" s="31"/>
      <c r="W776" s="31"/>
      <c r="X776" s="31"/>
      <c r="Y776" s="31"/>
      <c r="Z776" s="31"/>
      <c r="AA776" s="31"/>
      <c r="AB776" s="31"/>
      <c r="AC776" s="31"/>
      <c r="AD776" s="31"/>
    </row>
    <row r="777" spans="18:30" x14ac:dyDescent="0.25">
      <c r="R777" s="31"/>
      <c r="S777" s="31"/>
      <c r="T777" s="31"/>
      <c r="U777" s="31"/>
      <c r="V777" s="31"/>
      <c r="W777" s="31"/>
      <c r="X777" s="31"/>
      <c r="Y777" s="31"/>
      <c r="Z777" s="31"/>
      <c r="AA777" s="31"/>
      <c r="AB777" s="31"/>
      <c r="AC777" s="31"/>
      <c r="AD777" s="31"/>
    </row>
    <row r="778" spans="18:30" x14ac:dyDescent="0.25">
      <c r="R778" s="31"/>
      <c r="S778" s="31"/>
      <c r="T778" s="31"/>
      <c r="U778" s="31"/>
      <c r="V778" s="31"/>
      <c r="W778" s="31"/>
      <c r="X778" s="31"/>
      <c r="Y778" s="31"/>
      <c r="Z778" s="31"/>
      <c r="AA778" s="31"/>
      <c r="AB778" s="31"/>
      <c r="AC778" s="31"/>
      <c r="AD778" s="31"/>
    </row>
    <row r="779" spans="18:30" x14ac:dyDescent="0.25">
      <c r="R779" s="31"/>
      <c r="S779" s="31"/>
      <c r="T779" s="31"/>
      <c r="U779" s="31"/>
      <c r="V779" s="31"/>
      <c r="W779" s="31"/>
      <c r="X779" s="31"/>
      <c r="Y779" s="31"/>
      <c r="Z779" s="31"/>
      <c r="AA779" s="31"/>
      <c r="AB779" s="31"/>
      <c r="AC779" s="31"/>
      <c r="AD779" s="31"/>
    </row>
    <row r="780" spans="18:30" x14ac:dyDescent="0.25">
      <c r="R780" s="31"/>
      <c r="S780" s="31"/>
      <c r="T780" s="31"/>
      <c r="U780" s="31"/>
      <c r="V780" s="31"/>
      <c r="W780" s="31"/>
      <c r="X780" s="31"/>
      <c r="Y780" s="31"/>
      <c r="Z780" s="31"/>
      <c r="AA780" s="31"/>
      <c r="AB780" s="31"/>
      <c r="AC780" s="31"/>
      <c r="AD780" s="31"/>
    </row>
    <row r="781" spans="18:30" x14ac:dyDescent="0.25">
      <c r="R781" s="31"/>
      <c r="S781" s="31"/>
      <c r="T781" s="31"/>
      <c r="U781" s="31"/>
      <c r="V781" s="31"/>
      <c r="W781" s="31"/>
      <c r="X781" s="31"/>
      <c r="Y781" s="31"/>
      <c r="Z781" s="31"/>
      <c r="AA781" s="31"/>
      <c r="AB781" s="31"/>
      <c r="AC781" s="31"/>
      <c r="AD781" s="31"/>
    </row>
    <row r="782" spans="18:30" x14ac:dyDescent="0.25">
      <c r="R782" s="31"/>
      <c r="S782" s="31"/>
      <c r="T782" s="31"/>
      <c r="U782" s="31"/>
      <c r="V782" s="31"/>
      <c r="W782" s="31"/>
      <c r="X782" s="31"/>
      <c r="Y782" s="31"/>
      <c r="Z782" s="31"/>
      <c r="AA782" s="31"/>
      <c r="AB782" s="31"/>
      <c r="AC782" s="31"/>
      <c r="AD782" s="31"/>
    </row>
    <row r="783" spans="18:30" x14ac:dyDescent="0.25">
      <c r="R783" s="31"/>
      <c r="S783" s="31"/>
      <c r="T783" s="31"/>
      <c r="U783" s="31"/>
      <c r="V783" s="31"/>
      <c r="W783" s="31"/>
      <c r="X783" s="31"/>
      <c r="Y783" s="31"/>
      <c r="Z783" s="31"/>
      <c r="AA783" s="31"/>
      <c r="AB783" s="31"/>
      <c r="AC783" s="31"/>
      <c r="AD783" s="31"/>
    </row>
    <row r="784" spans="18:30" x14ac:dyDescent="0.25">
      <c r="R784" s="31"/>
      <c r="S784" s="31"/>
      <c r="T784" s="31"/>
      <c r="U784" s="31"/>
      <c r="V784" s="31"/>
      <c r="W784" s="31"/>
      <c r="X784" s="31"/>
      <c r="Y784" s="31"/>
      <c r="Z784" s="31"/>
      <c r="AA784" s="31"/>
      <c r="AB784" s="31"/>
      <c r="AC784" s="31"/>
      <c r="AD784" s="31"/>
    </row>
    <row r="785" spans="18:30" x14ac:dyDescent="0.25">
      <c r="R785" s="31"/>
      <c r="S785" s="31"/>
      <c r="T785" s="31"/>
      <c r="U785" s="31"/>
      <c r="V785" s="31"/>
      <c r="W785" s="31"/>
      <c r="X785" s="31"/>
      <c r="Y785" s="31"/>
      <c r="Z785" s="31"/>
      <c r="AA785" s="31"/>
      <c r="AB785" s="31"/>
      <c r="AC785" s="31"/>
      <c r="AD785" s="31"/>
    </row>
    <row r="786" spans="18:30" x14ac:dyDescent="0.25">
      <c r="R786" s="31"/>
      <c r="S786" s="31"/>
      <c r="T786" s="31"/>
      <c r="U786" s="31"/>
      <c r="V786" s="31"/>
      <c r="W786" s="31"/>
      <c r="X786" s="31"/>
      <c r="Y786" s="31"/>
      <c r="Z786" s="31"/>
      <c r="AA786" s="31"/>
      <c r="AB786" s="31"/>
      <c r="AC786" s="31"/>
      <c r="AD786" s="31"/>
    </row>
    <row r="787" spans="18:30" x14ac:dyDescent="0.25">
      <c r="R787" s="31"/>
      <c r="S787" s="31"/>
      <c r="T787" s="31"/>
      <c r="U787" s="31"/>
      <c r="V787" s="31"/>
      <c r="W787" s="31"/>
      <c r="X787" s="31"/>
      <c r="Y787" s="31"/>
      <c r="Z787" s="31"/>
      <c r="AA787" s="31"/>
      <c r="AB787" s="31"/>
      <c r="AC787" s="31"/>
      <c r="AD787" s="31"/>
    </row>
    <row r="788" spans="18:30" x14ac:dyDescent="0.25">
      <c r="R788" s="31"/>
      <c r="S788" s="31"/>
      <c r="T788" s="31"/>
      <c r="U788" s="31"/>
      <c r="V788" s="31"/>
      <c r="W788" s="31"/>
      <c r="X788" s="31"/>
      <c r="Y788" s="31"/>
      <c r="Z788" s="31"/>
      <c r="AA788" s="31"/>
      <c r="AB788" s="31"/>
      <c r="AC788" s="31"/>
      <c r="AD788" s="31"/>
    </row>
    <row r="789" spans="18:30" x14ac:dyDescent="0.25">
      <c r="R789" s="31"/>
      <c r="S789" s="31"/>
      <c r="T789" s="31"/>
      <c r="U789" s="31"/>
      <c r="V789" s="31"/>
      <c r="W789" s="31"/>
      <c r="X789" s="31"/>
      <c r="Y789" s="31"/>
      <c r="Z789" s="31"/>
      <c r="AA789" s="31"/>
      <c r="AB789" s="31"/>
      <c r="AC789" s="31"/>
      <c r="AD789" s="31"/>
    </row>
    <row r="790" spans="18:30" x14ac:dyDescent="0.25">
      <c r="R790" s="31"/>
      <c r="S790" s="31"/>
      <c r="T790" s="31"/>
      <c r="U790" s="31"/>
      <c r="V790" s="31"/>
      <c r="W790" s="31"/>
      <c r="X790" s="31"/>
      <c r="Y790" s="31"/>
      <c r="Z790" s="31"/>
      <c r="AA790" s="31"/>
      <c r="AB790" s="31"/>
      <c r="AC790" s="31"/>
      <c r="AD790" s="31"/>
    </row>
    <row r="791" spans="18:30" x14ac:dyDescent="0.25">
      <c r="R791" s="31"/>
      <c r="S791" s="31"/>
      <c r="T791" s="31"/>
      <c r="U791" s="31"/>
      <c r="V791" s="31"/>
      <c r="W791" s="31"/>
      <c r="X791" s="31"/>
      <c r="Y791" s="31"/>
      <c r="Z791" s="31"/>
      <c r="AA791" s="31"/>
      <c r="AB791" s="31"/>
      <c r="AC791" s="31"/>
      <c r="AD791" s="31"/>
    </row>
    <row r="792" spans="18:30" x14ac:dyDescent="0.25">
      <c r="R792" s="31"/>
      <c r="S792" s="31"/>
      <c r="T792" s="31"/>
      <c r="U792" s="31"/>
      <c r="V792" s="31"/>
      <c r="W792" s="31"/>
      <c r="X792" s="31"/>
      <c r="Y792" s="31"/>
      <c r="Z792" s="31"/>
      <c r="AA792" s="31"/>
      <c r="AB792" s="31"/>
      <c r="AC792" s="31"/>
      <c r="AD792" s="31"/>
    </row>
    <row r="793" spans="18:30" x14ac:dyDescent="0.25">
      <c r="R793" s="31"/>
      <c r="S793" s="31"/>
      <c r="T793" s="31"/>
      <c r="U793" s="31"/>
      <c r="V793" s="31"/>
      <c r="W793" s="31"/>
      <c r="X793" s="31"/>
      <c r="Y793" s="31"/>
      <c r="Z793" s="31"/>
      <c r="AA793" s="31"/>
      <c r="AB793" s="31"/>
      <c r="AC793" s="31"/>
      <c r="AD793" s="31"/>
    </row>
    <row r="794" spans="18:30" x14ac:dyDescent="0.25">
      <c r="R794" s="31"/>
      <c r="S794" s="31"/>
      <c r="T794" s="31"/>
      <c r="U794" s="31"/>
      <c r="V794" s="31"/>
      <c r="W794" s="31"/>
      <c r="X794" s="31"/>
      <c r="Y794" s="31"/>
      <c r="Z794" s="31"/>
      <c r="AA794" s="31"/>
      <c r="AB794" s="31"/>
      <c r="AC794" s="31"/>
      <c r="AD794" s="31"/>
    </row>
    <row r="795" spans="18:30" x14ac:dyDescent="0.25">
      <c r="R795" s="31"/>
      <c r="S795" s="31"/>
      <c r="T795" s="31"/>
      <c r="U795" s="31"/>
      <c r="V795" s="31"/>
      <c r="W795" s="31"/>
      <c r="X795" s="31"/>
      <c r="Y795" s="31"/>
      <c r="Z795" s="31"/>
      <c r="AA795" s="31"/>
      <c r="AB795" s="31"/>
      <c r="AC795" s="31"/>
      <c r="AD795" s="31"/>
    </row>
    <row r="796" spans="18:30" x14ac:dyDescent="0.25">
      <c r="R796" s="31"/>
      <c r="S796" s="31"/>
      <c r="T796" s="31"/>
      <c r="U796" s="31"/>
      <c r="V796" s="31"/>
      <c r="W796" s="31"/>
      <c r="X796" s="31"/>
      <c r="Y796" s="31"/>
      <c r="Z796" s="31"/>
      <c r="AA796" s="31"/>
      <c r="AB796" s="31"/>
      <c r="AC796" s="31"/>
      <c r="AD796" s="31"/>
    </row>
    <row r="797" spans="18:30" x14ac:dyDescent="0.25">
      <c r="R797" s="31"/>
      <c r="S797" s="31"/>
      <c r="T797" s="31"/>
      <c r="U797" s="31"/>
      <c r="V797" s="31"/>
      <c r="W797" s="31"/>
      <c r="X797" s="31"/>
      <c r="Y797" s="31"/>
      <c r="Z797" s="31"/>
      <c r="AA797" s="31"/>
      <c r="AB797" s="31"/>
      <c r="AC797" s="31"/>
      <c r="AD797" s="31"/>
    </row>
    <row r="798" spans="18:30" x14ac:dyDescent="0.25">
      <c r="R798" s="31"/>
      <c r="S798" s="31"/>
      <c r="T798" s="31"/>
      <c r="U798" s="31"/>
      <c r="V798" s="31"/>
      <c r="W798" s="31"/>
      <c r="X798" s="31"/>
      <c r="Y798" s="31"/>
      <c r="Z798" s="31"/>
      <c r="AA798" s="31"/>
      <c r="AB798" s="31"/>
      <c r="AC798" s="31"/>
      <c r="AD798" s="31"/>
    </row>
    <row r="799" spans="18:30" x14ac:dyDescent="0.25">
      <c r="R799" s="31"/>
      <c r="S799" s="31"/>
      <c r="T799" s="31"/>
      <c r="U799" s="31"/>
      <c r="V799" s="31"/>
      <c r="W799" s="31"/>
      <c r="X799" s="31"/>
      <c r="Y799" s="31"/>
      <c r="Z799" s="31"/>
      <c r="AA799" s="31"/>
      <c r="AB799" s="31"/>
      <c r="AC799" s="31"/>
      <c r="AD799" s="31"/>
    </row>
    <row r="800" spans="18:30" x14ac:dyDescent="0.25">
      <c r="R800" s="31"/>
      <c r="S800" s="31"/>
      <c r="T800" s="31"/>
      <c r="U800" s="31"/>
      <c r="V800" s="31"/>
      <c r="W800" s="31"/>
      <c r="X800" s="31"/>
      <c r="Y800" s="31"/>
      <c r="Z800" s="31"/>
      <c r="AA800" s="31"/>
      <c r="AB800" s="31"/>
      <c r="AC800" s="31"/>
      <c r="AD800" s="31"/>
    </row>
    <row r="801" spans="18:30" x14ac:dyDescent="0.25">
      <c r="R801" s="31"/>
      <c r="S801" s="31"/>
      <c r="T801" s="31"/>
      <c r="U801" s="31"/>
      <c r="V801" s="31"/>
      <c r="W801" s="31"/>
      <c r="X801" s="31"/>
      <c r="Y801" s="31"/>
      <c r="Z801" s="31"/>
      <c r="AA801" s="31"/>
      <c r="AB801" s="31"/>
      <c r="AC801" s="31"/>
      <c r="AD801" s="31"/>
    </row>
    <row r="802" spans="18:30" x14ac:dyDescent="0.25">
      <c r="R802" s="31"/>
      <c r="S802" s="31"/>
      <c r="T802" s="31"/>
      <c r="U802" s="31"/>
      <c r="V802" s="31"/>
      <c r="W802" s="31"/>
      <c r="X802" s="31"/>
      <c r="Y802" s="31"/>
      <c r="Z802" s="31"/>
      <c r="AA802" s="31"/>
      <c r="AB802" s="31"/>
      <c r="AC802" s="31"/>
      <c r="AD802" s="31"/>
    </row>
    <row r="803" spans="18:30" x14ac:dyDescent="0.25">
      <c r="R803" s="31"/>
      <c r="S803" s="31"/>
      <c r="T803" s="31"/>
      <c r="U803" s="31"/>
      <c r="V803" s="31"/>
      <c r="W803" s="31"/>
      <c r="X803" s="31"/>
      <c r="Y803" s="31"/>
      <c r="Z803" s="31"/>
      <c r="AA803" s="31"/>
      <c r="AB803" s="31"/>
      <c r="AC803" s="31"/>
      <c r="AD803" s="31"/>
    </row>
    <row r="804" spans="18:30" x14ac:dyDescent="0.25">
      <c r="R804" s="31"/>
      <c r="S804" s="31"/>
      <c r="T804" s="31"/>
      <c r="U804" s="31"/>
      <c r="V804" s="31"/>
      <c r="W804" s="31"/>
      <c r="X804" s="31"/>
      <c r="Y804" s="31"/>
      <c r="Z804" s="31"/>
      <c r="AA804" s="31"/>
      <c r="AB804" s="31"/>
      <c r="AC804" s="31"/>
      <c r="AD804" s="31"/>
    </row>
    <row r="805" spans="18:30" x14ac:dyDescent="0.25">
      <c r="R805" s="31"/>
      <c r="S805" s="31"/>
      <c r="T805" s="31"/>
      <c r="U805" s="31"/>
      <c r="V805" s="31"/>
      <c r="W805" s="31"/>
      <c r="X805" s="31"/>
      <c r="Y805" s="31"/>
      <c r="Z805" s="31"/>
      <c r="AA805" s="31"/>
      <c r="AB805" s="31"/>
      <c r="AC805" s="31"/>
      <c r="AD805" s="31"/>
    </row>
    <row r="806" spans="18:30" x14ac:dyDescent="0.25">
      <c r="R806" s="31"/>
      <c r="S806" s="31"/>
      <c r="T806" s="31"/>
      <c r="U806" s="31"/>
      <c r="V806" s="31"/>
      <c r="W806" s="31"/>
      <c r="X806" s="31"/>
      <c r="Y806" s="31"/>
      <c r="Z806" s="31"/>
      <c r="AA806" s="31"/>
      <c r="AB806" s="31"/>
      <c r="AC806" s="31"/>
      <c r="AD806" s="31"/>
    </row>
    <row r="807" spans="18:30" x14ac:dyDescent="0.25">
      <c r="R807" s="31"/>
      <c r="S807" s="31"/>
      <c r="T807" s="31"/>
      <c r="U807" s="31"/>
      <c r="V807" s="31"/>
      <c r="W807" s="31"/>
      <c r="X807" s="31"/>
      <c r="Y807" s="31"/>
      <c r="Z807" s="31"/>
      <c r="AA807" s="31"/>
      <c r="AB807" s="31"/>
      <c r="AC807" s="31"/>
      <c r="AD807" s="31"/>
    </row>
    <row r="808" spans="18:30" x14ac:dyDescent="0.25">
      <c r="R808" s="31"/>
      <c r="S808" s="31"/>
      <c r="T808" s="31"/>
      <c r="U808" s="31"/>
      <c r="V808" s="31"/>
      <c r="W808" s="31"/>
      <c r="X808" s="31"/>
      <c r="Y808" s="31"/>
      <c r="Z808" s="31"/>
      <c r="AA808" s="31"/>
      <c r="AB808" s="31"/>
      <c r="AC808" s="31"/>
      <c r="AD808" s="31"/>
    </row>
    <row r="809" spans="18:30" x14ac:dyDescent="0.25">
      <c r="R809" s="31"/>
      <c r="S809" s="31"/>
      <c r="T809" s="31"/>
      <c r="U809" s="31"/>
      <c r="V809" s="31"/>
      <c r="W809" s="31"/>
      <c r="X809" s="31"/>
      <c r="Y809" s="31"/>
      <c r="Z809" s="31"/>
      <c r="AA809" s="31"/>
      <c r="AB809" s="31"/>
      <c r="AC809" s="31"/>
      <c r="AD809" s="31"/>
    </row>
    <row r="810" spans="18:30" x14ac:dyDescent="0.25">
      <c r="R810" s="31"/>
      <c r="S810" s="31"/>
      <c r="T810" s="31"/>
      <c r="U810" s="31"/>
      <c r="V810" s="31"/>
      <c r="W810" s="31"/>
      <c r="X810" s="31"/>
      <c r="Y810" s="31"/>
      <c r="Z810" s="31"/>
      <c r="AA810" s="31"/>
      <c r="AB810" s="31"/>
      <c r="AC810" s="31"/>
      <c r="AD810" s="31"/>
    </row>
    <row r="811" spans="18:30" x14ac:dyDescent="0.25">
      <c r="R811" s="31"/>
      <c r="S811" s="31"/>
      <c r="T811" s="31"/>
      <c r="U811" s="31"/>
      <c r="V811" s="31"/>
      <c r="W811" s="31"/>
      <c r="X811" s="31"/>
      <c r="Y811" s="31"/>
      <c r="Z811" s="31"/>
      <c r="AA811" s="31"/>
      <c r="AB811" s="31"/>
      <c r="AC811" s="31"/>
      <c r="AD811" s="31"/>
    </row>
    <row r="812" spans="18:30" x14ac:dyDescent="0.25">
      <c r="R812" s="31"/>
      <c r="S812" s="31"/>
      <c r="T812" s="31"/>
      <c r="U812" s="31"/>
      <c r="V812" s="31"/>
      <c r="W812" s="31"/>
      <c r="X812" s="31"/>
      <c r="Y812" s="31"/>
      <c r="Z812" s="31"/>
      <c r="AA812" s="31"/>
      <c r="AB812" s="31"/>
      <c r="AC812" s="31"/>
      <c r="AD812" s="31"/>
    </row>
    <row r="813" spans="18:30" x14ac:dyDescent="0.25">
      <c r="R813" s="31"/>
      <c r="S813" s="31"/>
      <c r="T813" s="31"/>
      <c r="U813" s="31"/>
      <c r="V813" s="31"/>
      <c r="W813" s="31"/>
      <c r="X813" s="31"/>
      <c r="Y813" s="31"/>
      <c r="Z813" s="31"/>
      <c r="AA813" s="31"/>
      <c r="AB813" s="31"/>
      <c r="AC813" s="31"/>
      <c r="AD813" s="31"/>
    </row>
    <row r="814" spans="18:30" x14ac:dyDescent="0.25">
      <c r="R814" s="31"/>
      <c r="S814" s="31"/>
      <c r="T814" s="31"/>
      <c r="U814" s="31"/>
      <c r="V814" s="31"/>
      <c r="W814" s="31"/>
      <c r="X814" s="31"/>
      <c r="Y814" s="31"/>
      <c r="Z814" s="31"/>
      <c r="AA814" s="31"/>
      <c r="AB814" s="31"/>
      <c r="AC814" s="31"/>
      <c r="AD814" s="31"/>
    </row>
    <row r="815" spans="18:30" x14ac:dyDescent="0.25">
      <c r="R815" s="31"/>
      <c r="S815" s="31"/>
      <c r="T815" s="31"/>
      <c r="U815" s="31"/>
      <c r="V815" s="31"/>
      <c r="W815" s="31"/>
      <c r="X815" s="31"/>
      <c r="Y815" s="31"/>
      <c r="Z815" s="31"/>
      <c r="AA815" s="31"/>
      <c r="AB815" s="31"/>
      <c r="AC815" s="31"/>
      <c r="AD815" s="31"/>
    </row>
    <row r="816" spans="18:30" x14ac:dyDescent="0.25">
      <c r="R816" s="31"/>
      <c r="S816" s="31"/>
      <c r="T816" s="31"/>
      <c r="U816" s="31"/>
      <c r="V816" s="31"/>
      <c r="W816" s="31"/>
      <c r="X816" s="31"/>
      <c r="Y816" s="31"/>
      <c r="Z816" s="31"/>
      <c r="AA816" s="31"/>
      <c r="AB816" s="31"/>
      <c r="AC816" s="31"/>
      <c r="AD816" s="31"/>
    </row>
    <row r="817" spans="18:30" x14ac:dyDescent="0.25">
      <c r="R817" s="31"/>
      <c r="S817" s="31"/>
      <c r="T817" s="31"/>
      <c r="U817" s="31"/>
      <c r="V817" s="31"/>
      <c r="W817" s="31"/>
      <c r="X817" s="31"/>
      <c r="Y817" s="31"/>
      <c r="Z817" s="31"/>
      <c r="AA817" s="31"/>
      <c r="AB817" s="31"/>
      <c r="AC817" s="31"/>
      <c r="AD817" s="31"/>
    </row>
    <row r="818" spans="18:30" x14ac:dyDescent="0.25">
      <c r="R818" s="31"/>
      <c r="S818" s="31"/>
      <c r="T818" s="31"/>
      <c r="U818" s="31"/>
      <c r="V818" s="31"/>
      <c r="W818" s="31"/>
      <c r="X818" s="31"/>
      <c r="Y818" s="31"/>
      <c r="Z818" s="31"/>
      <c r="AA818" s="31"/>
      <c r="AB818" s="31"/>
      <c r="AC818" s="31"/>
      <c r="AD818" s="31"/>
    </row>
    <row r="819" spans="18:30" x14ac:dyDescent="0.25">
      <c r="R819" s="31"/>
      <c r="S819" s="31"/>
      <c r="T819" s="31"/>
      <c r="U819" s="31"/>
      <c r="V819" s="31"/>
      <c r="W819" s="31"/>
      <c r="X819" s="31"/>
      <c r="Y819" s="31"/>
      <c r="Z819" s="31"/>
      <c r="AA819" s="31"/>
      <c r="AB819" s="31"/>
      <c r="AC819" s="31"/>
      <c r="AD819" s="31"/>
    </row>
    <row r="820" spans="18:30" x14ac:dyDescent="0.25">
      <c r="R820" s="31"/>
      <c r="S820" s="31"/>
      <c r="T820" s="31"/>
      <c r="U820" s="31"/>
      <c r="V820" s="31"/>
      <c r="W820" s="31"/>
      <c r="X820" s="31"/>
      <c r="Y820" s="31"/>
      <c r="Z820" s="31"/>
      <c r="AA820" s="31"/>
      <c r="AB820" s="31"/>
      <c r="AC820" s="31"/>
      <c r="AD820" s="31"/>
    </row>
    <row r="821" spans="18:30" x14ac:dyDescent="0.25">
      <c r="R821" s="31"/>
      <c r="S821" s="31"/>
      <c r="T821" s="31"/>
      <c r="U821" s="31"/>
      <c r="V821" s="31"/>
      <c r="W821" s="31"/>
      <c r="X821" s="31"/>
      <c r="Y821" s="31"/>
      <c r="Z821" s="31"/>
      <c r="AA821" s="31"/>
      <c r="AB821" s="31"/>
      <c r="AC821" s="31"/>
      <c r="AD821" s="31"/>
    </row>
    <row r="822" spans="18:30" x14ac:dyDescent="0.25">
      <c r="R822" s="31"/>
      <c r="S822" s="31"/>
      <c r="T822" s="31"/>
      <c r="U822" s="31"/>
      <c r="V822" s="31"/>
      <c r="W822" s="31"/>
      <c r="X822" s="31"/>
      <c r="Y822" s="31"/>
      <c r="Z822" s="31"/>
      <c r="AA822" s="31"/>
      <c r="AB822" s="31"/>
      <c r="AC822" s="31"/>
      <c r="AD822" s="31"/>
    </row>
    <row r="823" spans="18:30" x14ac:dyDescent="0.25">
      <c r="R823" s="31"/>
      <c r="S823" s="31"/>
      <c r="T823" s="31"/>
      <c r="U823" s="31"/>
      <c r="V823" s="31"/>
      <c r="W823" s="31"/>
      <c r="X823" s="31"/>
      <c r="Y823" s="31"/>
      <c r="Z823" s="31"/>
      <c r="AA823" s="31"/>
      <c r="AB823" s="31"/>
      <c r="AC823" s="31"/>
      <c r="AD823" s="31"/>
    </row>
    <row r="824" spans="18:30" x14ac:dyDescent="0.25">
      <c r="R824" s="31"/>
      <c r="S824" s="31"/>
      <c r="T824" s="31"/>
      <c r="U824" s="31"/>
      <c r="V824" s="31"/>
      <c r="W824" s="31"/>
      <c r="X824" s="31"/>
      <c r="Y824" s="31"/>
      <c r="Z824" s="31"/>
      <c r="AA824" s="31"/>
      <c r="AB824" s="31"/>
      <c r="AC824" s="31"/>
      <c r="AD824" s="31"/>
    </row>
    <row r="825" spans="18:30" x14ac:dyDescent="0.25">
      <c r="R825" s="31"/>
      <c r="S825" s="31"/>
      <c r="T825" s="31"/>
      <c r="U825" s="31"/>
      <c r="V825" s="31"/>
      <c r="W825" s="31"/>
      <c r="X825" s="31"/>
      <c r="Y825" s="31"/>
      <c r="Z825" s="31"/>
      <c r="AA825" s="31"/>
      <c r="AB825" s="31"/>
      <c r="AC825" s="31"/>
      <c r="AD825" s="31"/>
    </row>
    <row r="826" spans="18:30" x14ac:dyDescent="0.25">
      <c r="R826" s="31"/>
      <c r="S826" s="31"/>
      <c r="T826" s="31"/>
      <c r="U826" s="31"/>
      <c r="V826" s="31"/>
      <c r="W826" s="31"/>
      <c r="X826" s="31"/>
      <c r="Y826" s="31"/>
      <c r="Z826" s="31"/>
      <c r="AA826" s="31"/>
      <c r="AB826" s="31"/>
      <c r="AC826" s="31"/>
      <c r="AD826" s="31"/>
    </row>
    <row r="827" spans="18:30" x14ac:dyDescent="0.25">
      <c r="R827" s="31"/>
      <c r="S827" s="31"/>
      <c r="T827" s="31"/>
      <c r="U827" s="31"/>
      <c r="V827" s="31"/>
      <c r="W827" s="31"/>
      <c r="X827" s="31"/>
      <c r="Y827" s="31"/>
      <c r="Z827" s="31"/>
      <c r="AA827" s="31"/>
      <c r="AB827" s="31"/>
      <c r="AC827" s="31"/>
      <c r="AD827" s="31"/>
    </row>
    <row r="828" spans="18:30" x14ac:dyDescent="0.25">
      <c r="R828" s="31"/>
      <c r="S828" s="31"/>
      <c r="T828" s="31"/>
      <c r="U828" s="31"/>
      <c r="V828" s="31"/>
      <c r="W828" s="31"/>
      <c r="X828" s="31"/>
      <c r="Y828" s="31"/>
      <c r="Z828" s="31"/>
      <c r="AA828" s="31"/>
      <c r="AB828" s="31"/>
      <c r="AC828" s="31"/>
      <c r="AD828" s="31"/>
    </row>
    <row r="829" spans="18:30" x14ac:dyDescent="0.25">
      <c r="R829" s="31"/>
      <c r="S829" s="31"/>
      <c r="T829" s="31"/>
      <c r="U829" s="31"/>
      <c r="V829" s="31"/>
      <c r="W829" s="31"/>
      <c r="X829" s="31"/>
      <c r="Y829" s="31"/>
      <c r="Z829" s="31"/>
      <c r="AA829" s="31"/>
      <c r="AB829" s="31"/>
      <c r="AC829" s="31"/>
      <c r="AD829" s="31"/>
    </row>
    <row r="830" spans="18:30" x14ac:dyDescent="0.25">
      <c r="R830" s="31"/>
      <c r="S830" s="31"/>
      <c r="T830" s="31"/>
      <c r="U830" s="31"/>
      <c r="V830" s="31"/>
      <c r="W830" s="31"/>
      <c r="X830" s="31"/>
      <c r="Y830" s="31"/>
      <c r="Z830" s="31"/>
      <c r="AA830" s="31"/>
      <c r="AB830" s="31"/>
      <c r="AC830" s="31"/>
      <c r="AD830" s="31"/>
    </row>
    <row r="831" spans="18:30" x14ac:dyDescent="0.25">
      <c r="R831" s="31"/>
      <c r="S831" s="31"/>
      <c r="T831" s="31"/>
      <c r="U831" s="31"/>
      <c r="V831" s="31"/>
      <c r="W831" s="31"/>
      <c r="X831" s="31"/>
      <c r="Y831" s="31"/>
      <c r="Z831" s="31"/>
      <c r="AA831" s="31"/>
      <c r="AB831" s="31"/>
      <c r="AC831" s="31"/>
      <c r="AD831" s="31"/>
    </row>
    <row r="832" spans="18:30" x14ac:dyDescent="0.25">
      <c r="R832" s="31"/>
      <c r="S832" s="31"/>
      <c r="T832" s="31"/>
      <c r="U832" s="31"/>
      <c r="V832" s="31"/>
      <c r="W832" s="31"/>
      <c r="X832" s="31"/>
      <c r="Y832" s="31"/>
      <c r="Z832" s="31"/>
      <c r="AA832" s="31"/>
      <c r="AB832" s="31"/>
      <c r="AC832" s="31"/>
      <c r="AD832" s="31"/>
    </row>
    <row r="833" spans="18:30" x14ac:dyDescent="0.25">
      <c r="R833" s="31"/>
      <c r="S833" s="31"/>
      <c r="T833" s="31"/>
      <c r="U833" s="31"/>
      <c r="V833" s="31"/>
      <c r="W833" s="31"/>
      <c r="X833" s="31"/>
      <c r="Y833" s="31"/>
      <c r="Z833" s="31"/>
      <c r="AA833" s="31"/>
      <c r="AB833" s="31"/>
      <c r="AC833" s="31"/>
      <c r="AD833" s="31"/>
    </row>
    <row r="834" spans="18:30" x14ac:dyDescent="0.25">
      <c r="R834" s="31"/>
      <c r="S834" s="31"/>
      <c r="T834" s="31"/>
      <c r="U834" s="31"/>
      <c r="V834" s="31"/>
      <c r="W834" s="31"/>
      <c r="X834" s="31"/>
      <c r="Y834" s="31"/>
      <c r="Z834" s="31"/>
      <c r="AA834" s="31"/>
      <c r="AB834" s="31"/>
      <c r="AC834" s="31"/>
      <c r="AD834" s="31"/>
    </row>
    <row r="835" spans="18:30" x14ac:dyDescent="0.25">
      <c r="R835" s="31"/>
      <c r="S835" s="31"/>
      <c r="T835" s="31"/>
      <c r="U835" s="31"/>
      <c r="V835" s="31"/>
      <c r="W835" s="31"/>
      <c r="X835" s="31"/>
      <c r="Y835" s="31"/>
      <c r="Z835" s="31"/>
      <c r="AA835" s="31"/>
      <c r="AB835" s="31"/>
      <c r="AC835" s="31"/>
      <c r="AD835" s="31"/>
    </row>
    <row r="836" spans="18:30" x14ac:dyDescent="0.25">
      <c r="R836" s="31"/>
      <c r="S836" s="31"/>
      <c r="T836" s="31"/>
      <c r="U836" s="31"/>
      <c r="V836" s="31"/>
      <c r="W836" s="31"/>
      <c r="X836" s="31"/>
      <c r="Y836" s="31"/>
      <c r="Z836" s="31"/>
      <c r="AA836" s="31"/>
      <c r="AB836" s="31"/>
      <c r="AC836" s="31"/>
      <c r="AD836" s="31"/>
    </row>
    <row r="837" spans="18:30" x14ac:dyDescent="0.25">
      <c r="R837" s="31"/>
      <c r="S837" s="31"/>
      <c r="T837" s="31"/>
      <c r="U837" s="31"/>
      <c r="V837" s="31"/>
      <c r="W837" s="31"/>
      <c r="X837" s="31"/>
      <c r="Y837" s="31"/>
      <c r="Z837" s="31"/>
      <c r="AA837" s="31"/>
      <c r="AB837" s="31"/>
      <c r="AC837" s="31"/>
      <c r="AD837" s="31"/>
    </row>
    <row r="838" spans="18:30" x14ac:dyDescent="0.25">
      <c r="R838" s="31"/>
      <c r="S838" s="31"/>
      <c r="T838" s="31"/>
      <c r="U838" s="31"/>
      <c r="V838" s="31"/>
      <c r="W838" s="31"/>
      <c r="X838" s="31"/>
      <c r="Y838" s="31"/>
      <c r="Z838" s="31"/>
      <c r="AA838" s="31"/>
      <c r="AB838" s="31"/>
      <c r="AC838" s="31"/>
      <c r="AD838" s="31"/>
    </row>
    <row r="839" spans="18:30" x14ac:dyDescent="0.25">
      <c r="R839" s="31"/>
      <c r="S839" s="31"/>
      <c r="T839" s="31"/>
      <c r="U839" s="31"/>
      <c r="V839" s="31"/>
      <c r="W839" s="31"/>
      <c r="X839" s="31"/>
      <c r="Y839" s="31"/>
      <c r="Z839" s="31"/>
      <c r="AA839" s="31"/>
      <c r="AB839" s="31"/>
      <c r="AC839" s="31"/>
      <c r="AD839" s="31"/>
    </row>
    <row r="840" spans="18:30" x14ac:dyDescent="0.25">
      <c r="R840" s="31"/>
      <c r="S840" s="31"/>
      <c r="T840" s="31"/>
      <c r="U840" s="31"/>
      <c r="V840" s="31"/>
      <c r="W840" s="31"/>
      <c r="X840" s="31"/>
      <c r="Y840" s="31"/>
      <c r="Z840" s="31"/>
      <c r="AA840" s="31"/>
      <c r="AB840" s="31"/>
      <c r="AC840" s="31"/>
      <c r="AD840" s="31"/>
    </row>
    <row r="841" spans="18:30" x14ac:dyDescent="0.25">
      <c r="R841" s="31"/>
      <c r="S841" s="31"/>
      <c r="T841" s="31"/>
      <c r="U841" s="31"/>
      <c r="V841" s="31"/>
      <c r="W841" s="31"/>
      <c r="X841" s="31"/>
      <c r="Y841" s="31"/>
      <c r="Z841" s="31"/>
      <c r="AA841" s="31"/>
      <c r="AB841" s="31"/>
      <c r="AC841" s="31"/>
      <c r="AD841" s="31"/>
    </row>
    <row r="842" spans="18:30" x14ac:dyDescent="0.25">
      <c r="R842" s="31"/>
      <c r="S842" s="31"/>
      <c r="T842" s="31"/>
      <c r="U842" s="31"/>
      <c r="V842" s="31"/>
      <c r="W842" s="31"/>
      <c r="X842" s="31"/>
      <c r="Y842" s="31"/>
      <c r="Z842" s="31"/>
      <c r="AA842" s="31"/>
      <c r="AB842" s="31"/>
      <c r="AC842" s="31"/>
      <c r="AD842" s="31"/>
    </row>
    <row r="843" spans="18:30" x14ac:dyDescent="0.25">
      <c r="R843" s="31"/>
      <c r="S843" s="31"/>
      <c r="T843" s="31"/>
      <c r="U843" s="31"/>
      <c r="V843" s="31"/>
      <c r="W843" s="31"/>
      <c r="X843" s="31"/>
      <c r="Y843" s="31"/>
      <c r="Z843" s="31"/>
      <c r="AA843" s="31"/>
      <c r="AB843" s="31"/>
      <c r="AC843" s="31"/>
      <c r="AD843" s="31"/>
    </row>
    <row r="844" spans="18:30" x14ac:dyDescent="0.25">
      <c r="R844" s="31"/>
      <c r="S844" s="31"/>
      <c r="T844" s="31"/>
      <c r="U844" s="31"/>
      <c r="V844" s="31"/>
      <c r="W844" s="31"/>
      <c r="X844" s="31"/>
      <c r="Y844" s="31"/>
      <c r="Z844" s="31"/>
      <c r="AA844" s="31"/>
      <c r="AB844" s="31"/>
      <c r="AC844" s="31"/>
      <c r="AD844" s="31"/>
    </row>
    <row r="845" spans="18:30" x14ac:dyDescent="0.25">
      <c r="R845" s="31"/>
      <c r="S845" s="31"/>
      <c r="T845" s="31"/>
      <c r="U845" s="31"/>
      <c r="V845" s="31"/>
      <c r="W845" s="31"/>
      <c r="X845" s="31"/>
      <c r="Y845" s="31"/>
      <c r="Z845" s="31"/>
      <c r="AA845" s="31"/>
      <c r="AB845" s="31"/>
      <c r="AC845" s="31"/>
      <c r="AD845" s="31"/>
    </row>
    <row r="846" spans="18:30" x14ac:dyDescent="0.25">
      <c r="R846" s="31"/>
      <c r="S846" s="31"/>
      <c r="T846" s="31"/>
      <c r="U846" s="31"/>
      <c r="V846" s="31"/>
      <c r="W846" s="31"/>
      <c r="X846" s="31"/>
      <c r="Y846" s="31"/>
      <c r="Z846" s="31"/>
      <c r="AA846" s="31"/>
      <c r="AB846" s="31"/>
      <c r="AC846" s="31"/>
      <c r="AD846" s="31"/>
    </row>
    <row r="847" spans="18:30" x14ac:dyDescent="0.25">
      <c r="R847" s="31"/>
      <c r="S847" s="31"/>
      <c r="T847" s="31"/>
      <c r="U847" s="31"/>
      <c r="V847" s="31"/>
      <c r="W847" s="31"/>
      <c r="X847" s="31"/>
      <c r="Y847" s="31"/>
      <c r="Z847" s="31"/>
      <c r="AA847" s="31"/>
      <c r="AB847" s="31"/>
      <c r="AC847" s="31"/>
      <c r="AD847" s="31"/>
    </row>
    <row r="848" spans="18:30" x14ac:dyDescent="0.25">
      <c r="R848" s="31"/>
      <c r="S848" s="31"/>
      <c r="T848" s="31"/>
      <c r="U848" s="31"/>
      <c r="V848" s="31"/>
      <c r="W848" s="31"/>
      <c r="X848" s="31"/>
      <c r="Y848" s="31"/>
      <c r="Z848" s="31"/>
      <c r="AA848" s="31"/>
      <c r="AB848" s="31"/>
      <c r="AC848" s="31"/>
      <c r="AD848" s="31"/>
    </row>
    <row r="849" spans="18:30" x14ac:dyDescent="0.25">
      <c r="R849" s="31"/>
      <c r="S849" s="31"/>
      <c r="T849" s="31"/>
      <c r="U849" s="31"/>
      <c r="V849" s="31"/>
      <c r="W849" s="31"/>
      <c r="X849" s="31"/>
      <c r="Y849" s="31"/>
      <c r="Z849" s="31"/>
      <c r="AA849" s="31"/>
      <c r="AB849" s="31"/>
      <c r="AC849" s="31"/>
      <c r="AD849" s="31"/>
    </row>
    <row r="850" spans="18:30" x14ac:dyDescent="0.25">
      <c r="R850" s="31"/>
      <c r="S850" s="31"/>
      <c r="T850" s="31"/>
      <c r="U850" s="31"/>
      <c r="V850" s="31"/>
      <c r="W850" s="31"/>
      <c r="X850" s="31"/>
      <c r="Y850" s="31"/>
      <c r="Z850" s="31"/>
      <c r="AA850" s="31"/>
      <c r="AB850" s="31"/>
      <c r="AC850" s="31"/>
      <c r="AD850" s="31"/>
    </row>
    <row r="851" spans="18:30" x14ac:dyDescent="0.25">
      <c r="R851" s="31"/>
      <c r="S851" s="31"/>
      <c r="T851" s="31"/>
      <c r="U851" s="31"/>
      <c r="V851" s="31"/>
      <c r="W851" s="31"/>
      <c r="X851" s="31"/>
      <c r="Y851" s="31"/>
      <c r="Z851" s="31"/>
      <c r="AA851" s="31"/>
      <c r="AB851" s="31"/>
      <c r="AC851" s="31"/>
      <c r="AD851" s="31"/>
    </row>
    <row r="852" spans="18:30" x14ac:dyDescent="0.25">
      <c r="R852" s="31"/>
      <c r="S852" s="31"/>
      <c r="T852" s="31"/>
      <c r="U852" s="31"/>
      <c r="V852" s="31"/>
      <c r="W852" s="31"/>
      <c r="X852" s="31"/>
      <c r="Y852" s="31"/>
      <c r="Z852" s="31"/>
      <c r="AA852" s="31"/>
      <c r="AB852" s="31"/>
      <c r="AC852" s="31"/>
      <c r="AD852" s="31"/>
    </row>
    <row r="853" spans="18:30" x14ac:dyDescent="0.25">
      <c r="R853" s="31"/>
      <c r="S853" s="31"/>
      <c r="T853" s="31"/>
      <c r="U853" s="31"/>
      <c r="V853" s="31"/>
      <c r="W853" s="31"/>
      <c r="X853" s="31"/>
      <c r="Y853" s="31"/>
      <c r="Z853" s="31"/>
      <c r="AA853" s="31"/>
      <c r="AB853" s="31"/>
      <c r="AC853" s="31"/>
      <c r="AD853" s="31"/>
    </row>
    <row r="854" spans="18:30" x14ac:dyDescent="0.25">
      <c r="R854" s="31"/>
      <c r="S854" s="31"/>
      <c r="T854" s="31"/>
      <c r="U854" s="31"/>
      <c r="V854" s="31"/>
      <c r="W854" s="31"/>
      <c r="X854" s="31"/>
      <c r="Y854" s="31"/>
      <c r="Z854" s="31"/>
      <c r="AA854" s="31"/>
      <c r="AB854" s="31"/>
      <c r="AC854" s="31"/>
      <c r="AD854" s="31"/>
    </row>
    <row r="855" spans="18:30" x14ac:dyDescent="0.25">
      <c r="R855" s="31"/>
      <c r="S855" s="31"/>
      <c r="T855" s="31"/>
      <c r="U855" s="31"/>
      <c r="V855" s="31"/>
      <c r="W855" s="31"/>
      <c r="X855" s="31"/>
      <c r="Y855" s="31"/>
      <c r="Z855" s="31"/>
      <c r="AA855" s="31"/>
      <c r="AB855" s="31"/>
      <c r="AC855" s="31"/>
      <c r="AD855" s="31"/>
    </row>
    <row r="856" spans="18:30" x14ac:dyDescent="0.25">
      <c r="R856" s="31"/>
      <c r="S856" s="31"/>
      <c r="T856" s="31"/>
      <c r="U856" s="31"/>
      <c r="V856" s="31"/>
      <c r="W856" s="31"/>
      <c r="X856" s="31"/>
      <c r="Y856" s="31"/>
      <c r="Z856" s="31"/>
      <c r="AA856" s="31"/>
      <c r="AB856" s="31"/>
      <c r="AC856" s="31"/>
      <c r="AD856" s="31"/>
    </row>
    <row r="857" spans="18:30" x14ac:dyDescent="0.25">
      <c r="R857" s="31"/>
      <c r="S857" s="31"/>
      <c r="T857" s="31"/>
      <c r="U857" s="31"/>
      <c r="V857" s="31"/>
      <c r="W857" s="31"/>
      <c r="X857" s="31"/>
      <c r="Y857" s="31"/>
      <c r="Z857" s="31"/>
      <c r="AA857" s="31"/>
      <c r="AB857" s="31"/>
      <c r="AC857" s="31"/>
      <c r="AD857" s="31"/>
    </row>
    <row r="858" spans="18:30" x14ac:dyDescent="0.25">
      <c r="R858" s="31"/>
      <c r="S858" s="31"/>
      <c r="T858" s="31"/>
      <c r="U858" s="31"/>
      <c r="V858" s="31"/>
      <c r="W858" s="31"/>
      <c r="X858" s="31"/>
      <c r="Y858" s="31"/>
      <c r="Z858" s="31"/>
      <c r="AA858" s="31"/>
      <c r="AB858" s="31"/>
      <c r="AC858" s="31"/>
      <c r="AD858" s="31"/>
    </row>
    <row r="859" spans="18:30" x14ac:dyDescent="0.25">
      <c r="R859" s="31"/>
      <c r="S859" s="31"/>
      <c r="T859" s="31"/>
      <c r="U859" s="31"/>
      <c r="V859" s="31"/>
      <c r="W859" s="31"/>
      <c r="X859" s="31"/>
      <c r="Y859" s="31"/>
      <c r="Z859" s="31"/>
      <c r="AA859" s="31"/>
      <c r="AB859" s="31"/>
      <c r="AC859" s="31"/>
      <c r="AD859" s="31"/>
    </row>
    <row r="860" spans="18:30" x14ac:dyDescent="0.25">
      <c r="R860" s="31"/>
      <c r="S860" s="31"/>
      <c r="T860" s="31"/>
      <c r="U860" s="31"/>
      <c r="V860" s="31"/>
      <c r="W860" s="31"/>
      <c r="X860" s="31"/>
      <c r="Y860" s="31"/>
      <c r="Z860" s="31"/>
      <c r="AA860" s="31"/>
      <c r="AB860" s="31"/>
      <c r="AC860" s="31"/>
      <c r="AD860" s="31"/>
    </row>
    <row r="861" spans="18:30" x14ac:dyDescent="0.25">
      <c r="R861" s="31"/>
      <c r="S861" s="31"/>
      <c r="T861" s="31"/>
      <c r="U861" s="31"/>
      <c r="V861" s="31"/>
      <c r="W861" s="31"/>
      <c r="X861" s="31"/>
      <c r="Y861" s="31"/>
      <c r="Z861" s="31"/>
      <c r="AA861" s="31"/>
      <c r="AB861" s="31"/>
      <c r="AC861" s="31"/>
      <c r="AD861" s="31"/>
    </row>
    <row r="862" spans="18:30" x14ac:dyDescent="0.25">
      <c r="R862" s="31"/>
      <c r="S862" s="31"/>
      <c r="T862" s="31"/>
      <c r="U862" s="31"/>
      <c r="V862" s="31"/>
      <c r="W862" s="31"/>
      <c r="X862" s="31"/>
      <c r="Y862" s="31"/>
      <c r="Z862" s="31"/>
      <c r="AA862" s="31"/>
      <c r="AB862" s="31"/>
      <c r="AC862" s="31"/>
      <c r="AD862" s="31"/>
    </row>
    <row r="863" spans="18:30" x14ac:dyDescent="0.25">
      <c r="R863" s="31"/>
      <c r="S863" s="31"/>
      <c r="T863" s="31"/>
      <c r="U863" s="31"/>
      <c r="V863" s="31"/>
      <c r="W863" s="31"/>
      <c r="X863" s="31"/>
      <c r="Y863" s="31"/>
      <c r="Z863" s="31"/>
      <c r="AA863" s="31"/>
      <c r="AB863" s="31"/>
      <c r="AC863" s="31"/>
      <c r="AD863" s="31"/>
    </row>
    <row r="864" spans="18:30" x14ac:dyDescent="0.25">
      <c r="R864" s="31"/>
      <c r="S864" s="31"/>
      <c r="T864" s="31"/>
      <c r="U864" s="31"/>
      <c r="V864" s="31"/>
      <c r="W864" s="31"/>
      <c r="X864" s="31"/>
      <c r="Y864" s="31"/>
      <c r="Z864" s="31"/>
      <c r="AA864" s="31"/>
      <c r="AB864" s="31"/>
      <c r="AC864" s="31"/>
      <c r="AD864" s="31"/>
    </row>
    <row r="865" spans="18:30" x14ac:dyDescent="0.25">
      <c r="R865" s="31"/>
      <c r="S865" s="31"/>
      <c r="T865" s="31"/>
      <c r="U865" s="31"/>
      <c r="V865" s="31"/>
      <c r="W865" s="31"/>
      <c r="X865" s="31"/>
      <c r="Y865" s="31"/>
      <c r="Z865" s="31"/>
      <c r="AA865" s="31"/>
      <c r="AB865" s="31"/>
      <c r="AC865" s="31"/>
      <c r="AD865" s="31"/>
    </row>
    <row r="866" spans="18:30" x14ac:dyDescent="0.25">
      <c r="R866" s="31"/>
      <c r="S866" s="31"/>
      <c r="T866" s="31"/>
      <c r="U866" s="31"/>
      <c r="V866" s="31"/>
      <c r="W866" s="31"/>
      <c r="X866" s="31"/>
      <c r="Y866" s="31"/>
      <c r="Z866" s="31"/>
      <c r="AA866" s="31"/>
      <c r="AB866" s="31"/>
      <c r="AC866" s="31"/>
      <c r="AD866" s="31"/>
    </row>
    <row r="867" spans="18:30" x14ac:dyDescent="0.25">
      <c r="R867" s="31"/>
      <c r="S867" s="31"/>
      <c r="T867" s="31"/>
      <c r="U867" s="31"/>
      <c r="V867" s="31"/>
      <c r="W867" s="31"/>
      <c r="X867" s="31"/>
      <c r="Y867" s="31"/>
      <c r="Z867" s="31"/>
      <c r="AA867" s="31"/>
      <c r="AB867" s="31"/>
      <c r="AC867" s="31"/>
      <c r="AD867" s="31"/>
    </row>
    <row r="868" spans="18:30" x14ac:dyDescent="0.25">
      <c r="R868" s="31"/>
      <c r="S868" s="31"/>
      <c r="T868" s="31"/>
      <c r="U868" s="31"/>
      <c r="V868" s="31"/>
      <c r="W868" s="31"/>
      <c r="X868" s="31"/>
      <c r="Y868" s="31"/>
      <c r="Z868" s="31"/>
      <c r="AA868" s="31"/>
      <c r="AB868" s="31"/>
      <c r="AC868" s="31"/>
      <c r="AD868" s="31"/>
    </row>
    <row r="869" spans="18:30" x14ac:dyDescent="0.25">
      <c r="R869" s="31"/>
      <c r="S869" s="31"/>
      <c r="T869" s="31"/>
      <c r="U869" s="31"/>
      <c r="V869" s="31"/>
      <c r="W869" s="31"/>
      <c r="X869" s="31"/>
      <c r="Y869" s="31"/>
      <c r="Z869" s="31"/>
      <c r="AA869" s="31"/>
      <c r="AB869" s="31"/>
      <c r="AC869" s="31"/>
      <c r="AD869" s="31"/>
    </row>
    <row r="870" spans="18:30" x14ac:dyDescent="0.25">
      <c r="R870" s="31"/>
      <c r="S870" s="31"/>
      <c r="T870" s="31"/>
      <c r="U870" s="31"/>
      <c r="V870" s="31"/>
      <c r="W870" s="31"/>
      <c r="X870" s="31"/>
      <c r="Y870" s="31"/>
      <c r="Z870" s="31"/>
      <c r="AA870" s="31"/>
      <c r="AB870" s="31"/>
      <c r="AC870" s="31"/>
      <c r="AD870" s="31"/>
    </row>
    <row r="871" spans="18:30" x14ac:dyDescent="0.25">
      <c r="R871" s="31"/>
      <c r="S871" s="31"/>
      <c r="T871" s="31"/>
      <c r="U871" s="31"/>
      <c r="V871" s="31"/>
      <c r="W871" s="31"/>
      <c r="X871" s="31"/>
      <c r="Y871" s="31"/>
      <c r="Z871" s="31"/>
      <c r="AA871" s="31"/>
      <c r="AB871" s="31"/>
      <c r="AC871" s="31"/>
      <c r="AD871" s="31"/>
    </row>
    <row r="872" spans="18:30" x14ac:dyDescent="0.25">
      <c r="R872" s="31"/>
      <c r="S872" s="31"/>
      <c r="T872" s="31"/>
      <c r="U872" s="31"/>
      <c r="V872" s="31"/>
      <c r="W872" s="31"/>
      <c r="X872" s="31"/>
      <c r="Y872" s="31"/>
      <c r="Z872" s="31"/>
      <c r="AA872" s="31"/>
      <c r="AB872" s="31"/>
      <c r="AC872" s="31"/>
      <c r="AD872" s="31"/>
    </row>
    <row r="873" spans="18:30" x14ac:dyDescent="0.25">
      <c r="R873" s="31"/>
      <c r="S873" s="31"/>
      <c r="T873" s="31"/>
      <c r="U873" s="31"/>
      <c r="V873" s="31"/>
      <c r="W873" s="31"/>
      <c r="X873" s="31"/>
      <c r="Y873" s="31"/>
      <c r="Z873" s="31"/>
      <c r="AA873" s="31"/>
      <c r="AB873" s="31"/>
      <c r="AC873" s="31"/>
      <c r="AD873" s="31"/>
    </row>
    <row r="874" spans="18:30" x14ac:dyDescent="0.25">
      <c r="R874" s="31"/>
      <c r="S874" s="31"/>
      <c r="T874" s="31"/>
      <c r="U874" s="31"/>
      <c r="V874" s="31"/>
      <c r="W874" s="31"/>
      <c r="X874" s="31"/>
      <c r="Y874" s="31"/>
      <c r="Z874" s="31"/>
      <c r="AA874" s="31"/>
      <c r="AB874" s="31"/>
      <c r="AC874" s="31"/>
      <c r="AD874" s="31"/>
    </row>
    <row r="875" spans="18:30" x14ac:dyDescent="0.25">
      <c r="R875" s="31"/>
      <c r="S875" s="31"/>
      <c r="T875" s="31"/>
      <c r="U875" s="31"/>
      <c r="V875" s="31"/>
      <c r="W875" s="31"/>
      <c r="X875" s="31"/>
      <c r="Y875" s="31"/>
      <c r="Z875" s="31"/>
      <c r="AA875" s="31"/>
      <c r="AB875" s="31"/>
      <c r="AC875" s="31"/>
      <c r="AD875" s="31"/>
    </row>
    <row r="876" spans="18:30" x14ac:dyDescent="0.25">
      <c r="R876" s="31"/>
      <c r="S876" s="31"/>
      <c r="T876" s="31"/>
      <c r="U876" s="31"/>
      <c r="V876" s="31"/>
      <c r="W876" s="31"/>
      <c r="X876" s="31"/>
      <c r="Y876" s="31"/>
      <c r="Z876" s="31"/>
      <c r="AA876" s="31"/>
      <c r="AB876" s="31"/>
      <c r="AC876" s="31"/>
      <c r="AD876" s="31"/>
    </row>
    <row r="877" spans="18:30" x14ac:dyDescent="0.25">
      <c r="R877" s="31"/>
      <c r="S877" s="31"/>
      <c r="T877" s="31"/>
      <c r="U877" s="31"/>
      <c r="V877" s="31"/>
      <c r="W877" s="31"/>
      <c r="X877" s="31"/>
      <c r="Y877" s="31"/>
      <c r="Z877" s="31"/>
      <c r="AA877" s="31"/>
      <c r="AB877" s="31"/>
      <c r="AC877" s="31"/>
      <c r="AD877" s="31"/>
    </row>
    <row r="878" spans="18:30" x14ac:dyDescent="0.25">
      <c r="R878" s="31"/>
      <c r="S878" s="31"/>
      <c r="T878" s="31"/>
      <c r="U878" s="31"/>
      <c r="V878" s="31"/>
      <c r="W878" s="31"/>
      <c r="X878" s="31"/>
      <c r="Y878" s="31"/>
      <c r="Z878" s="31"/>
      <c r="AA878" s="31"/>
      <c r="AB878" s="31"/>
      <c r="AC878" s="31"/>
      <c r="AD878" s="31"/>
    </row>
    <row r="879" spans="18:30" x14ac:dyDescent="0.25">
      <c r="R879" s="31"/>
      <c r="S879" s="31"/>
      <c r="T879" s="31"/>
      <c r="U879" s="31"/>
      <c r="V879" s="31"/>
      <c r="W879" s="31"/>
      <c r="X879" s="31"/>
      <c r="Y879" s="31"/>
      <c r="Z879" s="31"/>
      <c r="AA879" s="31"/>
      <c r="AB879" s="31"/>
      <c r="AC879" s="31"/>
      <c r="AD879" s="31"/>
    </row>
    <row r="880" spans="18:30" x14ac:dyDescent="0.25">
      <c r="R880" s="31"/>
      <c r="S880" s="31"/>
      <c r="T880" s="31"/>
      <c r="U880" s="31"/>
      <c r="V880" s="31"/>
      <c r="W880" s="31"/>
      <c r="X880" s="31"/>
      <c r="Y880" s="31"/>
      <c r="Z880" s="31"/>
      <c r="AA880" s="31"/>
      <c r="AB880" s="31"/>
      <c r="AC880" s="31"/>
      <c r="AD880" s="31"/>
    </row>
    <row r="881" spans="18:30" x14ac:dyDescent="0.25">
      <c r="R881" s="31"/>
      <c r="S881" s="31"/>
      <c r="T881" s="31"/>
      <c r="U881" s="31"/>
      <c r="V881" s="31"/>
      <c r="W881" s="31"/>
      <c r="X881" s="31"/>
      <c r="Y881" s="31"/>
      <c r="Z881" s="31"/>
      <c r="AA881" s="31"/>
      <c r="AB881" s="31"/>
      <c r="AC881" s="31"/>
      <c r="AD881" s="31"/>
    </row>
    <row r="882" spans="18:30" x14ac:dyDescent="0.25">
      <c r="R882" s="31"/>
      <c r="S882" s="31"/>
      <c r="T882" s="31"/>
      <c r="U882" s="31"/>
      <c r="V882" s="31"/>
      <c r="W882" s="31"/>
      <c r="X882" s="31"/>
      <c r="Y882" s="31"/>
      <c r="Z882" s="31"/>
      <c r="AA882" s="31"/>
      <c r="AB882" s="31"/>
      <c r="AC882" s="31"/>
      <c r="AD882" s="31"/>
    </row>
    <row r="883" spans="18:30" x14ac:dyDescent="0.25">
      <c r="R883" s="31"/>
      <c r="S883" s="31"/>
      <c r="T883" s="31"/>
      <c r="U883" s="31"/>
      <c r="V883" s="31"/>
      <c r="W883" s="31"/>
      <c r="X883" s="31"/>
      <c r="Y883" s="31"/>
      <c r="Z883" s="31"/>
      <c r="AA883" s="31"/>
      <c r="AB883" s="31"/>
      <c r="AC883" s="31"/>
      <c r="AD883" s="31"/>
    </row>
    <row r="884" spans="18:30" x14ac:dyDescent="0.25">
      <c r="R884" s="31"/>
      <c r="S884" s="31"/>
      <c r="T884" s="31"/>
      <c r="U884" s="31"/>
      <c r="V884" s="31"/>
      <c r="W884" s="31"/>
      <c r="X884" s="31"/>
      <c r="Y884" s="31"/>
      <c r="Z884" s="31"/>
      <c r="AA884" s="31"/>
      <c r="AB884" s="31"/>
      <c r="AC884" s="31"/>
      <c r="AD884" s="31"/>
    </row>
    <row r="885" spans="18:30" x14ac:dyDescent="0.25">
      <c r="R885" s="31"/>
      <c r="S885" s="31"/>
      <c r="T885" s="31"/>
      <c r="U885" s="31"/>
      <c r="V885" s="31"/>
      <c r="W885" s="31"/>
      <c r="X885" s="31"/>
      <c r="Y885" s="31"/>
      <c r="Z885" s="31"/>
      <c r="AA885" s="31"/>
      <c r="AB885" s="31"/>
      <c r="AC885" s="31"/>
      <c r="AD885" s="31"/>
    </row>
    <row r="886" spans="18:30" x14ac:dyDescent="0.25">
      <c r="R886" s="31"/>
      <c r="S886" s="31"/>
      <c r="T886" s="31"/>
      <c r="U886" s="31"/>
      <c r="V886" s="31"/>
      <c r="W886" s="31"/>
      <c r="X886" s="31"/>
      <c r="Y886" s="31"/>
      <c r="Z886" s="31"/>
      <c r="AA886" s="31"/>
      <c r="AB886" s="31"/>
      <c r="AC886" s="31"/>
      <c r="AD886" s="31"/>
    </row>
    <row r="887" spans="18:30" x14ac:dyDescent="0.25">
      <c r="R887" s="31"/>
      <c r="S887" s="31"/>
      <c r="T887" s="31"/>
      <c r="U887" s="31"/>
      <c r="V887" s="31"/>
      <c r="W887" s="31"/>
      <c r="X887" s="31"/>
      <c r="Y887" s="31"/>
      <c r="Z887" s="31"/>
      <c r="AA887" s="31"/>
      <c r="AB887" s="31"/>
      <c r="AC887" s="31"/>
      <c r="AD887" s="31"/>
    </row>
    <row r="888" spans="18:30" x14ac:dyDescent="0.25">
      <c r="R888" s="31"/>
      <c r="S888" s="31"/>
      <c r="T888" s="31"/>
      <c r="U888" s="31"/>
      <c r="V888" s="31"/>
      <c r="W888" s="31"/>
      <c r="X888" s="31"/>
      <c r="Y888" s="31"/>
      <c r="Z888" s="31"/>
      <c r="AA888" s="31"/>
      <c r="AB888" s="31"/>
      <c r="AC888" s="31"/>
      <c r="AD888" s="31"/>
    </row>
    <row r="889" spans="18:30" x14ac:dyDescent="0.25">
      <c r="R889" s="31"/>
      <c r="S889" s="31"/>
      <c r="T889" s="31"/>
      <c r="U889" s="31"/>
      <c r="V889" s="31"/>
      <c r="W889" s="31"/>
      <c r="X889" s="31"/>
      <c r="Y889" s="31"/>
      <c r="Z889" s="31"/>
      <c r="AA889" s="31"/>
      <c r="AB889" s="31"/>
      <c r="AC889" s="31"/>
      <c r="AD889" s="31"/>
    </row>
    <row r="890" spans="18:30" x14ac:dyDescent="0.25">
      <c r="R890" s="31"/>
      <c r="S890" s="31"/>
      <c r="T890" s="31"/>
      <c r="U890" s="31"/>
      <c r="V890" s="31"/>
      <c r="W890" s="31"/>
      <c r="X890" s="31"/>
      <c r="Y890" s="31"/>
      <c r="Z890" s="31"/>
      <c r="AA890" s="31"/>
      <c r="AB890" s="31"/>
      <c r="AC890" s="31"/>
      <c r="AD890" s="31"/>
    </row>
    <row r="891" spans="18:30" x14ac:dyDescent="0.25">
      <c r="R891" s="31"/>
      <c r="S891" s="31"/>
      <c r="T891" s="31"/>
      <c r="U891" s="31"/>
      <c r="V891" s="31"/>
      <c r="W891" s="31"/>
      <c r="X891" s="31"/>
      <c r="Y891" s="31"/>
      <c r="Z891" s="31"/>
      <c r="AA891" s="31"/>
      <c r="AB891" s="31"/>
      <c r="AC891" s="31"/>
      <c r="AD891" s="31"/>
    </row>
    <row r="892" spans="18:30" x14ac:dyDescent="0.25">
      <c r="R892" s="31"/>
      <c r="S892" s="31"/>
      <c r="T892" s="31"/>
      <c r="U892" s="31"/>
      <c r="V892" s="31"/>
      <c r="W892" s="31"/>
      <c r="X892" s="31"/>
      <c r="Y892" s="31"/>
      <c r="Z892" s="31"/>
      <c r="AA892" s="31"/>
      <c r="AB892" s="31"/>
      <c r="AC892" s="31"/>
      <c r="AD892" s="31"/>
    </row>
    <row r="893" spans="18:30" x14ac:dyDescent="0.25">
      <c r="R893" s="31"/>
      <c r="S893" s="31"/>
      <c r="T893" s="31"/>
      <c r="U893" s="31"/>
      <c r="V893" s="31"/>
      <c r="W893" s="31"/>
      <c r="X893" s="31"/>
      <c r="Y893" s="31"/>
      <c r="Z893" s="31"/>
      <c r="AA893" s="31"/>
      <c r="AB893" s="31"/>
      <c r="AC893" s="31"/>
      <c r="AD893" s="31"/>
    </row>
    <row r="894" spans="18:30" x14ac:dyDescent="0.25">
      <c r="R894" s="31"/>
      <c r="S894" s="31"/>
      <c r="T894" s="31"/>
      <c r="U894" s="31"/>
      <c r="V894" s="31"/>
      <c r="W894" s="31"/>
      <c r="X894" s="31"/>
      <c r="Y894" s="31"/>
      <c r="Z894" s="31"/>
      <c r="AA894" s="31"/>
      <c r="AB894" s="31"/>
      <c r="AC894" s="31"/>
      <c r="AD894" s="31"/>
    </row>
    <row r="895" spans="18:30" x14ac:dyDescent="0.25">
      <c r="R895" s="31"/>
      <c r="S895" s="31"/>
      <c r="T895" s="31"/>
      <c r="U895" s="31"/>
      <c r="V895" s="31"/>
      <c r="W895" s="31"/>
      <c r="X895" s="31"/>
      <c r="Y895" s="31"/>
      <c r="Z895" s="31"/>
      <c r="AA895" s="31"/>
      <c r="AB895" s="31"/>
      <c r="AC895" s="31"/>
      <c r="AD895" s="31"/>
    </row>
    <row r="896" spans="18:30" x14ac:dyDescent="0.25">
      <c r="R896" s="31"/>
      <c r="S896" s="31"/>
      <c r="T896" s="31"/>
      <c r="U896" s="31"/>
      <c r="V896" s="31"/>
      <c r="W896" s="31"/>
      <c r="X896" s="31"/>
      <c r="Y896" s="31"/>
      <c r="Z896" s="31"/>
      <c r="AA896" s="31"/>
      <c r="AB896" s="31"/>
      <c r="AC896" s="31"/>
      <c r="AD896" s="31"/>
    </row>
    <row r="897" spans="18:30" x14ac:dyDescent="0.25">
      <c r="R897" s="31"/>
      <c r="S897" s="31"/>
      <c r="T897" s="31"/>
      <c r="U897" s="31"/>
      <c r="V897" s="31"/>
      <c r="W897" s="31"/>
      <c r="X897" s="31"/>
      <c r="Y897" s="31"/>
      <c r="Z897" s="31"/>
      <c r="AA897" s="31"/>
      <c r="AB897" s="31"/>
      <c r="AC897" s="31"/>
      <c r="AD897" s="31"/>
    </row>
    <row r="898" spans="18:30" x14ac:dyDescent="0.25">
      <c r="R898" s="31"/>
      <c r="S898" s="31"/>
      <c r="T898" s="31"/>
      <c r="U898" s="31"/>
      <c r="V898" s="31"/>
      <c r="W898" s="31"/>
      <c r="X898" s="31"/>
      <c r="Y898" s="31"/>
      <c r="Z898" s="31"/>
      <c r="AA898" s="31"/>
      <c r="AB898" s="31"/>
      <c r="AC898" s="31"/>
      <c r="AD898" s="31"/>
    </row>
    <row r="899" spans="18:30" x14ac:dyDescent="0.25">
      <c r="R899" s="31"/>
      <c r="S899" s="31"/>
      <c r="T899" s="31"/>
      <c r="U899" s="31"/>
      <c r="V899" s="31"/>
      <c r="W899" s="31"/>
      <c r="X899" s="31"/>
      <c r="Y899" s="31"/>
      <c r="Z899" s="31"/>
      <c r="AA899" s="31"/>
      <c r="AB899" s="31"/>
      <c r="AC899" s="31"/>
      <c r="AD899" s="31"/>
    </row>
    <row r="900" spans="18:30" x14ac:dyDescent="0.25">
      <c r="R900" s="31"/>
      <c r="S900" s="31"/>
      <c r="T900" s="31"/>
      <c r="U900" s="31"/>
      <c r="V900" s="31"/>
      <c r="W900" s="31"/>
      <c r="X900" s="31"/>
      <c r="Y900" s="31"/>
      <c r="Z900" s="31"/>
      <c r="AA900" s="31"/>
      <c r="AB900" s="31"/>
      <c r="AC900" s="31"/>
      <c r="AD900" s="31"/>
    </row>
    <row r="901" spans="18:30" x14ac:dyDescent="0.25">
      <c r="R901" s="31"/>
      <c r="S901" s="31"/>
      <c r="T901" s="31"/>
      <c r="U901" s="31"/>
      <c r="V901" s="31"/>
      <c r="W901" s="31"/>
      <c r="X901" s="31"/>
      <c r="Y901" s="31"/>
      <c r="Z901" s="31"/>
      <c r="AA901" s="31"/>
      <c r="AB901" s="31"/>
      <c r="AC901" s="31"/>
      <c r="AD901" s="31"/>
    </row>
    <row r="902" spans="18:30" x14ac:dyDescent="0.25">
      <c r="R902" s="31"/>
      <c r="S902" s="31"/>
      <c r="T902" s="31"/>
      <c r="U902" s="31"/>
      <c r="V902" s="31"/>
      <c r="W902" s="31"/>
      <c r="X902" s="31"/>
      <c r="Y902" s="31"/>
      <c r="Z902" s="31"/>
      <c r="AA902" s="31"/>
      <c r="AB902" s="31"/>
      <c r="AC902" s="31"/>
      <c r="AD902" s="31"/>
    </row>
    <row r="903" spans="18:30" x14ac:dyDescent="0.25">
      <c r="R903" s="31"/>
      <c r="S903" s="31"/>
      <c r="T903" s="31"/>
      <c r="U903" s="31"/>
      <c r="V903" s="31"/>
      <c r="W903" s="31"/>
      <c r="X903" s="31"/>
      <c r="Y903" s="31"/>
      <c r="Z903" s="31"/>
      <c r="AA903" s="31"/>
      <c r="AB903" s="31"/>
      <c r="AC903" s="31"/>
      <c r="AD903" s="31"/>
    </row>
    <row r="904" spans="18:30" x14ac:dyDescent="0.25">
      <c r="R904" s="31"/>
      <c r="S904" s="31"/>
      <c r="T904" s="31"/>
      <c r="U904" s="31"/>
      <c r="V904" s="31"/>
      <c r="W904" s="31"/>
      <c r="X904" s="31"/>
      <c r="Y904" s="31"/>
      <c r="Z904" s="31"/>
      <c r="AA904" s="31"/>
      <c r="AB904" s="31"/>
      <c r="AC904" s="31"/>
      <c r="AD904" s="31"/>
    </row>
    <row r="905" spans="18:30" x14ac:dyDescent="0.25">
      <c r="R905" s="31"/>
      <c r="S905" s="31"/>
      <c r="T905" s="31"/>
      <c r="U905" s="31"/>
      <c r="V905" s="31"/>
      <c r="W905" s="31"/>
      <c r="X905" s="31"/>
      <c r="Y905" s="31"/>
      <c r="Z905" s="31"/>
      <c r="AA905" s="31"/>
      <c r="AB905" s="31"/>
      <c r="AC905" s="31"/>
      <c r="AD905" s="31"/>
    </row>
    <row r="906" spans="18:30" x14ac:dyDescent="0.25">
      <c r="R906" s="31"/>
      <c r="S906" s="31"/>
      <c r="T906" s="31"/>
      <c r="U906" s="31"/>
      <c r="V906" s="31"/>
      <c r="W906" s="31"/>
      <c r="X906" s="31"/>
      <c r="Y906" s="31"/>
      <c r="Z906" s="31"/>
      <c r="AA906" s="31"/>
      <c r="AB906" s="31"/>
      <c r="AC906" s="31"/>
      <c r="AD906" s="31"/>
    </row>
    <row r="907" spans="18:30" x14ac:dyDescent="0.25">
      <c r="R907" s="31"/>
      <c r="S907" s="31"/>
      <c r="T907" s="31"/>
      <c r="U907" s="31"/>
      <c r="V907" s="31"/>
      <c r="W907" s="31"/>
      <c r="X907" s="31"/>
      <c r="Y907" s="31"/>
      <c r="Z907" s="31"/>
      <c r="AA907" s="31"/>
      <c r="AB907" s="31"/>
      <c r="AC907" s="31"/>
      <c r="AD907" s="31"/>
    </row>
    <row r="908" spans="18:30" x14ac:dyDescent="0.25">
      <c r="R908" s="31"/>
      <c r="S908" s="31"/>
      <c r="T908" s="31"/>
      <c r="U908" s="31"/>
      <c r="V908" s="31"/>
      <c r="W908" s="31"/>
      <c r="X908" s="31"/>
      <c r="Y908" s="31"/>
      <c r="Z908" s="31"/>
      <c r="AA908" s="31"/>
      <c r="AB908" s="31"/>
      <c r="AC908" s="31"/>
      <c r="AD908" s="31"/>
    </row>
    <row r="909" spans="18:30" x14ac:dyDescent="0.25">
      <c r="R909" s="31"/>
      <c r="S909" s="31"/>
      <c r="T909" s="31"/>
      <c r="U909" s="31"/>
      <c r="V909" s="31"/>
      <c r="W909" s="31"/>
      <c r="X909" s="31"/>
      <c r="Y909" s="31"/>
      <c r="Z909" s="31"/>
      <c r="AA909" s="31"/>
      <c r="AB909" s="31"/>
      <c r="AC909" s="31"/>
      <c r="AD909" s="31"/>
    </row>
    <row r="910" spans="18:30" x14ac:dyDescent="0.25">
      <c r="R910" s="31"/>
      <c r="S910" s="31"/>
      <c r="T910" s="31"/>
      <c r="U910" s="31"/>
      <c r="V910" s="31"/>
      <c r="W910" s="31"/>
      <c r="X910" s="31"/>
      <c r="Y910" s="31"/>
      <c r="Z910" s="31"/>
      <c r="AA910" s="31"/>
      <c r="AB910" s="31"/>
      <c r="AC910" s="31"/>
      <c r="AD910" s="31"/>
    </row>
    <row r="911" spans="18:30" x14ac:dyDescent="0.25">
      <c r="R911" s="31"/>
      <c r="S911" s="31"/>
      <c r="T911" s="31"/>
      <c r="U911" s="31"/>
      <c r="V911" s="31"/>
      <c r="W911" s="31"/>
      <c r="X911" s="31"/>
      <c r="Y911" s="31"/>
      <c r="Z911" s="31"/>
      <c r="AA911" s="31"/>
      <c r="AB911" s="31"/>
      <c r="AC911" s="31"/>
      <c r="AD911" s="31"/>
    </row>
    <row r="912" spans="18:30" x14ac:dyDescent="0.25">
      <c r="R912" s="31"/>
      <c r="S912" s="31"/>
      <c r="T912" s="31"/>
      <c r="U912" s="31"/>
      <c r="V912" s="31"/>
      <c r="W912" s="31"/>
      <c r="X912" s="31"/>
      <c r="Y912" s="31"/>
      <c r="Z912" s="31"/>
      <c r="AA912" s="31"/>
      <c r="AB912" s="31"/>
      <c r="AC912" s="31"/>
      <c r="AD912" s="31"/>
    </row>
    <row r="913" spans="18:30" x14ac:dyDescent="0.25">
      <c r="R913" s="31"/>
      <c r="S913" s="31"/>
      <c r="T913" s="31"/>
      <c r="U913" s="31"/>
      <c r="V913" s="31"/>
      <c r="W913" s="31"/>
      <c r="X913" s="31"/>
      <c r="Y913" s="31"/>
      <c r="Z913" s="31"/>
      <c r="AA913" s="31"/>
      <c r="AB913" s="31"/>
      <c r="AC913" s="31"/>
      <c r="AD913" s="31"/>
    </row>
    <row r="914" spans="18:30" x14ac:dyDescent="0.25">
      <c r="R914" s="31"/>
      <c r="S914" s="31"/>
      <c r="T914" s="31"/>
      <c r="U914" s="31"/>
      <c r="V914" s="31"/>
      <c r="W914" s="31"/>
      <c r="X914" s="31"/>
      <c r="Y914" s="31"/>
      <c r="Z914" s="31"/>
      <c r="AA914" s="31"/>
      <c r="AB914" s="31"/>
      <c r="AC914" s="31"/>
      <c r="AD914" s="31"/>
    </row>
    <row r="915" spans="18:30" x14ac:dyDescent="0.25">
      <c r="R915" s="31"/>
      <c r="S915" s="31"/>
      <c r="T915" s="31"/>
      <c r="U915" s="31"/>
      <c r="V915" s="31"/>
      <c r="W915" s="31"/>
      <c r="X915" s="31"/>
      <c r="Y915" s="31"/>
      <c r="Z915" s="31"/>
      <c r="AA915" s="31"/>
      <c r="AB915" s="31"/>
      <c r="AC915" s="31"/>
      <c r="AD915" s="31"/>
    </row>
    <row r="916" spans="18:30" x14ac:dyDescent="0.25">
      <c r="R916" s="31"/>
      <c r="S916" s="31"/>
      <c r="T916" s="31"/>
      <c r="U916" s="31"/>
      <c r="V916" s="31"/>
      <c r="W916" s="31"/>
      <c r="X916" s="31"/>
      <c r="Y916" s="31"/>
      <c r="Z916" s="31"/>
      <c r="AA916" s="31"/>
      <c r="AB916" s="31"/>
      <c r="AC916" s="31"/>
      <c r="AD916" s="31"/>
    </row>
    <row r="917" spans="18:30" x14ac:dyDescent="0.25">
      <c r="R917" s="31"/>
      <c r="S917" s="31"/>
      <c r="T917" s="31"/>
      <c r="U917" s="31"/>
      <c r="V917" s="31"/>
      <c r="W917" s="31"/>
      <c r="X917" s="31"/>
      <c r="Y917" s="31"/>
      <c r="Z917" s="31"/>
      <c r="AA917" s="31"/>
      <c r="AB917" s="31"/>
      <c r="AC917" s="31"/>
      <c r="AD917" s="31"/>
    </row>
    <row r="918" spans="18:30" x14ac:dyDescent="0.25">
      <c r="R918" s="31"/>
      <c r="S918" s="31"/>
      <c r="T918" s="31"/>
      <c r="U918" s="31"/>
      <c r="V918" s="31"/>
      <c r="W918" s="31"/>
      <c r="X918" s="31"/>
      <c r="Y918" s="31"/>
      <c r="Z918" s="31"/>
      <c r="AA918" s="31"/>
      <c r="AB918" s="31"/>
      <c r="AC918" s="31"/>
      <c r="AD918" s="31"/>
    </row>
    <row r="919" spans="18:30" x14ac:dyDescent="0.25">
      <c r="R919" s="31"/>
      <c r="S919" s="31"/>
      <c r="T919" s="31"/>
      <c r="U919" s="31"/>
      <c r="V919" s="31"/>
      <c r="W919" s="31"/>
      <c r="X919" s="31"/>
      <c r="Y919" s="31"/>
      <c r="Z919" s="31"/>
      <c r="AA919" s="31"/>
      <c r="AB919" s="31"/>
      <c r="AC919" s="31"/>
      <c r="AD919" s="31"/>
    </row>
    <row r="920" spans="18:30" x14ac:dyDescent="0.25">
      <c r="R920" s="31"/>
      <c r="S920" s="31"/>
      <c r="T920" s="31"/>
      <c r="U920" s="31"/>
      <c r="V920" s="31"/>
      <c r="W920" s="31"/>
      <c r="X920" s="31"/>
      <c r="Y920" s="31"/>
      <c r="Z920" s="31"/>
      <c r="AA920" s="31"/>
      <c r="AB920" s="31"/>
      <c r="AC920" s="31"/>
      <c r="AD920" s="31"/>
    </row>
    <row r="921" spans="18:30" x14ac:dyDescent="0.25">
      <c r="R921" s="31"/>
      <c r="S921" s="31"/>
      <c r="T921" s="31"/>
      <c r="U921" s="31"/>
      <c r="V921" s="31"/>
      <c r="W921" s="31"/>
      <c r="X921" s="31"/>
      <c r="Y921" s="31"/>
      <c r="Z921" s="31"/>
      <c r="AA921" s="31"/>
      <c r="AB921" s="31"/>
      <c r="AC921" s="31"/>
      <c r="AD921" s="31"/>
    </row>
    <row r="922" spans="18:30" x14ac:dyDescent="0.25">
      <c r="R922" s="31"/>
      <c r="S922" s="31"/>
      <c r="T922" s="31"/>
      <c r="U922" s="31"/>
      <c r="V922" s="31"/>
      <c r="W922" s="31"/>
      <c r="X922" s="31"/>
      <c r="Y922" s="31"/>
      <c r="Z922" s="31"/>
      <c r="AA922" s="31"/>
      <c r="AB922" s="31"/>
      <c r="AC922" s="31"/>
      <c r="AD922" s="31"/>
    </row>
    <row r="923" spans="18:30" x14ac:dyDescent="0.25">
      <c r="R923" s="31"/>
      <c r="S923" s="31"/>
      <c r="T923" s="31"/>
      <c r="U923" s="31"/>
      <c r="V923" s="31"/>
      <c r="W923" s="31"/>
      <c r="X923" s="31"/>
      <c r="Y923" s="31"/>
      <c r="Z923" s="31"/>
      <c r="AA923" s="31"/>
      <c r="AB923" s="31"/>
      <c r="AC923" s="31"/>
      <c r="AD923" s="31"/>
    </row>
    <row r="924" spans="18:30" x14ac:dyDescent="0.25">
      <c r="R924" s="31"/>
      <c r="S924" s="31"/>
      <c r="T924" s="31"/>
      <c r="U924" s="31"/>
      <c r="V924" s="31"/>
      <c r="W924" s="31"/>
      <c r="X924" s="31"/>
      <c r="Y924" s="31"/>
      <c r="Z924" s="31"/>
      <c r="AA924" s="31"/>
      <c r="AB924" s="31"/>
      <c r="AC924" s="31"/>
      <c r="AD924" s="31"/>
    </row>
    <row r="925" spans="18:30" x14ac:dyDescent="0.25">
      <c r="R925" s="31"/>
      <c r="S925" s="31"/>
      <c r="T925" s="31"/>
      <c r="U925" s="31"/>
      <c r="V925" s="31"/>
      <c r="W925" s="31"/>
      <c r="X925" s="31"/>
      <c r="Y925" s="31"/>
      <c r="Z925" s="31"/>
      <c r="AA925" s="31"/>
      <c r="AB925" s="31"/>
      <c r="AC925" s="31"/>
      <c r="AD925" s="31"/>
    </row>
    <row r="926" spans="18:30" x14ac:dyDescent="0.25">
      <c r="R926" s="31"/>
      <c r="S926" s="31"/>
      <c r="T926" s="31"/>
      <c r="U926" s="31"/>
      <c r="V926" s="31"/>
      <c r="W926" s="31"/>
      <c r="X926" s="31"/>
      <c r="Y926" s="31"/>
      <c r="Z926" s="31"/>
      <c r="AA926" s="31"/>
      <c r="AB926" s="31"/>
      <c r="AC926" s="31"/>
      <c r="AD926" s="31"/>
    </row>
    <row r="927" spans="18:30" x14ac:dyDescent="0.25">
      <c r="R927" s="31"/>
      <c r="S927" s="31"/>
      <c r="T927" s="31"/>
      <c r="U927" s="31"/>
      <c r="V927" s="31"/>
      <c r="W927" s="31"/>
      <c r="X927" s="31"/>
      <c r="Y927" s="31"/>
      <c r="Z927" s="31"/>
      <c r="AA927" s="31"/>
      <c r="AB927" s="31"/>
      <c r="AC927" s="31"/>
      <c r="AD927" s="31"/>
    </row>
    <row r="928" spans="18:30" x14ac:dyDescent="0.25">
      <c r="R928" s="31"/>
      <c r="S928" s="31"/>
      <c r="T928" s="31"/>
      <c r="U928" s="31"/>
      <c r="V928" s="31"/>
      <c r="W928" s="31"/>
      <c r="X928" s="31"/>
      <c r="Y928" s="31"/>
      <c r="Z928" s="31"/>
      <c r="AA928" s="31"/>
      <c r="AB928" s="31"/>
      <c r="AC928" s="31"/>
      <c r="AD928" s="31"/>
    </row>
    <row r="929" spans="18:30" x14ac:dyDescent="0.25">
      <c r="R929" s="31"/>
      <c r="S929" s="31"/>
      <c r="T929" s="31"/>
      <c r="U929" s="31"/>
      <c r="V929" s="31"/>
      <c r="W929" s="31"/>
      <c r="X929" s="31"/>
      <c r="Y929" s="31"/>
      <c r="Z929" s="31"/>
      <c r="AA929" s="31"/>
      <c r="AB929" s="31"/>
      <c r="AC929" s="31"/>
      <c r="AD929" s="31"/>
    </row>
    <row r="930" spans="18:30" x14ac:dyDescent="0.25">
      <c r="R930" s="31"/>
      <c r="S930" s="31"/>
      <c r="T930" s="31"/>
      <c r="U930" s="31"/>
      <c r="V930" s="31"/>
      <c r="W930" s="31"/>
      <c r="X930" s="31"/>
      <c r="Y930" s="31"/>
      <c r="Z930" s="31"/>
      <c r="AA930" s="31"/>
      <c r="AB930" s="31"/>
      <c r="AC930" s="31"/>
      <c r="AD930" s="31"/>
    </row>
    <row r="931" spans="18:30" x14ac:dyDescent="0.25">
      <c r="R931" s="31"/>
      <c r="S931" s="31"/>
      <c r="T931" s="31"/>
      <c r="U931" s="31"/>
      <c r="V931" s="31"/>
      <c r="W931" s="31"/>
      <c r="X931" s="31"/>
      <c r="Y931" s="31"/>
      <c r="Z931" s="31"/>
      <c r="AA931" s="31"/>
      <c r="AB931" s="31"/>
      <c r="AC931" s="31"/>
      <c r="AD931" s="31"/>
    </row>
    <row r="932" spans="18:30" x14ac:dyDescent="0.25">
      <c r="R932" s="31"/>
      <c r="S932" s="31"/>
      <c r="T932" s="31"/>
      <c r="U932" s="31"/>
      <c r="V932" s="31"/>
      <c r="W932" s="31"/>
      <c r="X932" s="31"/>
      <c r="Y932" s="31"/>
      <c r="Z932" s="31"/>
      <c r="AA932" s="31"/>
      <c r="AB932" s="31"/>
      <c r="AC932" s="31"/>
      <c r="AD932" s="31"/>
    </row>
    <row r="933" spans="18:30" x14ac:dyDescent="0.25">
      <c r="R933" s="31"/>
      <c r="S933" s="31"/>
      <c r="T933" s="31"/>
      <c r="U933" s="31"/>
      <c r="V933" s="31"/>
      <c r="W933" s="31"/>
      <c r="X933" s="31"/>
      <c r="Y933" s="31"/>
      <c r="Z933" s="31"/>
      <c r="AA933" s="31"/>
      <c r="AB933" s="31"/>
      <c r="AC933" s="31"/>
      <c r="AD933" s="31"/>
    </row>
    <row r="934" spans="18:30" x14ac:dyDescent="0.25">
      <c r="R934" s="31"/>
      <c r="S934" s="31"/>
      <c r="T934" s="31"/>
      <c r="U934" s="31"/>
      <c r="V934" s="31"/>
      <c r="W934" s="31"/>
      <c r="X934" s="31"/>
      <c r="Y934" s="31"/>
      <c r="Z934" s="31"/>
      <c r="AA934" s="31"/>
      <c r="AB934" s="31"/>
      <c r="AC934" s="31"/>
      <c r="AD934" s="31"/>
    </row>
    <row r="935" spans="18:30" x14ac:dyDescent="0.25">
      <c r="R935" s="31"/>
      <c r="S935" s="31"/>
      <c r="T935" s="31"/>
      <c r="U935" s="31"/>
      <c r="V935" s="31"/>
      <c r="W935" s="31"/>
      <c r="X935" s="31"/>
      <c r="Y935" s="31"/>
      <c r="Z935" s="31"/>
      <c r="AA935" s="31"/>
      <c r="AB935" s="31"/>
      <c r="AC935" s="31"/>
      <c r="AD935" s="31"/>
    </row>
    <row r="936" spans="18:30" x14ac:dyDescent="0.25">
      <c r="R936" s="31"/>
      <c r="S936" s="31"/>
      <c r="T936" s="31"/>
      <c r="U936" s="31"/>
      <c r="V936" s="31"/>
      <c r="W936" s="31"/>
      <c r="X936" s="31"/>
      <c r="Y936" s="31"/>
      <c r="Z936" s="31"/>
      <c r="AA936" s="31"/>
      <c r="AB936" s="31"/>
      <c r="AC936" s="31"/>
      <c r="AD936" s="31"/>
    </row>
    <row r="937" spans="18:30" x14ac:dyDescent="0.25">
      <c r="R937" s="31"/>
      <c r="S937" s="31"/>
      <c r="T937" s="31"/>
      <c r="U937" s="31"/>
      <c r="V937" s="31"/>
      <c r="W937" s="31"/>
      <c r="X937" s="31"/>
      <c r="Y937" s="31"/>
      <c r="Z937" s="31"/>
      <c r="AA937" s="31"/>
      <c r="AB937" s="31"/>
      <c r="AC937" s="31"/>
      <c r="AD937" s="31"/>
    </row>
    <row r="938" spans="18:30" x14ac:dyDescent="0.25">
      <c r="R938" s="31"/>
      <c r="S938" s="31"/>
      <c r="T938" s="31"/>
      <c r="U938" s="31"/>
      <c r="V938" s="31"/>
      <c r="W938" s="31"/>
      <c r="X938" s="31"/>
      <c r="Y938" s="31"/>
      <c r="Z938" s="31"/>
      <c r="AA938" s="31"/>
      <c r="AB938" s="31"/>
      <c r="AC938" s="31"/>
      <c r="AD938" s="31"/>
    </row>
    <row r="939" spans="18:30" x14ac:dyDescent="0.25">
      <c r="R939" s="31"/>
      <c r="S939" s="31"/>
      <c r="T939" s="31"/>
      <c r="U939" s="31"/>
      <c r="V939" s="31"/>
      <c r="W939" s="31"/>
      <c r="X939" s="31"/>
      <c r="Y939" s="31"/>
      <c r="Z939" s="31"/>
      <c r="AA939" s="31"/>
      <c r="AB939" s="31"/>
      <c r="AC939" s="31"/>
      <c r="AD939" s="31"/>
    </row>
    <row r="940" spans="18:30" x14ac:dyDescent="0.25">
      <c r="R940" s="31"/>
      <c r="S940" s="31"/>
      <c r="T940" s="31"/>
      <c r="U940" s="31"/>
      <c r="V940" s="31"/>
      <c r="W940" s="31"/>
      <c r="X940" s="31"/>
      <c r="Y940" s="31"/>
      <c r="Z940" s="31"/>
      <c r="AA940" s="31"/>
      <c r="AB940" s="31"/>
      <c r="AC940" s="31"/>
      <c r="AD940" s="31"/>
    </row>
    <row r="941" spans="18:30" x14ac:dyDescent="0.25">
      <c r="R941" s="31"/>
      <c r="S941" s="31"/>
      <c r="T941" s="31"/>
      <c r="U941" s="31"/>
      <c r="V941" s="31"/>
      <c r="W941" s="31"/>
      <c r="X941" s="31"/>
      <c r="Y941" s="31"/>
      <c r="Z941" s="31"/>
      <c r="AA941" s="31"/>
      <c r="AB941" s="31"/>
      <c r="AC941" s="31"/>
      <c r="AD941" s="31"/>
    </row>
    <row r="942" spans="18:30" x14ac:dyDescent="0.25">
      <c r="R942" s="31"/>
      <c r="S942" s="31"/>
      <c r="T942" s="31"/>
      <c r="U942" s="31"/>
      <c r="V942" s="31"/>
      <c r="W942" s="31"/>
      <c r="X942" s="31"/>
      <c r="Y942" s="31"/>
      <c r="Z942" s="31"/>
      <c r="AA942" s="31"/>
      <c r="AB942" s="31"/>
      <c r="AC942" s="31"/>
      <c r="AD942" s="31"/>
    </row>
    <row r="943" spans="18:30" x14ac:dyDescent="0.25">
      <c r="R943" s="31"/>
      <c r="S943" s="31"/>
      <c r="T943" s="31"/>
      <c r="U943" s="31"/>
      <c r="V943" s="31"/>
      <c r="W943" s="31"/>
      <c r="X943" s="31"/>
      <c r="Y943" s="31"/>
      <c r="Z943" s="31"/>
      <c r="AA943" s="31"/>
      <c r="AB943" s="31"/>
      <c r="AC943" s="31"/>
      <c r="AD943" s="31"/>
    </row>
    <row r="944" spans="18:30" x14ac:dyDescent="0.25">
      <c r="R944" s="31"/>
      <c r="S944" s="31"/>
      <c r="T944" s="31"/>
      <c r="U944" s="31"/>
      <c r="V944" s="31"/>
      <c r="W944" s="31"/>
      <c r="X944" s="31"/>
      <c r="Y944" s="31"/>
      <c r="Z944" s="31"/>
      <c r="AA944" s="31"/>
      <c r="AB944" s="31"/>
      <c r="AC944" s="31"/>
      <c r="AD944" s="31"/>
    </row>
    <row r="945" spans="18:30" x14ac:dyDescent="0.25">
      <c r="R945" s="31"/>
      <c r="S945" s="31"/>
      <c r="T945" s="31"/>
      <c r="U945" s="31"/>
      <c r="V945" s="31"/>
      <c r="W945" s="31"/>
      <c r="X945" s="31"/>
      <c r="Y945" s="31"/>
      <c r="Z945" s="31"/>
      <c r="AA945" s="31"/>
      <c r="AB945" s="31"/>
      <c r="AC945" s="31"/>
      <c r="AD945" s="31"/>
    </row>
    <row r="946" spans="18:30" x14ac:dyDescent="0.25">
      <c r="R946" s="31"/>
      <c r="S946" s="31"/>
      <c r="T946" s="31"/>
      <c r="U946" s="31"/>
      <c r="V946" s="31"/>
      <c r="W946" s="31"/>
      <c r="X946" s="31"/>
      <c r="Y946" s="31"/>
      <c r="Z946" s="31"/>
      <c r="AA946" s="31"/>
      <c r="AB946" s="31"/>
      <c r="AC946" s="31"/>
      <c r="AD946" s="31"/>
    </row>
    <row r="947" spans="18:30" x14ac:dyDescent="0.25">
      <c r="R947" s="31"/>
      <c r="S947" s="31"/>
      <c r="T947" s="31"/>
      <c r="U947" s="31"/>
      <c r="V947" s="31"/>
      <c r="W947" s="31"/>
      <c r="X947" s="31"/>
      <c r="Y947" s="31"/>
      <c r="Z947" s="31"/>
      <c r="AA947" s="31"/>
      <c r="AB947" s="31"/>
      <c r="AC947" s="31"/>
      <c r="AD947" s="31"/>
    </row>
    <row r="948" spans="18:30" x14ac:dyDescent="0.25">
      <c r="R948" s="31"/>
      <c r="S948" s="31"/>
      <c r="T948" s="31"/>
      <c r="U948" s="31"/>
      <c r="V948" s="31"/>
      <c r="W948" s="31"/>
      <c r="X948" s="31"/>
      <c r="Y948" s="31"/>
      <c r="Z948" s="31"/>
      <c r="AA948" s="31"/>
      <c r="AB948" s="31"/>
      <c r="AC948" s="31"/>
      <c r="AD948" s="31"/>
    </row>
    <row r="949" spans="18:30" x14ac:dyDescent="0.25">
      <c r="R949" s="31"/>
      <c r="S949" s="31"/>
      <c r="T949" s="31"/>
      <c r="U949" s="31"/>
      <c r="V949" s="31"/>
      <c r="W949" s="31"/>
      <c r="X949" s="31"/>
      <c r="Y949" s="31"/>
      <c r="Z949" s="31"/>
      <c r="AA949" s="31"/>
      <c r="AB949" s="31"/>
      <c r="AC949" s="31"/>
      <c r="AD949" s="31"/>
    </row>
    <row r="950" spans="18:30" x14ac:dyDescent="0.25">
      <c r="R950" s="31"/>
      <c r="S950" s="31"/>
      <c r="T950" s="31"/>
      <c r="U950" s="31"/>
      <c r="V950" s="31"/>
      <c r="W950" s="31"/>
      <c r="X950" s="31"/>
      <c r="Y950" s="31"/>
      <c r="Z950" s="31"/>
      <c r="AA950" s="31"/>
      <c r="AB950" s="31"/>
      <c r="AC950" s="31"/>
      <c r="AD950" s="31"/>
    </row>
    <row r="951" spans="18:30" x14ac:dyDescent="0.25">
      <c r="R951" s="31"/>
      <c r="S951" s="31"/>
      <c r="T951" s="31"/>
      <c r="U951" s="31"/>
      <c r="V951" s="31"/>
      <c r="W951" s="31"/>
      <c r="X951" s="31"/>
      <c r="Y951" s="31"/>
      <c r="Z951" s="31"/>
      <c r="AA951" s="31"/>
      <c r="AB951" s="31"/>
      <c r="AC951" s="31"/>
      <c r="AD951" s="31"/>
    </row>
    <row r="952" spans="18:30" x14ac:dyDescent="0.25">
      <c r="R952" s="31"/>
      <c r="S952" s="31"/>
      <c r="T952" s="31"/>
      <c r="U952" s="31"/>
      <c r="V952" s="31"/>
      <c r="W952" s="31"/>
      <c r="X952" s="31"/>
      <c r="Y952" s="31"/>
      <c r="Z952" s="31"/>
      <c r="AA952" s="31"/>
      <c r="AB952" s="31"/>
      <c r="AC952" s="31"/>
      <c r="AD952" s="31"/>
    </row>
    <row r="953" spans="18:30" x14ac:dyDescent="0.25">
      <c r="R953" s="31"/>
      <c r="S953" s="31"/>
      <c r="T953" s="31"/>
      <c r="U953" s="31"/>
      <c r="V953" s="31"/>
      <c r="W953" s="31"/>
      <c r="X953" s="31"/>
      <c r="Y953" s="31"/>
      <c r="Z953" s="31"/>
      <c r="AA953" s="31"/>
      <c r="AB953" s="31"/>
      <c r="AC953" s="31"/>
      <c r="AD953" s="31"/>
    </row>
    <row r="954" spans="18:30" x14ac:dyDescent="0.25">
      <c r="R954" s="31"/>
      <c r="S954" s="31"/>
      <c r="T954" s="31"/>
      <c r="U954" s="31"/>
      <c r="V954" s="31"/>
      <c r="W954" s="31"/>
      <c r="X954" s="31"/>
      <c r="Y954" s="31"/>
      <c r="Z954" s="31"/>
      <c r="AA954" s="31"/>
      <c r="AB954" s="31"/>
      <c r="AC954" s="31"/>
      <c r="AD954" s="31"/>
    </row>
    <row r="955" spans="18:30" x14ac:dyDescent="0.25">
      <c r="R955" s="31"/>
      <c r="S955" s="31"/>
      <c r="T955" s="31"/>
      <c r="U955" s="31"/>
      <c r="V955" s="31"/>
      <c r="W955" s="31"/>
      <c r="X955" s="31"/>
      <c r="Y955" s="31"/>
      <c r="Z955" s="31"/>
      <c r="AA955" s="31"/>
      <c r="AB955" s="31"/>
      <c r="AC955" s="31"/>
      <c r="AD955" s="31"/>
    </row>
    <row r="956" spans="18:30" x14ac:dyDescent="0.25">
      <c r="R956" s="31"/>
      <c r="S956" s="31"/>
      <c r="T956" s="31"/>
      <c r="U956" s="31"/>
      <c r="V956" s="31"/>
      <c r="W956" s="31"/>
      <c r="X956" s="31"/>
      <c r="Y956" s="31"/>
      <c r="Z956" s="31"/>
      <c r="AA956" s="31"/>
      <c r="AB956" s="31"/>
      <c r="AC956" s="31"/>
      <c r="AD956" s="31"/>
    </row>
    <row r="957" spans="18:30" x14ac:dyDescent="0.25">
      <c r="R957" s="31"/>
      <c r="S957" s="31"/>
      <c r="T957" s="31"/>
      <c r="U957" s="31"/>
      <c r="V957" s="31"/>
      <c r="W957" s="31"/>
      <c r="X957" s="31"/>
      <c r="Y957" s="31"/>
      <c r="Z957" s="31"/>
      <c r="AA957" s="31"/>
      <c r="AB957" s="31"/>
      <c r="AC957" s="31"/>
      <c r="AD957" s="31"/>
    </row>
    <row r="958" spans="18:30" x14ac:dyDescent="0.25">
      <c r="R958" s="31"/>
      <c r="S958" s="31"/>
      <c r="T958" s="31"/>
      <c r="U958" s="31"/>
      <c r="V958" s="31"/>
      <c r="W958" s="31"/>
      <c r="X958" s="31"/>
      <c r="Y958" s="31"/>
      <c r="Z958" s="31"/>
      <c r="AA958" s="31"/>
      <c r="AB958" s="31"/>
      <c r="AC958" s="31"/>
      <c r="AD958" s="31"/>
    </row>
    <row r="959" spans="18:30" x14ac:dyDescent="0.25">
      <c r="R959" s="31"/>
      <c r="S959" s="31"/>
      <c r="T959" s="31"/>
      <c r="U959" s="31"/>
      <c r="V959" s="31"/>
      <c r="W959" s="31"/>
      <c r="X959" s="31"/>
      <c r="Y959" s="31"/>
      <c r="Z959" s="31"/>
      <c r="AA959" s="31"/>
      <c r="AB959" s="31"/>
      <c r="AC959" s="31"/>
      <c r="AD959" s="31"/>
    </row>
    <row r="960" spans="18:30" x14ac:dyDescent="0.25">
      <c r="R960" s="31"/>
      <c r="S960" s="31"/>
      <c r="T960" s="31"/>
      <c r="U960" s="31"/>
      <c r="V960" s="31"/>
      <c r="W960" s="31"/>
      <c r="X960" s="31"/>
      <c r="Y960" s="31"/>
      <c r="Z960" s="31"/>
      <c r="AA960" s="31"/>
      <c r="AB960" s="31"/>
      <c r="AC960" s="31"/>
      <c r="AD960" s="31"/>
    </row>
    <row r="961" spans="18:30" x14ac:dyDescent="0.25">
      <c r="R961" s="31"/>
      <c r="S961" s="31"/>
      <c r="T961" s="31"/>
      <c r="U961" s="31"/>
      <c r="V961" s="31"/>
      <c r="W961" s="31"/>
      <c r="X961" s="31"/>
      <c r="Y961" s="31"/>
      <c r="Z961" s="31"/>
      <c r="AA961" s="31"/>
      <c r="AB961" s="31"/>
      <c r="AC961" s="31"/>
      <c r="AD961" s="31"/>
    </row>
    <row r="962" spans="18:30" x14ac:dyDescent="0.25">
      <c r="R962" s="31"/>
      <c r="S962" s="31"/>
      <c r="T962" s="31"/>
      <c r="U962" s="31"/>
      <c r="V962" s="31"/>
      <c r="W962" s="31"/>
      <c r="X962" s="31"/>
      <c r="Y962" s="31"/>
      <c r="Z962" s="31"/>
      <c r="AA962" s="31"/>
      <c r="AB962" s="31"/>
      <c r="AC962" s="31"/>
      <c r="AD962" s="31"/>
    </row>
    <row r="963" spans="18:30" x14ac:dyDescent="0.25">
      <c r="R963" s="31"/>
      <c r="S963" s="31"/>
      <c r="T963" s="31"/>
      <c r="U963" s="31"/>
      <c r="V963" s="31"/>
      <c r="W963" s="31"/>
      <c r="X963" s="31"/>
      <c r="Y963" s="31"/>
      <c r="Z963" s="31"/>
      <c r="AA963" s="31"/>
      <c r="AB963" s="31"/>
      <c r="AC963" s="31"/>
      <c r="AD963" s="31"/>
    </row>
    <row r="964" spans="18:30" x14ac:dyDescent="0.25">
      <c r="R964" s="31"/>
      <c r="S964" s="31"/>
      <c r="T964" s="31"/>
      <c r="U964" s="31"/>
      <c r="V964" s="31"/>
      <c r="W964" s="31"/>
      <c r="X964" s="31"/>
      <c r="Y964" s="31"/>
      <c r="Z964" s="31"/>
      <c r="AA964" s="31"/>
      <c r="AB964" s="31"/>
      <c r="AC964" s="31"/>
      <c r="AD964" s="31"/>
    </row>
    <row r="965" spans="18:30" x14ac:dyDescent="0.25">
      <c r="R965" s="31"/>
      <c r="S965" s="31"/>
      <c r="T965" s="31"/>
      <c r="U965" s="31"/>
      <c r="V965" s="31"/>
      <c r="W965" s="31"/>
      <c r="X965" s="31"/>
      <c r="Y965" s="31"/>
      <c r="Z965" s="31"/>
      <c r="AA965" s="31"/>
      <c r="AB965" s="31"/>
      <c r="AC965" s="31"/>
      <c r="AD965" s="31"/>
    </row>
    <row r="966" spans="18:30" x14ac:dyDescent="0.25">
      <c r="R966" s="31"/>
      <c r="S966" s="31"/>
      <c r="T966" s="31"/>
      <c r="U966" s="31"/>
      <c r="V966" s="31"/>
      <c r="W966" s="31"/>
      <c r="X966" s="31"/>
      <c r="Y966" s="31"/>
      <c r="Z966" s="31"/>
      <c r="AA966" s="31"/>
      <c r="AB966" s="31"/>
      <c r="AC966" s="31"/>
      <c r="AD966" s="31"/>
    </row>
    <row r="967" spans="18:30" x14ac:dyDescent="0.25">
      <c r="R967" s="31"/>
      <c r="S967" s="31"/>
      <c r="T967" s="31"/>
      <c r="U967" s="31"/>
      <c r="V967" s="31"/>
      <c r="W967" s="31"/>
      <c r="X967" s="31"/>
      <c r="Y967" s="31"/>
      <c r="Z967" s="31"/>
      <c r="AA967" s="31"/>
      <c r="AB967" s="31"/>
      <c r="AC967" s="31"/>
      <c r="AD967" s="31"/>
    </row>
    <row r="968" spans="18:30" x14ac:dyDescent="0.25">
      <c r="R968" s="31"/>
      <c r="S968" s="31"/>
      <c r="T968" s="31"/>
      <c r="U968" s="31"/>
      <c r="V968" s="31"/>
      <c r="W968" s="31"/>
      <c r="X968" s="31"/>
      <c r="Y968" s="31"/>
      <c r="Z968" s="31"/>
      <c r="AA968" s="31"/>
      <c r="AB968" s="31"/>
      <c r="AC968" s="31"/>
      <c r="AD968" s="31"/>
    </row>
    <row r="969" spans="18:30" x14ac:dyDescent="0.25">
      <c r="R969" s="31"/>
      <c r="S969" s="31"/>
      <c r="T969" s="31"/>
      <c r="U969" s="31"/>
      <c r="V969" s="31"/>
      <c r="W969" s="31"/>
      <c r="X969" s="31"/>
      <c r="Y969" s="31"/>
      <c r="Z969" s="31"/>
      <c r="AA969" s="31"/>
      <c r="AB969" s="31"/>
      <c r="AC969" s="31"/>
      <c r="AD969" s="31"/>
    </row>
    <row r="970" spans="18:30" x14ac:dyDescent="0.25">
      <c r="R970" s="31"/>
      <c r="S970" s="31"/>
      <c r="T970" s="31"/>
      <c r="U970" s="31"/>
      <c r="V970" s="31"/>
      <c r="W970" s="31"/>
      <c r="X970" s="31"/>
      <c r="Y970" s="31"/>
      <c r="Z970" s="31"/>
      <c r="AA970" s="31"/>
      <c r="AB970" s="31"/>
      <c r="AC970" s="31"/>
      <c r="AD970" s="31"/>
    </row>
    <row r="971" spans="18:30" x14ac:dyDescent="0.25">
      <c r="R971" s="31"/>
      <c r="S971" s="31"/>
      <c r="T971" s="31"/>
      <c r="U971" s="31"/>
      <c r="V971" s="31"/>
      <c r="W971" s="31"/>
      <c r="X971" s="31"/>
      <c r="Y971" s="31"/>
      <c r="Z971" s="31"/>
      <c r="AA971" s="31"/>
      <c r="AB971" s="31"/>
      <c r="AC971" s="31"/>
      <c r="AD971" s="31"/>
    </row>
    <row r="972" spans="18:30" x14ac:dyDescent="0.25">
      <c r="R972" s="31"/>
      <c r="S972" s="31"/>
      <c r="T972" s="31"/>
      <c r="U972" s="31"/>
      <c r="V972" s="31"/>
      <c r="W972" s="31"/>
      <c r="X972" s="31"/>
      <c r="Y972" s="31"/>
      <c r="Z972" s="31"/>
      <c r="AA972" s="31"/>
      <c r="AB972" s="31"/>
      <c r="AC972" s="31"/>
      <c r="AD972" s="31"/>
    </row>
    <row r="973" spans="18:30" x14ac:dyDescent="0.25">
      <c r="R973" s="31"/>
      <c r="S973" s="31"/>
      <c r="T973" s="31"/>
      <c r="U973" s="31"/>
      <c r="V973" s="31"/>
      <c r="W973" s="31"/>
      <c r="X973" s="31"/>
      <c r="Y973" s="31"/>
      <c r="Z973" s="31"/>
      <c r="AA973" s="31"/>
      <c r="AB973" s="31"/>
      <c r="AC973" s="31"/>
      <c r="AD973" s="31"/>
    </row>
    <row r="974" spans="18:30" x14ac:dyDescent="0.25">
      <c r="R974" s="31"/>
      <c r="S974" s="31"/>
      <c r="T974" s="31"/>
      <c r="U974" s="31"/>
      <c r="V974" s="31"/>
      <c r="W974" s="31"/>
      <c r="X974" s="31"/>
      <c r="Y974" s="31"/>
      <c r="Z974" s="31"/>
      <c r="AA974" s="31"/>
      <c r="AB974" s="31"/>
      <c r="AC974" s="31"/>
      <c r="AD974" s="31"/>
    </row>
    <row r="975" spans="18:30" x14ac:dyDescent="0.25">
      <c r="R975" s="31"/>
      <c r="S975" s="31"/>
      <c r="T975" s="31"/>
      <c r="U975" s="31"/>
      <c r="V975" s="31"/>
      <c r="W975" s="31"/>
      <c r="X975" s="31"/>
      <c r="Y975" s="31"/>
      <c r="Z975" s="31"/>
      <c r="AA975" s="31"/>
      <c r="AB975" s="31"/>
      <c r="AC975" s="31"/>
      <c r="AD975" s="31"/>
    </row>
    <row r="976" spans="18:30" x14ac:dyDescent="0.25">
      <c r="R976" s="31"/>
      <c r="S976" s="31"/>
      <c r="T976" s="31"/>
      <c r="U976" s="31"/>
      <c r="V976" s="31"/>
      <c r="W976" s="31"/>
      <c r="X976" s="31"/>
      <c r="Y976" s="31"/>
      <c r="Z976" s="31"/>
      <c r="AA976" s="31"/>
      <c r="AB976" s="31"/>
      <c r="AC976" s="31"/>
      <c r="AD976" s="31"/>
    </row>
    <row r="977" spans="18:30" x14ac:dyDescent="0.25">
      <c r="R977" s="31"/>
      <c r="S977" s="31"/>
      <c r="T977" s="31"/>
      <c r="U977" s="31"/>
      <c r="V977" s="31"/>
      <c r="W977" s="31"/>
      <c r="X977" s="31"/>
      <c r="Y977" s="31"/>
      <c r="Z977" s="31"/>
      <c r="AA977" s="31"/>
      <c r="AB977" s="31"/>
      <c r="AC977" s="31"/>
      <c r="AD977" s="31"/>
    </row>
    <row r="978" spans="18:30" x14ac:dyDescent="0.25">
      <c r="R978" s="31"/>
      <c r="S978" s="31"/>
      <c r="T978" s="31"/>
      <c r="U978" s="31"/>
      <c r="V978" s="31"/>
      <c r="W978" s="31"/>
      <c r="X978" s="31"/>
      <c r="Y978" s="31"/>
      <c r="Z978" s="31"/>
      <c r="AA978" s="31"/>
      <c r="AB978" s="31"/>
      <c r="AC978" s="31"/>
      <c r="AD978" s="31"/>
    </row>
    <row r="979" spans="18:30" x14ac:dyDescent="0.25">
      <c r="R979" s="31"/>
      <c r="S979" s="31"/>
      <c r="T979" s="31"/>
      <c r="U979" s="31"/>
      <c r="V979" s="31"/>
      <c r="W979" s="31"/>
      <c r="X979" s="31"/>
      <c r="Y979" s="31"/>
      <c r="Z979" s="31"/>
      <c r="AA979" s="31"/>
      <c r="AB979" s="31"/>
      <c r="AC979" s="31"/>
      <c r="AD979" s="31"/>
    </row>
    <row r="980" spans="18:30" x14ac:dyDescent="0.25">
      <c r="R980" s="31"/>
      <c r="S980" s="31"/>
      <c r="T980" s="31"/>
      <c r="U980" s="31"/>
      <c r="V980" s="31"/>
      <c r="W980" s="31"/>
      <c r="X980" s="31"/>
      <c r="Y980" s="31"/>
      <c r="Z980" s="31"/>
      <c r="AA980" s="31"/>
      <c r="AB980" s="31"/>
      <c r="AC980" s="31"/>
      <c r="AD980" s="31"/>
    </row>
    <row r="981" spans="18:30" x14ac:dyDescent="0.25">
      <c r="R981" s="31"/>
      <c r="S981" s="31"/>
      <c r="T981" s="31"/>
      <c r="U981" s="31"/>
      <c r="V981" s="31"/>
      <c r="W981" s="31"/>
      <c r="X981" s="31"/>
      <c r="Y981" s="31"/>
      <c r="Z981" s="31"/>
      <c r="AA981" s="31"/>
      <c r="AB981" s="31"/>
      <c r="AC981" s="31"/>
      <c r="AD981" s="31"/>
    </row>
    <row r="982" spans="18:30" x14ac:dyDescent="0.25">
      <c r="R982" s="31"/>
      <c r="S982" s="31"/>
      <c r="T982" s="31"/>
      <c r="U982" s="31"/>
      <c r="V982" s="31"/>
      <c r="W982" s="31"/>
      <c r="X982" s="31"/>
      <c r="Y982" s="31"/>
      <c r="Z982" s="31"/>
      <c r="AA982" s="31"/>
      <c r="AB982" s="31"/>
      <c r="AC982" s="31"/>
      <c r="AD982" s="31"/>
    </row>
    <row r="983" spans="18:30" x14ac:dyDescent="0.25">
      <c r="R983" s="31"/>
      <c r="S983" s="31"/>
      <c r="T983" s="31"/>
      <c r="U983" s="31"/>
      <c r="V983" s="31"/>
      <c r="W983" s="31"/>
      <c r="X983" s="31"/>
      <c r="Y983" s="31"/>
      <c r="Z983" s="31"/>
      <c r="AA983" s="31"/>
      <c r="AB983" s="31"/>
      <c r="AC983" s="31"/>
      <c r="AD983" s="31"/>
    </row>
    <row r="984" spans="18:30" x14ac:dyDescent="0.25">
      <c r="R984" s="31"/>
      <c r="S984" s="31"/>
      <c r="T984" s="31"/>
      <c r="U984" s="31"/>
      <c r="V984" s="31"/>
      <c r="W984" s="31"/>
      <c r="X984" s="31"/>
      <c r="Y984" s="31"/>
      <c r="Z984" s="31"/>
      <c r="AA984" s="31"/>
      <c r="AB984" s="31"/>
      <c r="AC984" s="31"/>
      <c r="AD984" s="31"/>
    </row>
    <row r="985" spans="18:30" x14ac:dyDescent="0.25">
      <c r="R985" s="31"/>
      <c r="S985" s="31"/>
      <c r="T985" s="31"/>
      <c r="U985" s="31"/>
      <c r="V985" s="31"/>
      <c r="W985" s="31"/>
      <c r="X985" s="31"/>
      <c r="Y985" s="31"/>
      <c r="Z985" s="31"/>
      <c r="AA985" s="31"/>
      <c r="AB985" s="31"/>
      <c r="AC985" s="31"/>
      <c r="AD985" s="31"/>
    </row>
    <row r="986" spans="18:30" x14ac:dyDescent="0.25">
      <c r="R986" s="31"/>
      <c r="S986" s="31"/>
      <c r="T986" s="31"/>
      <c r="U986" s="31"/>
      <c r="V986" s="31"/>
      <c r="W986" s="31"/>
      <c r="X986" s="31"/>
      <c r="Y986" s="31"/>
      <c r="Z986" s="31"/>
      <c r="AA986" s="31"/>
      <c r="AB986" s="31"/>
      <c r="AC986" s="31"/>
      <c r="AD986" s="31"/>
    </row>
    <row r="987" spans="18:30" x14ac:dyDescent="0.25">
      <c r="R987" s="31"/>
      <c r="S987" s="31"/>
      <c r="T987" s="31"/>
      <c r="U987" s="31"/>
      <c r="V987" s="31"/>
      <c r="W987" s="31"/>
      <c r="X987" s="31"/>
      <c r="Y987" s="31"/>
      <c r="Z987" s="31"/>
      <c r="AA987" s="31"/>
      <c r="AB987" s="31"/>
      <c r="AC987" s="31"/>
      <c r="AD987" s="31"/>
    </row>
    <row r="988" spans="18:30" x14ac:dyDescent="0.25">
      <c r="R988" s="31"/>
      <c r="S988" s="31"/>
      <c r="T988" s="31"/>
      <c r="U988" s="31"/>
      <c r="V988" s="31"/>
      <c r="W988" s="31"/>
      <c r="X988" s="31"/>
      <c r="Y988" s="31"/>
      <c r="Z988" s="31"/>
      <c r="AA988" s="31"/>
      <c r="AB988" s="31"/>
      <c r="AC988" s="31"/>
      <c r="AD988" s="31"/>
    </row>
    <row r="989" spans="18:30" x14ac:dyDescent="0.25">
      <c r="R989" s="31"/>
      <c r="S989" s="31"/>
      <c r="T989" s="31"/>
      <c r="U989" s="31"/>
      <c r="V989" s="31"/>
      <c r="W989" s="31"/>
      <c r="X989" s="31"/>
      <c r="Y989" s="31"/>
      <c r="Z989" s="31"/>
      <c r="AA989" s="31"/>
      <c r="AB989" s="31"/>
      <c r="AC989" s="31"/>
      <c r="AD989" s="31"/>
    </row>
    <row r="990" spans="18:30" x14ac:dyDescent="0.25">
      <c r="R990" s="31"/>
      <c r="S990" s="31"/>
      <c r="T990" s="31"/>
      <c r="U990" s="31"/>
      <c r="V990" s="31"/>
      <c r="W990" s="31"/>
      <c r="X990" s="31"/>
      <c r="Y990" s="31"/>
      <c r="Z990" s="31"/>
      <c r="AA990" s="31"/>
      <c r="AB990" s="31"/>
      <c r="AC990" s="31"/>
      <c r="AD990" s="31"/>
    </row>
    <row r="991" spans="18:30" x14ac:dyDescent="0.25">
      <c r="R991" s="31"/>
      <c r="S991" s="31"/>
      <c r="T991" s="31"/>
      <c r="U991" s="31"/>
      <c r="V991" s="31"/>
      <c r="W991" s="31"/>
      <c r="X991" s="31"/>
      <c r="Y991" s="31"/>
      <c r="Z991" s="31"/>
      <c r="AA991" s="31"/>
      <c r="AB991" s="31"/>
      <c r="AC991" s="31"/>
      <c r="AD991" s="31"/>
    </row>
    <row r="992" spans="18:30" x14ac:dyDescent="0.25">
      <c r="R992" s="31"/>
      <c r="S992" s="31"/>
      <c r="T992" s="31"/>
      <c r="U992" s="31"/>
      <c r="V992" s="31"/>
      <c r="W992" s="31"/>
      <c r="X992" s="31"/>
      <c r="Y992" s="31"/>
      <c r="Z992" s="31"/>
      <c r="AA992" s="31"/>
      <c r="AB992" s="31"/>
      <c r="AC992" s="31"/>
      <c r="AD992" s="31"/>
    </row>
    <row r="993" spans="18:30" x14ac:dyDescent="0.25">
      <c r="R993" s="31"/>
      <c r="S993" s="31"/>
      <c r="T993" s="31"/>
      <c r="U993" s="31"/>
      <c r="V993" s="31"/>
      <c r="W993" s="31"/>
      <c r="X993" s="31"/>
      <c r="Y993" s="31"/>
      <c r="Z993" s="31"/>
      <c r="AA993" s="31"/>
      <c r="AB993" s="31"/>
      <c r="AC993" s="31"/>
      <c r="AD993" s="31"/>
    </row>
    <row r="994" spans="18:30" x14ac:dyDescent="0.25">
      <c r="R994" s="31"/>
      <c r="S994" s="31"/>
      <c r="T994" s="31"/>
      <c r="U994" s="31"/>
      <c r="V994" s="31"/>
      <c r="W994" s="31"/>
      <c r="X994" s="31"/>
      <c r="Y994" s="31"/>
      <c r="Z994" s="31"/>
      <c r="AA994" s="31"/>
      <c r="AB994" s="31"/>
      <c r="AC994" s="31"/>
      <c r="AD994" s="31"/>
    </row>
    <row r="995" spans="18:30" x14ac:dyDescent="0.25">
      <c r="R995" s="31"/>
      <c r="S995" s="31"/>
      <c r="T995" s="31"/>
      <c r="U995" s="31"/>
      <c r="V995" s="31"/>
      <c r="W995" s="31"/>
      <c r="X995" s="31"/>
      <c r="Y995" s="31"/>
      <c r="Z995" s="31"/>
      <c r="AA995" s="31"/>
      <c r="AB995" s="31"/>
      <c r="AC995" s="31"/>
      <c r="AD995" s="31"/>
    </row>
    <row r="996" spans="18:30" x14ac:dyDescent="0.25">
      <c r="R996" s="31"/>
      <c r="S996" s="31"/>
      <c r="T996" s="31"/>
      <c r="U996" s="31"/>
      <c r="V996" s="31"/>
      <c r="W996" s="31"/>
      <c r="X996" s="31"/>
      <c r="Y996" s="31"/>
      <c r="Z996" s="31"/>
      <c r="AA996" s="31"/>
      <c r="AB996" s="31"/>
      <c r="AC996" s="31"/>
      <c r="AD996" s="31"/>
    </row>
    <row r="997" spans="18:30" x14ac:dyDescent="0.25">
      <c r="R997" s="31"/>
      <c r="S997" s="31"/>
      <c r="T997" s="31"/>
      <c r="U997" s="31"/>
      <c r="V997" s="31"/>
      <c r="W997" s="31"/>
      <c r="X997" s="31"/>
      <c r="Y997" s="31"/>
      <c r="Z997" s="31"/>
      <c r="AA997" s="31"/>
      <c r="AB997" s="31"/>
      <c r="AC997" s="31"/>
      <c r="AD997" s="31"/>
    </row>
    <row r="998" spans="18:30" x14ac:dyDescent="0.25">
      <c r="R998" s="31"/>
      <c r="S998" s="31"/>
      <c r="T998" s="31"/>
      <c r="U998" s="31"/>
      <c r="V998" s="31"/>
      <c r="W998" s="31"/>
      <c r="X998" s="31"/>
      <c r="Y998" s="31"/>
      <c r="Z998" s="31"/>
      <c r="AA998" s="31"/>
      <c r="AB998" s="31"/>
      <c r="AC998" s="31"/>
      <c r="AD998" s="31"/>
    </row>
    <row r="999" spans="18:30" x14ac:dyDescent="0.25">
      <c r="R999" s="31"/>
      <c r="S999" s="31"/>
      <c r="T999" s="31"/>
      <c r="U999" s="31"/>
      <c r="V999" s="31"/>
      <c r="W999" s="31"/>
      <c r="X999" s="31"/>
      <c r="Y999" s="31"/>
      <c r="Z999" s="31"/>
      <c r="AA999" s="31"/>
      <c r="AB999" s="31"/>
      <c r="AC999" s="31"/>
      <c r="AD999" s="31"/>
    </row>
    <row r="1000" spans="18:30" x14ac:dyDescent="0.25">
      <c r="R1000" s="31"/>
      <c r="S1000" s="31"/>
      <c r="T1000" s="31"/>
      <c r="U1000" s="31"/>
      <c r="V1000" s="31"/>
      <c r="W1000" s="31"/>
      <c r="X1000" s="31"/>
      <c r="Y1000" s="31"/>
      <c r="Z1000" s="31"/>
      <c r="AA1000" s="31"/>
      <c r="AB1000" s="31"/>
      <c r="AC1000" s="31"/>
      <c r="AD1000" s="31"/>
    </row>
    <row r="1001" spans="18:30" x14ac:dyDescent="0.25">
      <c r="R1001" s="31"/>
      <c r="S1001" s="31"/>
      <c r="T1001" s="31"/>
      <c r="U1001" s="31"/>
      <c r="V1001" s="31"/>
      <c r="W1001" s="31"/>
      <c r="X1001" s="31"/>
      <c r="Y1001" s="31"/>
      <c r="Z1001" s="31"/>
      <c r="AA1001" s="31"/>
      <c r="AB1001" s="31"/>
      <c r="AC1001" s="31"/>
      <c r="AD1001" s="31"/>
    </row>
    <row r="1002" spans="18:30" x14ac:dyDescent="0.25">
      <c r="R1002" s="31"/>
      <c r="S1002" s="31"/>
      <c r="T1002" s="31"/>
      <c r="U1002" s="31"/>
      <c r="V1002" s="31"/>
      <c r="W1002" s="31"/>
      <c r="X1002" s="31"/>
      <c r="Y1002" s="31"/>
      <c r="Z1002" s="31"/>
      <c r="AA1002" s="31"/>
      <c r="AB1002" s="31"/>
      <c r="AC1002" s="31"/>
      <c r="AD1002" s="31"/>
    </row>
    <row r="1003" spans="18:30" x14ac:dyDescent="0.25">
      <c r="R1003" s="31"/>
      <c r="S1003" s="31"/>
      <c r="T1003" s="31"/>
      <c r="U1003" s="31"/>
      <c r="V1003" s="31"/>
      <c r="W1003" s="31"/>
      <c r="X1003" s="31"/>
      <c r="Y1003" s="31"/>
      <c r="Z1003" s="31"/>
      <c r="AA1003" s="31"/>
      <c r="AB1003" s="31"/>
      <c r="AC1003" s="31"/>
      <c r="AD1003" s="31"/>
    </row>
    <row r="1004" spans="18:30" x14ac:dyDescent="0.25">
      <c r="R1004" s="31"/>
      <c r="S1004" s="31"/>
      <c r="T1004" s="31"/>
      <c r="U1004" s="31"/>
      <c r="V1004" s="31"/>
      <c r="W1004" s="31"/>
      <c r="X1004" s="31"/>
      <c r="Y1004" s="31"/>
      <c r="Z1004" s="31"/>
      <c r="AA1004" s="31"/>
      <c r="AB1004" s="31"/>
      <c r="AC1004" s="31"/>
      <c r="AD1004" s="31"/>
    </row>
    <row r="1005" spans="18:30" x14ac:dyDescent="0.25">
      <c r="R1005" s="31"/>
      <c r="S1005" s="31"/>
      <c r="T1005" s="31"/>
      <c r="U1005" s="31"/>
      <c r="V1005" s="31"/>
      <c r="W1005" s="31"/>
      <c r="X1005" s="31"/>
      <c r="Y1005" s="31"/>
      <c r="Z1005" s="31"/>
      <c r="AA1005" s="31"/>
      <c r="AB1005" s="31"/>
      <c r="AC1005" s="31"/>
      <c r="AD1005" s="31"/>
    </row>
    <row r="1006" spans="18:30" x14ac:dyDescent="0.25">
      <c r="R1006" s="31"/>
      <c r="S1006" s="31"/>
      <c r="T1006" s="31"/>
      <c r="U1006" s="31"/>
      <c r="V1006" s="31"/>
      <c r="W1006" s="31"/>
      <c r="X1006" s="31"/>
      <c r="Y1006" s="31"/>
      <c r="Z1006" s="31"/>
      <c r="AA1006" s="31"/>
      <c r="AB1006" s="31"/>
      <c r="AC1006" s="31"/>
      <c r="AD1006" s="31"/>
    </row>
    <row r="1007" spans="18:30" x14ac:dyDescent="0.25">
      <c r="R1007" s="31"/>
      <c r="S1007" s="31"/>
      <c r="T1007" s="31"/>
      <c r="U1007" s="31"/>
      <c r="V1007" s="31"/>
      <c r="W1007" s="31"/>
      <c r="X1007" s="31"/>
      <c r="Y1007" s="31"/>
      <c r="Z1007" s="31"/>
      <c r="AA1007" s="31"/>
      <c r="AB1007" s="31"/>
      <c r="AC1007" s="31"/>
      <c r="AD1007" s="31"/>
    </row>
    <row r="1008" spans="18:30" x14ac:dyDescent="0.25">
      <c r="R1008" s="31"/>
      <c r="S1008" s="31"/>
      <c r="T1008" s="31"/>
      <c r="U1008" s="31"/>
      <c r="V1008" s="31"/>
      <c r="W1008" s="31"/>
      <c r="X1008" s="31"/>
      <c r="Y1008" s="31"/>
      <c r="Z1008" s="31"/>
      <c r="AA1008" s="31"/>
      <c r="AB1008" s="31"/>
      <c r="AC1008" s="31"/>
      <c r="AD1008" s="31"/>
    </row>
    <row r="1009" spans="18:30" x14ac:dyDescent="0.25">
      <c r="R1009" s="31"/>
      <c r="S1009" s="31"/>
      <c r="T1009" s="31"/>
      <c r="U1009" s="31"/>
      <c r="V1009" s="31"/>
      <c r="W1009" s="31"/>
      <c r="X1009" s="31"/>
      <c r="Y1009" s="31"/>
      <c r="Z1009" s="31"/>
      <c r="AA1009" s="31"/>
      <c r="AB1009" s="31"/>
      <c r="AC1009" s="31"/>
      <c r="AD1009" s="31"/>
    </row>
    <row r="1010" spans="18:30" x14ac:dyDescent="0.25">
      <c r="R1010" s="31"/>
      <c r="S1010" s="31"/>
      <c r="T1010" s="31"/>
      <c r="U1010" s="31"/>
      <c r="V1010" s="31"/>
      <c r="W1010" s="31"/>
      <c r="X1010" s="31"/>
      <c r="Y1010" s="31"/>
      <c r="Z1010" s="31"/>
      <c r="AA1010" s="31"/>
      <c r="AB1010" s="31"/>
      <c r="AC1010" s="31"/>
      <c r="AD1010" s="31"/>
    </row>
    <row r="1011" spans="18:30" x14ac:dyDescent="0.25">
      <c r="R1011" s="31"/>
      <c r="S1011" s="31"/>
      <c r="T1011" s="31"/>
      <c r="U1011" s="31"/>
      <c r="V1011" s="31"/>
      <c r="W1011" s="31"/>
      <c r="X1011" s="31"/>
      <c r="Y1011" s="31"/>
      <c r="Z1011" s="31"/>
      <c r="AA1011" s="31"/>
      <c r="AB1011" s="31"/>
      <c r="AC1011" s="31"/>
      <c r="AD1011" s="31"/>
    </row>
    <row r="1012" spans="18:30" x14ac:dyDescent="0.25">
      <c r="R1012" s="31"/>
      <c r="S1012" s="31"/>
      <c r="T1012" s="31"/>
      <c r="U1012" s="31"/>
      <c r="V1012" s="31"/>
      <c r="W1012" s="31"/>
      <c r="X1012" s="31"/>
      <c r="Y1012" s="31"/>
      <c r="Z1012" s="31"/>
      <c r="AA1012" s="31"/>
      <c r="AB1012" s="31"/>
      <c r="AC1012" s="31"/>
      <c r="AD1012" s="31"/>
    </row>
    <row r="1013" spans="18:30" x14ac:dyDescent="0.25">
      <c r="R1013" s="31"/>
      <c r="S1013" s="31"/>
      <c r="T1013" s="31"/>
      <c r="U1013" s="31"/>
      <c r="V1013" s="31"/>
      <c r="W1013" s="31"/>
      <c r="X1013" s="31"/>
      <c r="Y1013" s="31"/>
      <c r="Z1013" s="31"/>
      <c r="AA1013" s="31"/>
      <c r="AB1013" s="31"/>
      <c r="AC1013" s="31"/>
      <c r="AD1013" s="31"/>
    </row>
    <row r="1014" spans="18:30" x14ac:dyDescent="0.25">
      <c r="R1014" s="31"/>
      <c r="S1014" s="31"/>
      <c r="T1014" s="31"/>
      <c r="U1014" s="31"/>
      <c r="V1014" s="31"/>
      <c r="W1014" s="31"/>
      <c r="X1014" s="31"/>
      <c r="Y1014" s="31"/>
      <c r="Z1014" s="31"/>
      <c r="AA1014" s="31"/>
      <c r="AB1014" s="31"/>
      <c r="AC1014" s="31"/>
      <c r="AD1014" s="31"/>
    </row>
    <row r="1015" spans="18:30" x14ac:dyDescent="0.25">
      <c r="R1015" s="31"/>
      <c r="S1015" s="31"/>
      <c r="T1015" s="31"/>
      <c r="U1015" s="31"/>
      <c r="V1015" s="31"/>
      <c r="W1015" s="31"/>
      <c r="X1015" s="31"/>
      <c r="Y1015" s="31"/>
      <c r="Z1015" s="31"/>
      <c r="AA1015" s="31"/>
      <c r="AB1015" s="31"/>
      <c r="AC1015" s="31"/>
      <c r="AD1015" s="31"/>
    </row>
    <row r="1016" spans="18:30" x14ac:dyDescent="0.25">
      <c r="R1016" s="31"/>
      <c r="S1016" s="31"/>
      <c r="T1016" s="31"/>
      <c r="U1016" s="31"/>
      <c r="V1016" s="31"/>
      <c r="W1016" s="31"/>
      <c r="X1016" s="31"/>
      <c r="Y1016" s="31"/>
      <c r="Z1016" s="31"/>
      <c r="AA1016" s="31"/>
      <c r="AB1016" s="31"/>
      <c r="AC1016" s="31"/>
      <c r="AD1016" s="31"/>
    </row>
    <row r="1017" spans="18:30" x14ac:dyDescent="0.25">
      <c r="R1017" s="31"/>
      <c r="S1017" s="31"/>
      <c r="T1017" s="31"/>
      <c r="U1017" s="31"/>
      <c r="V1017" s="31"/>
      <c r="W1017" s="31"/>
      <c r="X1017" s="31"/>
      <c r="Y1017" s="31"/>
      <c r="Z1017" s="31"/>
      <c r="AA1017" s="31"/>
      <c r="AB1017" s="31"/>
      <c r="AC1017" s="31"/>
      <c r="AD1017" s="31"/>
    </row>
    <row r="1018" spans="18:30" x14ac:dyDescent="0.25">
      <c r="R1018" s="31"/>
      <c r="S1018" s="31"/>
      <c r="T1018" s="31"/>
      <c r="U1018" s="31"/>
      <c r="V1018" s="31"/>
      <c r="W1018" s="31"/>
      <c r="X1018" s="31"/>
      <c r="Y1018" s="31"/>
      <c r="Z1018" s="31"/>
      <c r="AA1018" s="31"/>
      <c r="AB1018" s="31"/>
      <c r="AC1018" s="31"/>
      <c r="AD1018" s="31"/>
    </row>
    <row r="1019" spans="18:30" x14ac:dyDescent="0.25">
      <c r="R1019" s="31"/>
      <c r="S1019" s="31"/>
      <c r="T1019" s="31"/>
      <c r="U1019" s="31"/>
      <c r="V1019" s="31"/>
      <c r="W1019" s="31"/>
      <c r="X1019" s="31"/>
      <c r="Y1019" s="31"/>
      <c r="Z1019" s="31"/>
      <c r="AA1019" s="31"/>
      <c r="AB1019" s="31"/>
      <c r="AC1019" s="31"/>
      <c r="AD1019" s="31"/>
    </row>
    <row r="1020" spans="18:30" x14ac:dyDescent="0.25">
      <c r="R1020" s="31"/>
      <c r="S1020" s="31"/>
      <c r="T1020" s="31"/>
      <c r="U1020" s="31"/>
      <c r="V1020" s="31"/>
      <c r="W1020" s="31"/>
      <c r="X1020" s="31"/>
      <c r="Y1020" s="31"/>
      <c r="Z1020" s="31"/>
      <c r="AA1020" s="31"/>
      <c r="AB1020" s="31"/>
      <c r="AC1020" s="31"/>
      <c r="AD1020" s="31"/>
    </row>
    <row r="1021" spans="18:30" x14ac:dyDescent="0.25">
      <c r="R1021" s="31"/>
      <c r="S1021" s="31"/>
      <c r="T1021" s="31"/>
      <c r="U1021" s="31"/>
      <c r="V1021" s="31"/>
      <c r="W1021" s="31"/>
      <c r="X1021" s="31"/>
      <c r="Y1021" s="31"/>
      <c r="Z1021" s="31"/>
      <c r="AA1021" s="31"/>
      <c r="AB1021" s="31"/>
      <c r="AC1021" s="31"/>
      <c r="AD1021" s="31"/>
    </row>
    <row r="1022" spans="18:30" x14ac:dyDescent="0.25">
      <c r="R1022" s="31"/>
      <c r="S1022" s="31"/>
      <c r="T1022" s="31"/>
      <c r="U1022" s="31"/>
      <c r="V1022" s="31"/>
      <c r="W1022" s="31"/>
      <c r="X1022" s="31"/>
      <c r="Y1022" s="31"/>
      <c r="Z1022" s="31"/>
      <c r="AA1022" s="31"/>
      <c r="AB1022" s="31"/>
      <c r="AC1022" s="31"/>
      <c r="AD1022" s="31"/>
    </row>
    <row r="1023" spans="18:30" x14ac:dyDescent="0.25">
      <c r="R1023" s="31"/>
      <c r="S1023" s="31"/>
      <c r="T1023" s="31"/>
      <c r="U1023" s="31"/>
      <c r="V1023" s="31"/>
      <c r="W1023" s="31"/>
      <c r="X1023" s="31"/>
      <c r="Y1023" s="31"/>
      <c r="Z1023" s="31"/>
      <c r="AA1023" s="31"/>
      <c r="AB1023" s="31"/>
      <c r="AC1023" s="31"/>
      <c r="AD1023" s="31"/>
    </row>
    <row r="1024" spans="18:30" x14ac:dyDescent="0.25">
      <c r="R1024" s="31"/>
      <c r="S1024" s="31"/>
      <c r="T1024" s="31"/>
      <c r="U1024" s="31"/>
      <c r="V1024" s="31"/>
      <c r="W1024" s="31"/>
      <c r="X1024" s="31"/>
      <c r="Y1024" s="31"/>
      <c r="Z1024" s="31"/>
      <c r="AA1024" s="31"/>
      <c r="AB1024" s="31"/>
      <c r="AC1024" s="31"/>
      <c r="AD1024" s="31"/>
    </row>
    <row r="1025" spans="18:30" x14ac:dyDescent="0.25">
      <c r="R1025" s="31"/>
      <c r="S1025" s="31"/>
      <c r="T1025" s="31"/>
      <c r="U1025" s="31"/>
      <c r="V1025" s="31"/>
      <c r="W1025" s="31"/>
      <c r="X1025" s="31"/>
      <c r="Y1025" s="31"/>
      <c r="Z1025" s="31"/>
      <c r="AA1025" s="31"/>
      <c r="AB1025" s="31"/>
      <c r="AC1025" s="31"/>
      <c r="AD1025" s="31"/>
    </row>
    <row r="1026" spans="18:30" x14ac:dyDescent="0.25">
      <c r="R1026" s="31"/>
      <c r="S1026" s="31"/>
      <c r="T1026" s="31"/>
      <c r="U1026" s="31"/>
      <c r="V1026" s="31"/>
      <c r="W1026" s="31"/>
      <c r="X1026" s="31"/>
      <c r="Y1026" s="31"/>
      <c r="Z1026" s="31"/>
      <c r="AA1026" s="31"/>
      <c r="AB1026" s="31"/>
      <c r="AC1026" s="31"/>
      <c r="AD1026" s="31"/>
    </row>
    <row r="1027" spans="18:30" x14ac:dyDescent="0.25">
      <c r="R1027" s="31"/>
      <c r="S1027" s="31"/>
      <c r="T1027" s="31"/>
      <c r="U1027" s="31"/>
      <c r="V1027" s="31"/>
      <c r="W1027" s="31"/>
      <c r="X1027" s="31"/>
      <c r="Y1027" s="31"/>
      <c r="Z1027" s="31"/>
      <c r="AA1027" s="31"/>
      <c r="AB1027" s="31"/>
      <c r="AC1027" s="31"/>
      <c r="AD1027" s="31"/>
    </row>
    <row r="1028" spans="18:30" x14ac:dyDescent="0.25">
      <c r="R1028" s="31"/>
      <c r="S1028" s="31"/>
      <c r="T1028" s="31"/>
      <c r="U1028" s="31"/>
      <c r="V1028" s="31"/>
      <c r="W1028" s="31"/>
      <c r="X1028" s="31"/>
      <c r="Y1028" s="31"/>
      <c r="Z1028" s="31"/>
      <c r="AA1028" s="31"/>
      <c r="AB1028" s="31"/>
      <c r="AC1028" s="31"/>
      <c r="AD1028" s="31"/>
    </row>
    <row r="1029" spans="18:30" x14ac:dyDescent="0.25">
      <c r="R1029" s="31"/>
      <c r="S1029" s="31"/>
      <c r="T1029" s="31"/>
      <c r="U1029" s="31"/>
      <c r="V1029" s="31"/>
      <c r="W1029" s="31"/>
      <c r="X1029" s="31"/>
      <c r="Y1029" s="31"/>
      <c r="Z1029" s="31"/>
      <c r="AA1029" s="31"/>
      <c r="AB1029" s="31"/>
      <c r="AC1029" s="31"/>
      <c r="AD1029" s="31"/>
    </row>
    <row r="1030" spans="18:30" x14ac:dyDescent="0.25">
      <c r="R1030" s="31"/>
      <c r="S1030" s="31"/>
      <c r="T1030" s="31"/>
      <c r="U1030" s="31"/>
      <c r="V1030" s="31"/>
      <c r="W1030" s="31"/>
      <c r="X1030" s="31"/>
      <c r="Y1030" s="31"/>
      <c r="Z1030" s="31"/>
      <c r="AA1030" s="31"/>
      <c r="AB1030" s="31"/>
      <c r="AC1030" s="31"/>
      <c r="AD1030" s="31"/>
    </row>
    <row r="1031" spans="18:30" x14ac:dyDescent="0.25">
      <c r="R1031" s="31"/>
      <c r="S1031" s="31"/>
      <c r="T1031" s="31"/>
      <c r="U1031" s="31"/>
      <c r="V1031" s="31"/>
      <c r="W1031" s="31"/>
      <c r="X1031" s="31"/>
      <c r="Y1031" s="31"/>
      <c r="Z1031" s="31"/>
      <c r="AA1031" s="31"/>
      <c r="AB1031" s="31"/>
      <c r="AC1031" s="31"/>
      <c r="AD1031" s="31"/>
    </row>
    <row r="1032" spans="18:30" x14ac:dyDescent="0.25">
      <c r="R1032" s="31"/>
      <c r="S1032" s="31"/>
      <c r="T1032" s="31"/>
      <c r="U1032" s="31"/>
      <c r="V1032" s="31"/>
      <c r="W1032" s="31"/>
      <c r="X1032" s="31"/>
      <c r="Y1032" s="31"/>
      <c r="Z1032" s="31"/>
      <c r="AA1032" s="31"/>
      <c r="AB1032" s="31"/>
      <c r="AC1032" s="31"/>
      <c r="AD1032" s="31"/>
    </row>
    <row r="1033" spans="18:30" x14ac:dyDescent="0.25">
      <c r="R1033" s="31"/>
      <c r="S1033" s="31"/>
      <c r="T1033" s="31"/>
      <c r="U1033" s="31"/>
      <c r="V1033" s="31"/>
      <c r="W1033" s="31"/>
      <c r="X1033" s="31"/>
      <c r="Y1033" s="31"/>
      <c r="Z1033" s="31"/>
      <c r="AA1033" s="31"/>
      <c r="AB1033" s="31"/>
      <c r="AC1033" s="31"/>
      <c r="AD1033" s="31"/>
    </row>
    <row r="1034" spans="18:30" x14ac:dyDescent="0.25">
      <c r="R1034" s="31"/>
      <c r="S1034" s="31"/>
      <c r="T1034" s="31"/>
      <c r="U1034" s="31"/>
      <c r="V1034" s="31"/>
      <c r="W1034" s="31"/>
      <c r="X1034" s="31"/>
      <c r="Y1034" s="31"/>
      <c r="Z1034" s="31"/>
      <c r="AA1034" s="31"/>
      <c r="AB1034" s="31"/>
      <c r="AC1034" s="31"/>
      <c r="AD1034" s="31"/>
    </row>
    <row r="1035" spans="18:30" x14ac:dyDescent="0.25">
      <c r="R1035" s="31"/>
      <c r="S1035" s="31"/>
      <c r="T1035" s="31"/>
      <c r="U1035" s="31"/>
      <c r="V1035" s="31"/>
      <c r="W1035" s="31"/>
      <c r="X1035" s="31"/>
      <c r="Y1035" s="31"/>
      <c r="Z1035" s="31"/>
      <c r="AA1035" s="31"/>
      <c r="AB1035" s="31"/>
      <c r="AC1035" s="31"/>
      <c r="AD1035" s="31"/>
    </row>
    <row r="1036" spans="18:30" x14ac:dyDescent="0.25">
      <c r="R1036" s="31"/>
      <c r="S1036" s="31"/>
      <c r="T1036" s="31"/>
      <c r="U1036" s="31"/>
      <c r="V1036" s="31"/>
      <c r="W1036" s="31"/>
      <c r="X1036" s="31"/>
      <c r="Y1036" s="31"/>
      <c r="Z1036" s="31"/>
      <c r="AA1036" s="31"/>
      <c r="AB1036" s="31"/>
      <c r="AC1036" s="31"/>
      <c r="AD1036" s="31"/>
    </row>
    <row r="1037" spans="18:30" x14ac:dyDescent="0.25">
      <c r="R1037" s="31"/>
      <c r="S1037" s="31"/>
      <c r="T1037" s="31"/>
      <c r="U1037" s="31"/>
      <c r="V1037" s="31"/>
      <c r="W1037" s="31"/>
      <c r="X1037" s="31"/>
      <c r="Y1037" s="31"/>
      <c r="Z1037" s="31"/>
      <c r="AA1037" s="31"/>
      <c r="AB1037" s="31"/>
      <c r="AC1037" s="31"/>
      <c r="AD1037" s="31"/>
    </row>
    <row r="1038" spans="18:30" x14ac:dyDescent="0.25">
      <c r="R1038" s="31"/>
      <c r="S1038" s="31"/>
      <c r="T1038" s="31"/>
      <c r="U1038" s="31"/>
      <c r="V1038" s="31"/>
      <c r="W1038" s="31"/>
      <c r="X1038" s="31"/>
      <c r="Y1038" s="31"/>
      <c r="Z1038" s="31"/>
      <c r="AA1038" s="31"/>
      <c r="AB1038" s="31"/>
      <c r="AC1038" s="31"/>
      <c r="AD1038" s="31"/>
    </row>
    <row r="1039" spans="18:30" x14ac:dyDescent="0.25">
      <c r="R1039" s="31"/>
      <c r="S1039" s="31"/>
      <c r="T1039" s="31"/>
      <c r="U1039" s="31"/>
      <c r="V1039" s="31"/>
      <c r="W1039" s="31"/>
      <c r="X1039" s="31"/>
      <c r="Y1039" s="31"/>
      <c r="Z1039" s="31"/>
      <c r="AA1039" s="31"/>
      <c r="AB1039" s="31"/>
      <c r="AC1039" s="31"/>
      <c r="AD1039" s="31"/>
    </row>
    <row r="1040" spans="18:30" x14ac:dyDescent="0.25">
      <c r="R1040" s="31"/>
      <c r="S1040" s="31"/>
      <c r="T1040" s="31"/>
      <c r="U1040" s="31"/>
      <c r="V1040" s="31"/>
      <c r="W1040" s="31"/>
      <c r="X1040" s="31"/>
      <c r="Y1040" s="31"/>
      <c r="Z1040" s="31"/>
      <c r="AA1040" s="31"/>
      <c r="AB1040" s="31"/>
      <c r="AC1040" s="31"/>
      <c r="AD1040" s="31"/>
    </row>
    <row r="1041" spans="18:30" x14ac:dyDescent="0.25">
      <c r="R1041" s="31"/>
      <c r="S1041" s="31"/>
      <c r="T1041" s="31"/>
      <c r="U1041" s="31"/>
      <c r="V1041" s="31"/>
      <c r="W1041" s="31"/>
      <c r="X1041" s="31"/>
      <c r="Y1041" s="31"/>
      <c r="Z1041" s="31"/>
      <c r="AA1041" s="31"/>
      <c r="AB1041" s="31"/>
      <c r="AC1041" s="31"/>
      <c r="AD1041" s="31"/>
    </row>
    <row r="1042" spans="18:30" x14ac:dyDescent="0.25">
      <c r="R1042" s="31"/>
      <c r="S1042" s="31"/>
      <c r="T1042" s="31"/>
      <c r="U1042" s="31"/>
      <c r="V1042" s="31"/>
      <c r="W1042" s="31"/>
      <c r="X1042" s="31"/>
      <c r="Y1042" s="31"/>
      <c r="Z1042" s="31"/>
      <c r="AA1042" s="31"/>
      <c r="AB1042" s="31"/>
      <c r="AC1042" s="31"/>
      <c r="AD1042" s="31"/>
    </row>
    <row r="1043" spans="18:30" x14ac:dyDescent="0.25">
      <c r="R1043" s="31"/>
      <c r="S1043" s="31"/>
      <c r="T1043" s="31"/>
      <c r="U1043" s="31"/>
      <c r="V1043" s="31"/>
      <c r="W1043" s="31"/>
      <c r="X1043" s="31"/>
      <c r="Y1043" s="31"/>
      <c r="Z1043" s="31"/>
      <c r="AA1043" s="31"/>
      <c r="AB1043" s="31"/>
      <c r="AC1043" s="31"/>
      <c r="AD1043" s="31"/>
    </row>
    <row r="1044" spans="18:30" x14ac:dyDescent="0.25">
      <c r="R1044" s="31"/>
      <c r="S1044" s="31"/>
      <c r="T1044" s="31"/>
      <c r="U1044" s="31"/>
      <c r="V1044" s="31"/>
      <c r="W1044" s="31"/>
      <c r="X1044" s="31"/>
      <c r="Y1044" s="31"/>
      <c r="Z1044" s="31"/>
      <c r="AA1044" s="31"/>
      <c r="AB1044" s="31"/>
      <c r="AC1044" s="31"/>
      <c r="AD1044" s="31"/>
    </row>
    <row r="1045" spans="18:30" x14ac:dyDescent="0.25">
      <c r="R1045" s="31"/>
      <c r="S1045" s="31"/>
      <c r="T1045" s="31"/>
      <c r="U1045" s="31"/>
      <c r="V1045" s="31"/>
      <c r="W1045" s="31"/>
      <c r="X1045" s="31"/>
      <c r="Y1045" s="31"/>
      <c r="Z1045" s="31"/>
      <c r="AA1045" s="31"/>
      <c r="AB1045" s="31"/>
      <c r="AC1045" s="31"/>
      <c r="AD1045" s="31"/>
    </row>
    <row r="1046" spans="18:30" x14ac:dyDescent="0.25">
      <c r="R1046" s="31"/>
      <c r="S1046" s="31"/>
      <c r="T1046" s="31"/>
      <c r="U1046" s="31"/>
      <c r="V1046" s="31"/>
      <c r="W1046" s="31"/>
      <c r="X1046" s="31"/>
      <c r="Y1046" s="31"/>
      <c r="Z1046" s="31"/>
      <c r="AA1046" s="31"/>
      <c r="AB1046" s="31"/>
      <c r="AC1046" s="31"/>
      <c r="AD1046" s="31"/>
    </row>
    <row r="1047" spans="18:30" x14ac:dyDescent="0.25">
      <c r="R1047" s="31"/>
      <c r="S1047" s="31"/>
      <c r="T1047" s="31"/>
      <c r="U1047" s="31"/>
      <c r="V1047" s="31"/>
      <c r="W1047" s="31"/>
      <c r="X1047" s="31"/>
      <c r="Y1047" s="31"/>
      <c r="Z1047" s="31"/>
      <c r="AA1047" s="31"/>
      <c r="AB1047" s="31"/>
      <c r="AC1047" s="31"/>
      <c r="AD1047" s="31"/>
    </row>
    <row r="1048" spans="18:30" x14ac:dyDescent="0.25">
      <c r="R1048" s="31"/>
      <c r="S1048" s="31"/>
      <c r="T1048" s="31"/>
      <c r="U1048" s="31"/>
      <c r="V1048" s="31"/>
      <c r="W1048" s="31"/>
      <c r="X1048" s="31"/>
      <c r="Y1048" s="31"/>
      <c r="Z1048" s="31"/>
      <c r="AA1048" s="31"/>
      <c r="AB1048" s="31"/>
      <c r="AC1048" s="31"/>
      <c r="AD1048" s="31"/>
    </row>
    <row r="1049" spans="18:30" x14ac:dyDescent="0.25">
      <c r="R1049" s="31"/>
      <c r="S1049" s="31"/>
      <c r="T1049" s="31"/>
      <c r="U1049" s="31"/>
      <c r="V1049" s="31"/>
      <c r="W1049" s="31"/>
      <c r="X1049" s="31"/>
      <c r="Y1049" s="31"/>
      <c r="Z1049" s="31"/>
      <c r="AA1049" s="31"/>
      <c r="AB1049" s="31"/>
      <c r="AC1049" s="31"/>
      <c r="AD1049" s="31"/>
    </row>
    <row r="1050" spans="18:30" x14ac:dyDescent="0.25">
      <c r="R1050" s="31"/>
      <c r="S1050" s="31"/>
      <c r="T1050" s="31"/>
      <c r="U1050" s="31"/>
      <c r="V1050" s="31"/>
      <c r="W1050" s="31"/>
      <c r="X1050" s="31"/>
      <c r="Y1050" s="31"/>
      <c r="Z1050" s="31"/>
      <c r="AA1050" s="31"/>
      <c r="AB1050" s="31"/>
      <c r="AC1050" s="31"/>
      <c r="AD1050" s="31"/>
    </row>
    <row r="1051" spans="18:30" x14ac:dyDescent="0.25">
      <c r="R1051" s="31"/>
      <c r="S1051" s="31"/>
      <c r="T1051" s="31"/>
      <c r="U1051" s="31"/>
      <c r="V1051" s="31"/>
      <c r="W1051" s="31"/>
      <c r="X1051" s="31"/>
      <c r="Y1051" s="31"/>
      <c r="Z1051" s="31"/>
      <c r="AA1051" s="31"/>
      <c r="AB1051" s="31"/>
      <c r="AC1051" s="31"/>
      <c r="AD1051" s="31"/>
    </row>
    <row r="1052" spans="18:30" x14ac:dyDescent="0.25">
      <c r="R1052" s="31"/>
      <c r="S1052" s="31"/>
      <c r="T1052" s="31"/>
      <c r="U1052" s="31"/>
      <c r="V1052" s="31"/>
      <c r="W1052" s="31"/>
      <c r="X1052" s="31"/>
      <c r="Y1052" s="31"/>
      <c r="Z1052" s="31"/>
      <c r="AA1052" s="31"/>
      <c r="AB1052" s="31"/>
      <c r="AC1052" s="31"/>
      <c r="AD1052" s="31"/>
    </row>
    <row r="1053" spans="18:30" x14ac:dyDescent="0.25">
      <c r="R1053" s="31"/>
      <c r="S1053" s="31"/>
      <c r="T1053" s="31"/>
      <c r="U1053" s="31"/>
      <c r="V1053" s="31"/>
      <c r="W1053" s="31"/>
      <c r="X1053" s="31"/>
      <c r="Y1053" s="31"/>
      <c r="Z1053" s="31"/>
      <c r="AA1053" s="31"/>
      <c r="AB1053" s="31"/>
      <c r="AC1053" s="31"/>
      <c r="AD1053" s="31"/>
    </row>
    <row r="1054" spans="18:30" x14ac:dyDescent="0.25">
      <c r="R1054" s="31"/>
      <c r="S1054" s="31"/>
      <c r="T1054" s="31"/>
      <c r="U1054" s="31"/>
      <c r="V1054" s="31"/>
      <c r="W1054" s="31"/>
      <c r="X1054" s="31"/>
      <c r="Y1054" s="31"/>
      <c r="Z1054" s="31"/>
      <c r="AA1054" s="31"/>
      <c r="AB1054" s="31"/>
      <c r="AC1054" s="31"/>
      <c r="AD1054" s="31"/>
    </row>
    <row r="1055" spans="18:30" x14ac:dyDescent="0.25">
      <c r="R1055" s="31"/>
      <c r="S1055" s="31"/>
      <c r="T1055" s="31"/>
      <c r="U1055" s="31"/>
      <c r="V1055" s="31"/>
      <c r="W1055" s="31"/>
      <c r="X1055" s="31"/>
      <c r="Y1055" s="31"/>
      <c r="Z1055" s="31"/>
      <c r="AA1055" s="31"/>
      <c r="AB1055" s="31"/>
      <c r="AC1055" s="31"/>
      <c r="AD1055" s="31"/>
    </row>
    <row r="1056" spans="18:30" x14ac:dyDescent="0.25">
      <c r="R1056" s="31"/>
      <c r="S1056" s="31"/>
      <c r="T1056" s="31"/>
      <c r="U1056" s="31"/>
      <c r="V1056" s="31"/>
      <c r="W1056" s="31"/>
      <c r="X1056" s="31"/>
      <c r="Y1056" s="31"/>
      <c r="Z1056" s="31"/>
      <c r="AA1056" s="31"/>
      <c r="AB1056" s="31"/>
      <c r="AC1056" s="31"/>
      <c r="AD1056" s="31"/>
    </row>
    <row r="1057" spans="18:30" x14ac:dyDescent="0.25">
      <c r="R1057" s="31"/>
      <c r="S1057" s="31"/>
      <c r="T1057" s="31"/>
      <c r="U1057" s="31"/>
      <c r="V1057" s="31"/>
      <c r="W1057" s="31"/>
      <c r="X1057" s="31"/>
      <c r="Y1057" s="31"/>
      <c r="Z1057" s="31"/>
      <c r="AA1057" s="31"/>
      <c r="AB1057" s="31"/>
      <c r="AC1057" s="31"/>
      <c r="AD1057" s="31"/>
    </row>
    <row r="1058" spans="18:30" x14ac:dyDescent="0.25">
      <c r="R1058" s="31"/>
      <c r="S1058" s="31"/>
      <c r="T1058" s="31"/>
      <c r="U1058" s="31"/>
      <c r="V1058" s="31"/>
      <c r="W1058" s="31"/>
      <c r="X1058" s="31"/>
      <c r="Y1058" s="31"/>
      <c r="Z1058" s="31"/>
      <c r="AA1058" s="31"/>
      <c r="AB1058" s="31"/>
      <c r="AC1058" s="31"/>
      <c r="AD1058" s="31"/>
    </row>
    <row r="1059" spans="18:30" x14ac:dyDescent="0.25">
      <c r="R1059" s="31"/>
      <c r="S1059" s="31"/>
      <c r="T1059" s="31"/>
      <c r="U1059" s="31"/>
      <c r="V1059" s="31"/>
      <c r="W1059" s="31"/>
      <c r="X1059" s="31"/>
      <c r="Y1059" s="31"/>
      <c r="Z1059" s="31"/>
      <c r="AA1059" s="31"/>
      <c r="AB1059" s="31"/>
      <c r="AC1059" s="31"/>
      <c r="AD1059" s="31"/>
    </row>
    <row r="1060" spans="18:30" x14ac:dyDescent="0.25">
      <c r="R1060" s="31"/>
      <c r="S1060" s="31"/>
      <c r="T1060" s="31"/>
      <c r="U1060" s="31"/>
      <c r="V1060" s="31"/>
      <c r="W1060" s="31"/>
      <c r="X1060" s="31"/>
      <c r="Y1060" s="31"/>
      <c r="Z1060" s="31"/>
      <c r="AA1060" s="31"/>
      <c r="AB1060" s="31"/>
      <c r="AC1060" s="31"/>
      <c r="AD1060" s="31"/>
    </row>
    <row r="1061" spans="18:30" x14ac:dyDescent="0.25">
      <c r="R1061" s="31"/>
      <c r="S1061" s="31"/>
      <c r="T1061" s="31"/>
      <c r="U1061" s="31"/>
      <c r="V1061" s="31"/>
      <c r="W1061" s="31"/>
      <c r="X1061" s="31"/>
      <c r="Y1061" s="31"/>
      <c r="Z1061" s="31"/>
      <c r="AA1061" s="31"/>
      <c r="AB1061" s="31"/>
      <c r="AC1061" s="31"/>
      <c r="AD1061" s="31"/>
    </row>
    <row r="1062" spans="18:30" x14ac:dyDescent="0.25">
      <c r="R1062" s="31"/>
      <c r="S1062" s="31"/>
      <c r="T1062" s="31"/>
      <c r="U1062" s="31"/>
      <c r="V1062" s="31"/>
      <c r="W1062" s="31"/>
      <c r="X1062" s="31"/>
      <c r="Y1062" s="31"/>
      <c r="Z1062" s="31"/>
      <c r="AA1062" s="31"/>
      <c r="AB1062" s="31"/>
      <c r="AC1062" s="31"/>
      <c r="AD1062" s="31"/>
    </row>
    <row r="1063" spans="18:30" x14ac:dyDescent="0.25">
      <c r="R1063" s="31"/>
      <c r="S1063" s="31"/>
      <c r="T1063" s="31"/>
      <c r="U1063" s="31"/>
      <c r="V1063" s="31"/>
      <c r="W1063" s="31"/>
      <c r="X1063" s="31"/>
      <c r="Y1063" s="31"/>
      <c r="Z1063" s="31"/>
      <c r="AA1063" s="31"/>
      <c r="AB1063" s="31"/>
      <c r="AC1063" s="31"/>
      <c r="AD1063" s="31"/>
    </row>
    <row r="1064" spans="18:30" x14ac:dyDescent="0.25">
      <c r="R1064" s="31"/>
      <c r="S1064" s="31"/>
      <c r="T1064" s="31"/>
      <c r="U1064" s="31"/>
      <c r="V1064" s="31"/>
      <c r="W1064" s="31"/>
      <c r="X1064" s="31"/>
      <c r="Y1064" s="31"/>
      <c r="Z1064" s="31"/>
      <c r="AA1064" s="31"/>
      <c r="AB1064" s="31"/>
      <c r="AC1064" s="31"/>
      <c r="AD1064" s="31"/>
    </row>
    <row r="1065" spans="18:30" x14ac:dyDescent="0.25">
      <c r="R1065" s="31"/>
      <c r="S1065" s="31"/>
      <c r="T1065" s="31"/>
      <c r="U1065" s="31"/>
      <c r="V1065" s="31"/>
      <c r="W1065" s="31"/>
      <c r="X1065" s="31"/>
      <c r="Y1065" s="31"/>
      <c r="Z1065" s="31"/>
      <c r="AA1065" s="31"/>
      <c r="AB1065" s="31"/>
      <c r="AC1065" s="31"/>
      <c r="AD1065" s="31"/>
    </row>
    <row r="1066" spans="18:30" x14ac:dyDescent="0.25">
      <c r="R1066" s="31"/>
      <c r="S1066" s="31"/>
      <c r="T1066" s="31"/>
      <c r="U1066" s="31"/>
      <c r="V1066" s="31"/>
      <c r="W1066" s="31"/>
      <c r="X1066" s="31"/>
      <c r="Y1066" s="31"/>
      <c r="Z1066" s="31"/>
      <c r="AA1066" s="31"/>
      <c r="AB1066" s="31"/>
      <c r="AC1066" s="31"/>
      <c r="AD1066" s="31"/>
    </row>
    <row r="1067" spans="18:30" x14ac:dyDescent="0.25">
      <c r="R1067" s="31"/>
      <c r="S1067" s="31"/>
      <c r="T1067" s="31"/>
      <c r="U1067" s="31"/>
      <c r="V1067" s="31"/>
      <c r="W1067" s="31"/>
      <c r="X1067" s="31"/>
      <c r="Y1067" s="31"/>
      <c r="Z1067" s="31"/>
      <c r="AA1067" s="31"/>
      <c r="AB1067" s="31"/>
      <c r="AC1067" s="31"/>
      <c r="AD1067" s="31"/>
    </row>
    <row r="1068" spans="18:30" x14ac:dyDescent="0.25">
      <c r="R1068" s="31"/>
      <c r="S1068" s="31"/>
      <c r="T1068" s="31"/>
      <c r="U1068" s="31"/>
      <c r="V1068" s="31"/>
      <c r="W1068" s="31"/>
      <c r="X1068" s="31"/>
      <c r="Y1068" s="31"/>
      <c r="Z1068" s="31"/>
      <c r="AA1068" s="31"/>
      <c r="AB1068" s="31"/>
      <c r="AC1068" s="31"/>
      <c r="AD1068" s="31"/>
    </row>
    <row r="1069" spans="18:30" x14ac:dyDescent="0.25">
      <c r="R1069" s="31"/>
      <c r="S1069" s="31"/>
      <c r="T1069" s="31"/>
      <c r="U1069" s="31"/>
      <c r="V1069" s="31"/>
      <c r="W1069" s="31"/>
      <c r="X1069" s="31"/>
      <c r="Y1069" s="31"/>
      <c r="Z1069" s="31"/>
      <c r="AA1069" s="31"/>
      <c r="AB1069" s="31"/>
      <c r="AC1069" s="31"/>
      <c r="AD1069" s="31"/>
    </row>
    <row r="1070" spans="18:30" x14ac:dyDescent="0.25">
      <c r="R1070" s="31"/>
      <c r="S1070" s="31"/>
      <c r="T1070" s="31"/>
      <c r="U1070" s="31"/>
      <c r="V1070" s="31"/>
      <c r="W1070" s="31"/>
      <c r="X1070" s="31"/>
      <c r="Y1070" s="31"/>
      <c r="Z1070" s="31"/>
      <c r="AA1070" s="31"/>
      <c r="AB1070" s="31"/>
      <c r="AC1070" s="31"/>
      <c r="AD1070" s="31"/>
    </row>
    <row r="1071" spans="18:30" x14ac:dyDescent="0.25">
      <c r="R1071" s="31"/>
      <c r="S1071" s="31"/>
      <c r="T1071" s="31"/>
      <c r="U1071" s="31"/>
      <c r="V1071" s="31"/>
      <c r="W1071" s="31"/>
      <c r="X1071" s="31"/>
      <c r="Y1071" s="31"/>
      <c r="Z1071" s="31"/>
      <c r="AA1071" s="31"/>
      <c r="AB1071" s="31"/>
      <c r="AC1071" s="31"/>
      <c r="AD1071" s="31"/>
    </row>
    <row r="1072" spans="18:30" x14ac:dyDescent="0.25">
      <c r="R1072" s="31"/>
      <c r="S1072" s="31"/>
      <c r="T1072" s="31"/>
      <c r="U1072" s="31"/>
      <c r="V1072" s="31"/>
      <c r="W1072" s="31"/>
      <c r="X1072" s="31"/>
      <c r="Y1072" s="31"/>
      <c r="Z1072" s="31"/>
      <c r="AA1072" s="31"/>
      <c r="AB1072" s="31"/>
      <c r="AC1072" s="31"/>
      <c r="AD1072" s="31"/>
    </row>
    <row r="1073" spans="18:30" x14ac:dyDescent="0.25">
      <c r="R1073" s="31"/>
      <c r="S1073" s="31"/>
      <c r="T1073" s="31"/>
      <c r="U1073" s="31"/>
      <c r="V1073" s="31"/>
      <c r="W1073" s="31"/>
      <c r="X1073" s="31"/>
      <c r="Y1073" s="31"/>
      <c r="Z1073" s="31"/>
      <c r="AA1073" s="31"/>
      <c r="AB1073" s="31"/>
      <c r="AC1073" s="31"/>
      <c r="AD1073" s="31"/>
    </row>
    <row r="1074" spans="18:30" x14ac:dyDescent="0.25">
      <c r="R1074" s="31"/>
      <c r="S1074" s="31"/>
      <c r="T1074" s="31"/>
      <c r="U1074" s="31"/>
      <c r="V1074" s="31"/>
      <c r="W1074" s="31"/>
      <c r="X1074" s="31"/>
      <c r="Y1074" s="31"/>
      <c r="Z1074" s="31"/>
      <c r="AA1074" s="31"/>
      <c r="AB1074" s="31"/>
      <c r="AC1074" s="31"/>
      <c r="AD1074" s="31"/>
    </row>
    <row r="1075" spans="18:30" x14ac:dyDescent="0.25">
      <c r="R1075" s="31"/>
      <c r="S1075" s="31"/>
      <c r="T1075" s="31"/>
      <c r="U1075" s="31"/>
      <c r="V1075" s="31"/>
      <c r="W1075" s="31"/>
      <c r="X1075" s="31"/>
      <c r="Y1075" s="31"/>
      <c r="Z1075" s="31"/>
      <c r="AA1075" s="31"/>
      <c r="AB1075" s="31"/>
      <c r="AC1075" s="31"/>
      <c r="AD1075" s="31"/>
    </row>
    <row r="1076" spans="18:30" x14ac:dyDescent="0.25">
      <c r="R1076" s="31"/>
      <c r="S1076" s="31"/>
      <c r="T1076" s="31"/>
      <c r="U1076" s="31"/>
      <c r="V1076" s="31"/>
      <c r="W1076" s="31"/>
      <c r="X1076" s="31"/>
      <c r="Y1076" s="31"/>
      <c r="Z1076" s="31"/>
      <c r="AA1076" s="31"/>
      <c r="AB1076" s="31"/>
      <c r="AC1076" s="31"/>
      <c r="AD1076" s="31"/>
    </row>
    <row r="1077" spans="18:30" x14ac:dyDescent="0.25">
      <c r="R1077" s="31"/>
      <c r="S1077" s="31"/>
      <c r="T1077" s="31"/>
      <c r="U1077" s="31"/>
      <c r="V1077" s="31"/>
      <c r="W1077" s="31"/>
      <c r="X1077" s="31"/>
      <c r="Y1077" s="31"/>
      <c r="Z1077" s="31"/>
      <c r="AA1077" s="31"/>
      <c r="AB1077" s="31"/>
      <c r="AC1077" s="31"/>
      <c r="AD1077" s="31"/>
    </row>
    <row r="1078" spans="18:30" x14ac:dyDescent="0.25">
      <c r="R1078" s="31"/>
      <c r="S1078" s="31"/>
      <c r="T1078" s="31"/>
      <c r="U1078" s="31"/>
      <c r="V1078" s="31"/>
      <c r="W1078" s="31"/>
      <c r="X1078" s="31"/>
      <c r="Y1078" s="31"/>
      <c r="Z1078" s="31"/>
      <c r="AA1078" s="31"/>
      <c r="AB1078" s="31"/>
      <c r="AC1078" s="31"/>
      <c r="AD1078" s="31"/>
    </row>
    <row r="1079" spans="18:30" x14ac:dyDescent="0.25">
      <c r="R1079" s="31"/>
      <c r="S1079" s="31"/>
      <c r="T1079" s="31"/>
      <c r="U1079" s="31"/>
      <c r="V1079" s="31"/>
      <c r="W1079" s="31"/>
      <c r="X1079" s="31"/>
      <c r="Y1079" s="31"/>
      <c r="Z1079" s="31"/>
      <c r="AA1079" s="31"/>
      <c r="AB1079" s="31"/>
      <c r="AC1079" s="31"/>
      <c r="AD1079" s="31"/>
    </row>
    <row r="1080" spans="18:30" x14ac:dyDescent="0.25">
      <c r="R1080" s="31"/>
      <c r="S1080" s="31"/>
      <c r="T1080" s="31"/>
      <c r="U1080" s="31"/>
      <c r="V1080" s="31"/>
      <c r="W1080" s="31"/>
      <c r="X1080" s="31"/>
      <c r="Y1080" s="31"/>
      <c r="Z1080" s="31"/>
      <c r="AA1080" s="31"/>
      <c r="AB1080" s="31"/>
      <c r="AC1080" s="31"/>
      <c r="AD1080" s="31"/>
    </row>
    <row r="1081" spans="18:30" x14ac:dyDescent="0.25">
      <c r="R1081" s="31"/>
      <c r="S1081" s="31"/>
      <c r="T1081" s="31"/>
      <c r="U1081" s="31"/>
      <c r="V1081" s="31"/>
      <c r="W1081" s="31"/>
      <c r="X1081" s="31"/>
      <c r="Y1081" s="31"/>
      <c r="Z1081" s="31"/>
      <c r="AA1081" s="31"/>
      <c r="AB1081" s="31"/>
      <c r="AC1081" s="31"/>
      <c r="AD1081" s="31"/>
    </row>
    <row r="1082" spans="18:30" x14ac:dyDescent="0.25">
      <c r="R1082" s="31"/>
      <c r="S1082" s="31"/>
      <c r="T1082" s="31"/>
      <c r="U1082" s="31"/>
      <c r="V1082" s="31"/>
      <c r="W1082" s="31"/>
      <c r="X1082" s="31"/>
      <c r="Y1082" s="31"/>
      <c r="Z1082" s="31"/>
      <c r="AA1082" s="31"/>
      <c r="AB1082" s="31"/>
      <c r="AC1082" s="31"/>
      <c r="AD1082" s="31"/>
    </row>
    <row r="1083" spans="18:30" x14ac:dyDescent="0.25">
      <c r="R1083" s="31"/>
      <c r="S1083" s="31"/>
      <c r="T1083" s="31"/>
      <c r="U1083" s="31"/>
      <c r="V1083" s="31"/>
      <c r="W1083" s="31"/>
      <c r="X1083" s="31"/>
      <c r="Y1083" s="31"/>
      <c r="Z1083" s="31"/>
      <c r="AA1083" s="31"/>
      <c r="AB1083" s="31"/>
      <c r="AC1083" s="31"/>
      <c r="AD1083" s="31"/>
    </row>
    <row r="1084" spans="18:30" x14ac:dyDescent="0.25">
      <c r="R1084" s="31"/>
      <c r="S1084" s="31"/>
      <c r="T1084" s="31"/>
      <c r="U1084" s="31"/>
      <c r="V1084" s="31"/>
      <c r="W1084" s="31"/>
      <c r="X1084" s="31"/>
      <c r="Y1084" s="31"/>
      <c r="Z1084" s="31"/>
      <c r="AA1084" s="31"/>
      <c r="AB1084" s="31"/>
      <c r="AC1084" s="31"/>
      <c r="AD1084" s="31"/>
    </row>
    <row r="1085" spans="18:30" x14ac:dyDescent="0.25">
      <c r="R1085" s="31"/>
      <c r="S1085" s="31"/>
      <c r="T1085" s="31"/>
      <c r="U1085" s="31"/>
      <c r="V1085" s="31"/>
      <c r="W1085" s="31"/>
      <c r="X1085" s="31"/>
      <c r="Y1085" s="31"/>
      <c r="Z1085" s="31"/>
      <c r="AA1085" s="31"/>
      <c r="AB1085" s="31"/>
      <c r="AC1085" s="31"/>
      <c r="AD1085" s="31"/>
    </row>
    <row r="1086" spans="18:30" x14ac:dyDescent="0.25">
      <c r="R1086" s="31"/>
      <c r="S1086" s="31"/>
      <c r="T1086" s="31"/>
      <c r="U1086" s="31"/>
      <c r="V1086" s="31"/>
      <c r="W1086" s="31"/>
      <c r="X1086" s="31"/>
      <c r="Y1086" s="31"/>
      <c r="Z1086" s="31"/>
      <c r="AA1086" s="31"/>
      <c r="AB1086" s="31"/>
      <c r="AC1086" s="31"/>
      <c r="AD1086" s="31"/>
    </row>
    <row r="1087" spans="18:30" x14ac:dyDescent="0.25">
      <c r="R1087" s="31"/>
      <c r="S1087" s="31"/>
      <c r="T1087" s="31"/>
      <c r="U1087" s="31"/>
      <c r="V1087" s="31"/>
      <c r="W1087" s="31"/>
      <c r="X1087" s="31"/>
      <c r="Y1087" s="31"/>
      <c r="Z1087" s="31"/>
      <c r="AA1087" s="31"/>
      <c r="AB1087" s="31"/>
      <c r="AC1087" s="31"/>
      <c r="AD1087" s="31"/>
    </row>
    <row r="1088" spans="18:30" x14ac:dyDescent="0.25">
      <c r="R1088" s="31"/>
      <c r="S1088" s="31"/>
      <c r="T1088" s="31"/>
      <c r="U1088" s="31"/>
      <c r="V1088" s="31"/>
      <c r="W1088" s="31"/>
      <c r="X1088" s="31"/>
      <c r="Y1088" s="31"/>
      <c r="Z1088" s="31"/>
      <c r="AA1088" s="31"/>
      <c r="AB1088" s="31"/>
      <c r="AC1088" s="31"/>
      <c r="AD1088" s="31"/>
    </row>
    <row r="1089" spans="18:30" x14ac:dyDescent="0.25">
      <c r="R1089" s="31"/>
      <c r="S1089" s="31"/>
      <c r="T1089" s="31"/>
      <c r="U1089" s="31"/>
      <c r="V1089" s="31"/>
      <c r="W1089" s="31"/>
      <c r="X1089" s="31"/>
      <c r="Y1089" s="31"/>
      <c r="Z1089" s="31"/>
      <c r="AA1089" s="31"/>
      <c r="AB1089" s="31"/>
      <c r="AC1089" s="31"/>
      <c r="AD1089" s="31"/>
    </row>
    <row r="1090" spans="18:30" x14ac:dyDescent="0.25">
      <c r="R1090" s="31"/>
      <c r="S1090" s="31"/>
      <c r="T1090" s="31"/>
      <c r="U1090" s="31"/>
      <c r="V1090" s="31"/>
      <c r="W1090" s="31"/>
      <c r="X1090" s="31"/>
      <c r="Y1090" s="31"/>
      <c r="Z1090" s="31"/>
      <c r="AA1090" s="31"/>
      <c r="AB1090" s="31"/>
      <c r="AC1090" s="31"/>
      <c r="AD1090" s="31"/>
    </row>
    <row r="1091" spans="18:30" x14ac:dyDescent="0.25">
      <c r="R1091" s="31"/>
      <c r="S1091" s="31"/>
      <c r="T1091" s="31"/>
      <c r="U1091" s="31"/>
      <c r="V1091" s="31"/>
      <c r="W1091" s="31"/>
      <c r="X1091" s="31"/>
      <c r="Y1091" s="31"/>
      <c r="Z1091" s="31"/>
      <c r="AA1091" s="31"/>
      <c r="AB1091" s="31"/>
      <c r="AC1091" s="31"/>
      <c r="AD1091" s="31"/>
    </row>
    <row r="1092" spans="18:30" x14ac:dyDescent="0.25">
      <c r="R1092" s="31"/>
      <c r="S1092" s="31"/>
      <c r="T1092" s="31"/>
      <c r="U1092" s="31"/>
      <c r="V1092" s="31"/>
      <c r="W1092" s="31"/>
      <c r="X1092" s="31"/>
      <c r="Y1092" s="31"/>
      <c r="Z1092" s="31"/>
      <c r="AA1092" s="31"/>
      <c r="AB1092" s="31"/>
      <c r="AC1092" s="31"/>
      <c r="AD1092" s="31"/>
    </row>
    <row r="1093" spans="18:30" x14ac:dyDescent="0.25">
      <c r="R1093" s="31"/>
      <c r="S1093" s="31"/>
      <c r="T1093" s="31"/>
      <c r="U1093" s="31"/>
      <c r="V1093" s="31"/>
      <c r="W1093" s="31"/>
      <c r="X1093" s="31"/>
      <c r="Y1093" s="31"/>
      <c r="Z1093" s="31"/>
      <c r="AA1093" s="31"/>
      <c r="AB1093" s="31"/>
      <c r="AC1093" s="31"/>
      <c r="AD1093" s="31"/>
    </row>
    <row r="1094" spans="18:30" x14ac:dyDescent="0.25">
      <c r="R1094" s="31"/>
      <c r="S1094" s="31"/>
      <c r="T1094" s="31"/>
      <c r="U1094" s="31"/>
      <c r="V1094" s="31"/>
      <c r="W1094" s="31"/>
      <c r="X1094" s="31"/>
      <c r="Y1094" s="31"/>
      <c r="Z1094" s="31"/>
      <c r="AA1094" s="31"/>
      <c r="AB1094" s="31"/>
      <c r="AC1094" s="31"/>
      <c r="AD1094" s="31"/>
    </row>
    <row r="1095" spans="18:30" x14ac:dyDescent="0.25">
      <c r="R1095" s="31"/>
      <c r="S1095" s="31"/>
      <c r="T1095" s="31"/>
      <c r="U1095" s="31"/>
      <c r="V1095" s="31"/>
      <c r="W1095" s="31"/>
      <c r="X1095" s="31"/>
      <c r="Y1095" s="31"/>
      <c r="Z1095" s="31"/>
      <c r="AA1095" s="31"/>
      <c r="AB1095" s="31"/>
      <c r="AC1095" s="31"/>
      <c r="AD1095" s="31"/>
    </row>
    <row r="1096" spans="18:30" x14ac:dyDescent="0.25">
      <c r="R1096" s="31"/>
      <c r="S1096" s="31"/>
      <c r="T1096" s="31"/>
      <c r="U1096" s="31"/>
      <c r="V1096" s="31"/>
      <c r="W1096" s="31"/>
      <c r="X1096" s="31"/>
      <c r="Y1096" s="31"/>
      <c r="Z1096" s="31"/>
      <c r="AA1096" s="31"/>
      <c r="AB1096" s="31"/>
      <c r="AC1096" s="31"/>
      <c r="AD1096" s="31"/>
    </row>
    <row r="1097" spans="18:30" x14ac:dyDescent="0.25">
      <c r="R1097" s="31"/>
      <c r="S1097" s="31"/>
      <c r="T1097" s="31"/>
      <c r="U1097" s="31"/>
      <c r="V1097" s="31"/>
      <c r="W1097" s="31"/>
      <c r="X1097" s="31"/>
      <c r="Y1097" s="31"/>
      <c r="Z1097" s="31"/>
      <c r="AA1097" s="31"/>
      <c r="AB1097" s="31"/>
      <c r="AC1097" s="31"/>
      <c r="AD1097" s="31"/>
    </row>
    <row r="1098" spans="18:30" x14ac:dyDescent="0.25">
      <c r="R1098" s="31"/>
      <c r="S1098" s="31"/>
      <c r="T1098" s="31"/>
      <c r="U1098" s="31"/>
      <c r="V1098" s="31"/>
      <c r="W1098" s="31"/>
      <c r="X1098" s="31"/>
      <c r="Y1098" s="31"/>
      <c r="Z1098" s="31"/>
      <c r="AA1098" s="31"/>
      <c r="AB1098" s="31"/>
      <c r="AC1098" s="31"/>
      <c r="AD1098" s="31"/>
    </row>
    <row r="1099" spans="18:30" x14ac:dyDescent="0.25">
      <c r="R1099" s="31"/>
      <c r="S1099" s="31"/>
      <c r="T1099" s="31"/>
      <c r="U1099" s="31"/>
      <c r="V1099" s="31"/>
      <c r="W1099" s="31"/>
      <c r="X1099" s="31"/>
      <c r="Y1099" s="31"/>
      <c r="Z1099" s="31"/>
      <c r="AA1099" s="31"/>
      <c r="AB1099" s="31"/>
      <c r="AC1099" s="31"/>
      <c r="AD1099" s="31"/>
    </row>
    <row r="1100" spans="18:30" x14ac:dyDescent="0.25">
      <c r="R1100" s="31"/>
      <c r="S1100" s="31"/>
      <c r="T1100" s="31"/>
      <c r="U1100" s="31"/>
      <c r="V1100" s="31"/>
      <c r="W1100" s="31"/>
      <c r="X1100" s="31"/>
      <c r="Y1100" s="31"/>
      <c r="Z1100" s="31"/>
      <c r="AA1100" s="31"/>
      <c r="AB1100" s="31"/>
      <c r="AC1100" s="31"/>
      <c r="AD1100" s="31"/>
    </row>
    <row r="1101" spans="18:30" x14ac:dyDescent="0.25">
      <c r="R1101" s="31"/>
      <c r="S1101" s="31"/>
      <c r="T1101" s="31"/>
      <c r="U1101" s="31"/>
      <c r="V1101" s="31"/>
      <c r="W1101" s="31"/>
      <c r="X1101" s="31"/>
      <c r="Y1101" s="31"/>
      <c r="Z1101" s="31"/>
      <c r="AA1101" s="31"/>
      <c r="AB1101" s="31"/>
      <c r="AC1101" s="31"/>
      <c r="AD1101" s="31"/>
    </row>
    <row r="1102" spans="18:30" x14ac:dyDescent="0.25">
      <c r="R1102" s="31"/>
      <c r="S1102" s="31"/>
      <c r="T1102" s="31"/>
      <c r="U1102" s="31"/>
      <c r="V1102" s="31"/>
      <c r="W1102" s="31"/>
      <c r="X1102" s="31"/>
      <c r="Y1102" s="31"/>
      <c r="Z1102" s="31"/>
      <c r="AA1102" s="31"/>
      <c r="AB1102" s="31"/>
      <c r="AC1102" s="31"/>
      <c r="AD1102" s="31"/>
    </row>
    <row r="1103" spans="18:30" x14ac:dyDescent="0.25">
      <c r="R1103" s="31"/>
      <c r="S1103" s="31"/>
      <c r="T1103" s="31"/>
      <c r="U1103" s="31"/>
      <c r="V1103" s="31"/>
      <c r="W1103" s="31"/>
      <c r="X1103" s="31"/>
      <c r="Y1103" s="31"/>
      <c r="Z1103" s="31"/>
      <c r="AA1103" s="31"/>
      <c r="AB1103" s="31"/>
      <c r="AC1103" s="31"/>
      <c r="AD1103" s="31"/>
    </row>
    <row r="1104" spans="18:30" x14ac:dyDescent="0.25">
      <c r="R1104" s="31"/>
      <c r="S1104" s="31"/>
      <c r="T1104" s="31"/>
      <c r="U1104" s="31"/>
      <c r="V1104" s="31"/>
      <c r="W1104" s="31"/>
      <c r="X1104" s="31"/>
      <c r="Y1104" s="31"/>
      <c r="Z1104" s="31"/>
      <c r="AA1104" s="31"/>
      <c r="AB1104" s="31"/>
      <c r="AC1104" s="31"/>
      <c r="AD1104" s="31"/>
    </row>
    <row r="1105" spans="18:30" x14ac:dyDescent="0.25">
      <c r="R1105" s="31"/>
      <c r="S1105" s="31"/>
      <c r="T1105" s="31"/>
      <c r="U1105" s="31"/>
      <c r="V1105" s="31"/>
      <c r="W1105" s="31"/>
      <c r="X1105" s="31"/>
      <c r="Y1105" s="31"/>
      <c r="Z1105" s="31"/>
      <c r="AA1105" s="31"/>
      <c r="AB1105" s="31"/>
      <c r="AC1105" s="31"/>
      <c r="AD1105" s="31"/>
    </row>
    <row r="1106" spans="18:30" x14ac:dyDescent="0.25">
      <c r="R1106" s="31"/>
      <c r="S1106" s="31"/>
      <c r="T1106" s="31"/>
      <c r="U1106" s="31"/>
      <c r="V1106" s="31"/>
      <c r="W1106" s="31"/>
      <c r="X1106" s="31"/>
      <c r="Y1106" s="31"/>
      <c r="Z1106" s="31"/>
      <c r="AA1106" s="31"/>
      <c r="AB1106" s="31"/>
      <c r="AC1106" s="31"/>
      <c r="AD1106" s="31"/>
    </row>
    <row r="1107" spans="18:30" x14ac:dyDescent="0.25">
      <c r="R1107" s="31"/>
      <c r="S1107" s="31"/>
      <c r="T1107" s="31"/>
      <c r="U1107" s="31"/>
      <c r="V1107" s="31"/>
      <c r="W1107" s="31"/>
      <c r="X1107" s="31"/>
      <c r="Y1107" s="31"/>
      <c r="Z1107" s="31"/>
      <c r="AA1107" s="31"/>
      <c r="AB1107" s="31"/>
      <c r="AC1107" s="31"/>
      <c r="AD1107" s="31"/>
    </row>
    <row r="1108" spans="18:30" x14ac:dyDescent="0.25">
      <c r="R1108" s="31"/>
      <c r="S1108" s="31"/>
      <c r="T1108" s="31"/>
      <c r="U1108" s="31"/>
      <c r="V1108" s="31"/>
      <c r="W1108" s="31"/>
      <c r="X1108" s="31"/>
      <c r="Y1108" s="31"/>
      <c r="Z1108" s="31"/>
      <c r="AA1108" s="31"/>
      <c r="AB1108" s="31"/>
      <c r="AC1108" s="31"/>
      <c r="AD1108" s="31"/>
    </row>
    <row r="1109" spans="18:30" x14ac:dyDescent="0.25">
      <c r="R1109" s="31"/>
      <c r="S1109" s="31"/>
      <c r="T1109" s="31"/>
      <c r="U1109" s="31"/>
      <c r="V1109" s="31"/>
      <c r="W1109" s="31"/>
      <c r="X1109" s="31"/>
      <c r="Y1109" s="31"/>
      <c r="Z1109" s="31"/>
      <c r="AA1109" s="31"/>
      <c r="AB1109" s="31"/>
      <c r="AC1109" s="31"/>
      <c r="AD1109" s="31"/>
    </row>
    <row r="1110" spans="18:30" x14ac:dyDescent="0.25">
      <c r="R1110" s="31"/>
      <c r="S1110" s="31"/>
      <c r="T1110" s="31"/>
      <c r="U1110" s="31"/>
      <c r="V1110" s="31"/>
      <c r="W1110" s="31"/>
      <c r="X1110" s="31"/>
      <c r="Y1110" s="31"/>
      <c r="Z1110" s="31"/>
      <c r="AA1110" s="31"/>
      <c r="AB1110" s="31"/>
      <c r="AC1110" s="31"/>
      <c r="AD1110" s="31"/>
    </row>
    <row r="1111" spans="18:30" x14ac:dyDescent="0.25">
      <c r="R1111" s="31"/>
      <c r="S1111" s="31"/>
      <c r="T1111" s="31"/>
      <c r="U1111" s="31"/>
      <c r="V1111" s="31"/>
      <c r="W1111" s="31"/>
      <c r="X1111" s="31"/>
      <c r="Y1111" s="31"/>
      <c r="Z1111" s="31"/>
      <c r="AA1111" s="31"/>
      <c r="AB1111" s="31"/>
      <c r="AC1111" s="31"/>
      <c r="AD1111" s="31"/>
    </row>
    <row r="1112" spans="18:30" x14ac:dyDescent="0.25">
      <c r="R1112" s="31"/>
      <c r="S1112" s="31"/>
      <c r="T1112" s="31"/>
      <c r="U1112" s="31"/>
      <c r="V1112" s="31"/>
      <c r="W1112" s="31"/>
      <c r="X1112" s="31"/>
      <c r="Y1112" s="31"/>
      <c r="Z1112" s="31"/>
      <c r="AA1112" s="31"/>
      <c r="AB1112" s="31"/>
      <c r="AC1112" s="31"/>
      <c r="AD1112" s="31"/>
    </row>
    <row r="1113" spans="18:30" x14ac:dyDescent="0.25">
      <c r="R1113" s="31"/>
      <c r="S1113" s="31"/>
      <c r="T1113" s="31"/>
      <c r="U1113" s="31"/>
      <c r="V1113" s="31"/>
      <c r="W1113" s="31"/>
      <c r="X1113" s="31"/>
      <c r="Y1113" s="31"/>
      <c r="Z1113" s="31"/>
      <c r="AA1113" s="31"/>
      <c r="AB1113" s="31"/>
      <c r="AC1113" s="31"/>
      <c r="AD1113" s="31"/>
    </row>
    <row r="1114" spans="18:30" x14ac:dyDescent="0.25">
      <c r="R1114" s="31"/>
      <c r="S1114" s="31"/>
      <c r="T1114" s="31"/>
      <c r="U1114" s="31"/>
      <c r="V1114" s="31"/>
      <c r="W1114" s="31"/>
      <c r="X1114" s="31"/>
      <c r="Y1114" s="31"/>
      <c r="Z1114" s="31"/>
      <c r="AA1114" s="31"/>
      <c r="AB1114" s="31"/>
      <c r="AC1114" s="31"/>
      <c r="AD1114" s="31"/>
    </row>
    <row r="1115" spans="18:30" x14ac:dyDescent="0.25">
      <c r="R1115" s="31"/>
      <c r="S1115" s="31"/>
      <c r="T1115" s="31"/>
      <c r="U1115" s="31"/>
      <c r="V1115" s="31"/>
      <c r="W1115" s="31"/>
      <c r="X1115" s="31"/>
      <c r="Y1115" s="31"/>
      <c r="Z1115" s="31"/>
      <c r="AA1115" s="31"/>
      <c r="AB1115" s="31"/>
      <c r="AC1115" s="31"/>
      <c r="AD1115" s="31"/>
    </row>
    <row r="1116" spans="18:30" x14ac:dyDescent="0.25">
      <c r="R1116" s="31"/>
      <c r="S1116" s="31"/>
      <c r="T1116" s="31"/>
      <c r="U1116" s="31"/>
      <c r="V1116" s="31"/>
      <c r="W1116" s="31"/>
      <c r="X1116" s="31"/>
      <c r="Y1116" s="31"/>
      <c r="Z1116" s="31"/>
      <c r="AA1116" s="31"/>
      <c r="AB1116" s="31"/>
      <c r="AC1116" s="31"/>
      <c r="AD1116" s="31"/>
    </row>
    <row r="1117" spans="18:30" x14ac:dyDescent="0.25">
      <c r="R1117" s="31"/>
      <c r="S1117" s="31"/>
      <c r="T1117" s="31"/>
      <c r="U1117" s="31"/>
      <c r="V1117" s="31"/>
      <c r="W1117" s="31"/>
      <c r="X1117" s="31"/>
      <c r="Y1117" s="31"/>
      <c r="Z1117" s="31"/>
      <c r="AA1117" s="31"/>
      <c r="AB1117" s="31"/>
      <c r="AC1117" s="31"/>
      <c r="AD1117" s="31"/>
    </row>
    <row r="1118" spans="18:30" x14ac:dyDescent="0.25">
      <c r="R1118" s="31"/>
      <c r="S1118" s="31"/>
      <c r="T1118" s="31"/>
      <c r="U1118" s="31"/>
      <c r="V1118" s="31"/>
      <c r="W1118" s="31"/>
      <c r="X1118" s="31"/>
      <c r="Y1118" s="31"/>
      <c r="Z1118" s="31"/>
      <c r="AA1118" s="31"/>
      <c r="AB1118" s="31"/>
      <c r="AC1118" s="31"/>
      <c r="AD1118" s="31"/>
    </row>
    <row r="1119" spans="18:30" x14ac:dyDescent="0.25">
      <c r="R1119" s="31"/>
      <c r="S1119" s="31"/>
      <c r="T1119" s="31"/>
      <c r="U1119" s="31"/>
      <c r="V1119" s="31"/>
      <c r="W1119" s="31"/>
      <c r="X1119" s="31"/>
      <c r="Y1119" s="31"/>
      <c r="Z1119" s="31"/>
      <c r="AA1119" s="31"/>
      <c r="AB1119" s="31"/>
      <c r="AC1119" s="31"/>
      <c r="AD1119" s="31"/>
    </row>
    <row r="1120" spans="18:30" x14ac:dyDescent="0.25">
      <c r="R1120" s="31"/>
      <c r="S1120" s="31"/>
      <c r="T1120" s="31"/>
      <c r="U1120" s="31"/>
      <c r="V1120" s="31"/>
      <c r="W1120" s="31"/>
      <c r="X1120" s="31"/>
      <c r="Y1120" s="31"/>
      <c r="Z1120" s="31"/>
      <c r="AA1120" s="31"/>
      <c r="AB1120" s="31"/>
      <c r="AC1120" s="31"/>
      <c r="AD1120" s="31"/>
    </row>
    <row r="1121" spans="18:30" x14ac:dyDescent="0.25">
      <c r="R1121" s="31"/>
      <c r="S1121" s="31"/>
      <c r="T1121" s="31"/>
      <c r="U1121" s="31"/>
      <c r="V1121" s="31"/>
      <c r="W1121" s="31"/>
      <c r="X1121" s="31"/>
      <c r="Y1121" s="31"/>
      <c r="Z1121" s="31"/>
      <c r="AA1121" s="31"/>
      <c r="AB1121" s="31"/>
      <c r="AC1121" s="31"/>
      <c r="AD1121" s="31"/>
    </row>
    <row r="1122" spans="18:30" x14ac:dyDescent="0.25">
      <c r="R1122" s="31"/>
      <c r="S1122" s="31"/>
      <c r="T1122" s="31"/>
      <c r="U1122" s="31"/>
      <c r="V1122" s="31"/>
      <c r="W1122" s="31"/>
      <c r="X1122" s="31"/>
      <c r="Y1122" s="31"/>
      <c r="Z1122" s="31"/>
      <c r="AA1122" s="31"/>
      <c r="AB1122" s="31"/>
      <c r="AC1122" s="31"/>
      <c r="AD1122" s="31"/>
    </row>
    <row r="1123" spans="18:30" x14ac:dyDescent="0.25">
      <c r="R1123" s="31"/>
      <c r="S1123" s="31"/>
      <c r="T1123" s="31"/>
      <c r="U1123" s="31"/>
      <c r="V1123" s="31"/>
      <c r="W1123" s="31"/>
      <c r="X1123" s="31"/>
      <c r="Y1123" s="31"/>
      <c r="Z1123" s="31"/>
      <c r="AA1123" s="31"/>
      <c r="AB1123" s="31"/>
      <c r="AC1123" s="31"/>
      <c r="AD1123" s="31"/>
    </row>
    <row r="1124" spans="18:30" x14ac:dyDescent="0.25">
      <c r="R1124" s="31"/>
      <c r="S1124" s="31"/>
      <c r="T1124" s="31"/>
      <c r="U1124" s="31"/>
      <c r="V1124" s="31"/>
      <c r="W1124" s="31"/>
      <c r="X1124" s="31"/>
      <c r="Y1124" s="31"/>
      <c r="Z1124" s="31"/>
      <c r="AA1124" s="31"/>
      <c r="AB1124" s="31"/>
      <c r="AC1124" s="31"/>
      <c r="AD1124" s="31"/>
    </row>
    <row r="1125" spans="18:30" x14ac:dyDescent="0.25">
      <c r="R1125" s="31"/>
      <c r="S1125" s="31"/>
      <c r="T1125" s="31"/>
      <c r="U1125" s="31"/>
      <c r="V1125" s="31"/>
      <c r="W1125" s="31"/>
      <c r="X1125" s="31"/>
      <c r="Y1125" s="31"/>
      <c r="Z1125" s="31"/>
      <c r="AA1125" s="31"/>
      <c r="AB1125" s="31"/>
      <c r="AC1125" s="31"/>
      <c r="AD1125" s="31"/>
    </row>
    <row r="1126" spans="18:30" x14ac:dyDescent="0.25">
      <c r="R1126" s="31"/>
      <c r="S1126" s="31"/>
      <c r="T1126" s="31"/>
      <c r="U1126" s="31"/>
      <c r="V1126" s="31"/>
      <c r="W1126" s="31"/>
      <c r="X1126" s="31"/>
      <c r="Y1126" s="31"/>
      <c r="Z1126" s="31"/>
      <c r="AA1126" s="31"/>
      <c r="AB1126" s="31"/>
      <c r="AC1126" s="31"/>
      <c r="AD1126" s="31"/>
    </row>
    <row r="1127" spans="18:30" x14ac:dyDescent="0.25">
      <c r="R1127" s="31"/>
      <c r="S1127" s="31"/>
      <c r="T1127" s="31"/>
      <c r="U1127" s="31"/>
      <c r="V1127" s="31"/>
      <c r="W1127" s="31"/>
      <c r="X1127" s="31"/>
      <c r="Y1127" s="31"/>
      <c r="Z1127" s="31"/>
      <c r="AA1127" s="31"/>
      <c r="AB1127" s="31"/>
      <c r="AC1127" s="31"/>
      <c r="AD1127" s="31"/>
    </row>
    <row r="1128" spans="18:30" x14ac:dyDescent="0.25">
      <c r="R1128" s="31"/>
      <c r="S1128" s="31"/>
      <c r="T1128" s="31"/>
      <c r="U1128" s="31"/>
      <c r="V1128" s="31"/>
      <c r="W1128" s="31"/>
      <c r="X1128" s="31"/>
      <c r="Y1128" s="31"/>
      <c r="Z1128" s="31"/>
      <c r="AA1128" s="31"/>
      <c r="AB1128" s="31"/>
      <c r="AC1128" s="31"/>
      <c r="AD1128" s="31"/>
    </row>
    <row r="1129" spans="18:30" x14ac:dyDescent="0.25">
      <c r="R1129" s="31"/>
      <c r="S1129" s="31"/>
      <c r="T1129" s="31"/>
      <c r="U1129" s="31"/>
      <c r="V1129" s="31"/>
      <c r="W1129" s="31"/>
      <c r="X1129" s="31"/>
      <c r="Y1129" s="31"/>
      <c r="Z1129" s="31"/>
      <c r="AA1129" s="31"/>
      <c r="AB1129" s="31"/>
      <c r="AC1129" s="31"/>
      <c r="AD1129" s="31"/>
    </row>
    <row r="1130" spans="18:30" x14ac:dyDescent="0.25">
      <c r="R1130" s="31"/>
      <c r="S1130" s="31"/>
      <c r="T1130" s="31"/>
      <c r="U1130" s="31"/>
      <c r="V1130" s="31"/>
      <c r="W1130" s="31"/>
      <c r="X1130" s="31"/>
      <c r="Y1130" s="31"/>
      <c r="Z1130" s="31"/>
      <c r="AA1130" s="31"/>
      <c r="AB1130" s="31"/>
      <c r="AC1130" s="31"/>
      <c r="AD1130" s="31"/>
    </row>
    <row r="1131" spans="18:30" x14ac:dyDescent="0.25">
      <c r="R1131" s="31"/>
      <c r="S1131" s="31"/>
      <c r="T1131" s="31"/>
      <c r="U1131" s="31"/>
      <c r="V1131" s="31"/>
      <c r="W1131" s="31"/>
      <c r="X1131" s="31"/>
      <c r="Y1131" s="31"/>
      <c r="Z1131" s="31"/>
      <c r="AA1131" s="31"/>
      <c r="AB1131" s="31"/>
      <c r="AC1131" s="31"/>
      <c r="AD1131" s="31"/>
    </row>
    <row r="1132" spans="18:30" x14ac:dyDescent="0.25">
      <c r="R1132" s="31"/>
      <c r="S1132" s="31"/>
      <c r="T1132" s="31"/>
      <c r="U1132" s="31"/>
      <c r="V1132" s="31"/>
      <c r="W1132" s="31"/>
      <c r="X1132" s="31"/>
      <c r="Y1132" s="31"/>
      <c r="Z1132" s="31"/>
      <c r="AA1132" s="31"/>
      <c r="AB1132" s="31"/>
      <c r="AC1132" s="31"/>
      <c r="AD1132" s="31"/>
    </row>
    <row r="1133" spans="18:30" x14ac:dyDescent="0.25">
      <c r="R1133" s="31"/>
      <c r="S1133" s="31"/>
      <c r="T1133" s="31"/>
      <c r="U1133" s="31"/>
      <c r="V1133" s="31"/>
      <c r="W1133" s="31"/>
      <c r="X1133" s="31"/>
      <c r="Y1133" s="31"/>
      <c r="Z1133" s="31"/>
      <c r="AA1133" s="31"/>
      <c r="AB1133" s="31"/>
      <c r="AC1133" s="31"/>
      <c r="AD1133" s="31"/>
    </row>
    <row r="1134" spans="18:30" x14ac:dyDescent="0.25">
      <c r="R1134" s="31"/>
      <c r="S1134" s="31"/>
      <c r="T1134" s="31"/>
      <c r="U1134" s="31"/>
      <c r="V1134" s="31"/>
      <c r="W1134" s="31"/>
      <c r="X1134" s="31"/>
      <c r="Y1134" s="31"/>
      <c r="Z1134" s="31"/>
      <c r="AA1134" s="31"/>
      <c r="AB1134" s="31"/>
      <c r="AC1134" s="31"/>
      <c r="AD1134" s="31"/>
    </row>
    <row r="1135" spans="18:30" x14ac:dyDescent="0.25">
      <c r="R1135" s="31"/>
      <c r="S1135" s="31"/>
      <c r="T1135" s="31"/>
      <c r="U1135" s="31"/>
      <c r="V1135" s="31"/>
      <c r="W1135" s="31"/>
      <c r="X1135" s="31"/>
      <c r="Y1135" s="31"/>
      <c r="Z1135" s="31"/>
      <c r="AA1135" s="31"/>
      <c r="AB1135" s="31"/>
      <c r="AC1135" s="31"/>
      <c r="AD1135" s="31"/>
    </row>
    <row r="1136" spans="18:30" x14ac:dyDescent="0.25">
      <c r="R1136" s="31"/>
      <c r="S1136" s="31"/>
      <c r="T1136" s="31"/>
      <c r="U1136" s="31"/>
      <c r="V1136" s="31"/>
      <c r="W1136" s="31"/>
      <c r="X1136" s="31"/>
      <c r="Y1136" s="31"/>
      <c r="Z1136" s="31"/>
      <c r="AA1136" s="31"/>
      <c r="AB1136" s="31"/>
      <c r="AC1136" s="31"/>
      <c r="AD1136" s="31"/>
    </row>
    <row r="1137" spans="18:30" x14ac:dyDescent="0.25">
      <c r="R1137" s="31"/>
      <c r="S1137" s="31"/>
      <c r="T1137" s="31"/>
      <c r="U1137" s="31"/>
      <c r="V1137" s="31"/>
      <c r="W1137" s="31"/>
      <c r="X1137" s="31"/>
      <c r="Y1137" s="31"/>
      <c r="Z1137" s="31"/>
      <c r="AA1137" s="31"/>
      <c r="AB1137" s="31"/>
      <c r="AC1137" s="31"/>
      <c r="AD1137" s="31"/>
    </row>
    <row r="1138" spans="18:30" x14ac:dyDescent="0.25">
      <c r="R1138" s="31"/>
      <c r="S1138" s="31"/>
      <c r="T1138" s="31"/>
      <c r="U1138" s="31"/>
      <c r="V1138" s="31"/>
      <c r="W1138" s="31"/>
      <c r="X1138" s="31"/>
      <c r="Y1138" s="31"/>
      <c r="Z1138" s="31"/>
      <c r="AA1138" s="31"/>
      <c r="AB1138" s="31"/>
      <c r="AC1138" s="31"/>
      <c r="AD1138" s="31"/>
    </row>
    <row r="1139" spans="18:30" x14ac:dyDescent="0.25">
      <c r="R1139" s="31"/>
      <c r="S1139" s="31"/>
      <c r="T1139" s="31"/>
      <c r="U1139" s="31"/>
      <c r="V1139" s="31"/>
      <c r="W1139" s="31"/>
      <c r="X1139" s="31"/>
      <c r="Y1139" s="31"/>
      <c r="Z1139" s="31"/>
      <c r="AA1139" s="31"/>
      <c r="AB1139" s="31"/>
      <c r="AC1139" s="31"/>
      <c r="AD1139" s="31"/>
    </row>
    <row r="1140" spans="18:30" x14ac:dyDescent="0.25">
      <c r="R1140" s="31"/>
      <c r="S1140" s="31"/>
      <c r="T1140" s="31"/>
      <c r="U1140" s="31"/>
      <c r="V1140" s="31"/>
      <c r="W1140" s="31"/>
      <c r="X1140" s="31"/>
      <c r="Y1140" s="31"/>
      <c r="Z1140" s="31"/>
      <c r="AA1140" s="31"/>
      <c r="AB1140" s="31"/>
      <c r="AC1140" s="31"/>
      <c r="AD1140" s="31"/>
    </row>
    <row r="1141" spans="18:30" x14ac:dyDescent="0.25">
      <c r="R1141" s="31"/>
      <c r="S1141" s="31"/>
      <c r="T1141" s="31"/>
      <c r="U1141" s="31"/>
      <c r="V1141" s="31"/>
      <c r="W1141" s="31"/>
      <c r="X1141" s="31"/>
      <c r="Y1141" s="31"/>
      <c r="Z1141" s="31"/>
      <c r="AA1141" s="31"/>
      <c r="AB1141" s="31"/>
      <c r="AC1141" s="31"/>
      <c r="AD1141" s="31"/>
    </row>
    <row r="1142" spans="18:30" x14ac:dyDescent="0.25">
      <c r="R1142" s="31"/>
      <c r="S1142" s="31"/>
      <c r="T1142" s="31"/>
      <c r="U1142" s="31"/>
      <c r="V1142" s="31"/>
      <c r="W1142" s="31"/>
      <c r="X1142" s="31"/>
      <c r="Y1142" s="31"/>
      <c r="Z1142" s="31"/>
      <c r="AA1142" s="31"/>
      <c r="AB1142" s="31"/>
      <c r="AC1142" s="31"/>
      <c r="AD1142" s="31"/>
    </row>
    <row r="1143" spans="18:30" x14ac:dyDescent="0.25">
      <c r="R1143" s="31"/>
      <c r="S1143" s="31"/>
      <c r="T1143" s="31"/>
      <c r="U1143" s="31"/>
      <c r="V1143" s="31"/>
      <c r="W1143" s="31"/>
      <c r="X1143" s="31"/>
      <c r="Y1143" s="31"/>
      <c r="Z1143" s="31"/>
      <c r="AA1143" s="31"/>
      <c r="AB1143" s="31"/>
      <c r="AC1143" s="31"/>
      <c r="AD1143" s="31"/>
    </row>
    <row r="1144" spans="18:30" x14ac:dyDescent="0.25">
      <c r="R1144" s="31"/>
      <c r="S1144" s="31"/>
      <c r="T1144" s="31"/>
      <c r="U1144" s="31"/>
      <c r="V1144" s="31"/>
      <c r="W1144" s="31"/>
      <c r="X1144" s="31"/>
      <c r="Y1144" s="31"/>
      <c r="Z1144" s="31"/>
      <c r="AA1144" s="31"/>
      <c r="AB1144" s="31"/>
      <c r="AC1144" s="31"/>
      <c r="AD1144" s="31"/>
    </row>
    <row r="1145" spans="18:30" x14ac:dyDescent="0.25">
      <c r="R1145" s="31"/>
      <c r="S1145" s="31"/>
      <c r="T1145" s="31"/>
      <c r="U1145" s="31"/>
      <c r="V1145" s="31"/>
      <c r="W1145" s="31"/>
      <c r="X1145" s="31"/>
      <c r="Y1145" s="31"/>
      <c r="Z1145" s="31"/>
      <c r="AA1145" s="31"/>
      <c r="AB1145" s="31"/>
      <c r="AC1145" s="31"/>
      <c r="AD1145" s="31"/>
    </row>
    <row r="1146" spans="18:30" x14ac:dyDescent="0.25">
      <c r="R1146" s="31"/>
      <c r="S1146" s="31"/>
      <c r="T1146" s="31"/>
      <c r="U1146" s="31"/>
      <c r="V1146" s="31"/>
      <c r="W1146" s="31"/>
      <c r="X1146" s="31"/>
      <c r="Y1146" s="31"/>
      <c r="Z1146" s="31"/>
      <c r="AA1146" s="31"/>
      <c r="AB1146" s="31"/>
      <c r="AC1146" s="31"/>
      <c r="AD1146" s="31"/>
    </row>
    <row r="1147" spans="18:30" x14ac:dyDescent="0.25">
      <c r="R1147" s="31"/>
      <c r="S1147" s="31"/>
      <c r="T1147" s="31"/>
      <c r="U1147" s="31"/>
      <c r="V1147" s="31"/>
      <c r="W1147" s="31"/>
      <c r="X1147" s="31"/>
      <c r="Y1147" s="31"/>
      <c r="Z1147" s="31"/>
      <c r="AA1147" s="31"/>
      <c r="AB1147" s="31"/>
      <c r="AC1147" s="31"/>
      <c r="AD1147" s="31"/>
    </row>
    <row r="1148" spans="18:30" x14ac:dyDescent="0.25">
      <c r="R1148" s="31"/>
      <c r="S1148" s="31"/>
      <c r="T1148" s="31"/>
      <c r="U1148" s="31"/>
      <c r="V1148" s="31"/>
      <c r="W1148" s="31"/>
      <c r="X1148" s="31"/>
      <c r="Y1148" s="31"/>
      <c r="Z1148" s="31"/>
      <c r="AA1148" s="31"/>
      <c r="AB1148" s="31"/>
      <c r="AC1148" s="31"/>
      <c r="AD1148" s="31"/>
    </row>
    <row r="1149" spans="18:30" x14ac:dyDescent="0.25">
      <c r="R1149" s="31"/>
      <c r="S1149" s="31"/>
      <c r="T1149" s="31"/>
      <c r="U1149" s="31"/>
      <c r="V1149" s="31"/>
      <c r="W1149" s="31"/>
      <c r="X1149" s="31"/>
      <c r="Y1149" s="31"/>
      <c r="Z1149" s="31"/>
      <c r="AA1149" s="31"/>
      <c r="AB1149" s="31"/>
      <c r="AC1149" s="31"/>
      <c r="AD1149" s="31"/>
    </row>
    <row r="1150" spans="18:30" x14ac:dyDescent="0.25">
      <c r="R1150" s="31"/>
      <c r="S1150" s="31"/>
      <c r="T1150" s="31"/>
      <c r="U1150" s="31"/>
      <c r="V1150" s="31"/>
      <c r="W1150" s="31"/>
      <c r="X1150" s="31"/>
      <c r="Y1150" s="31"/>
      <c r="Z1150" s="31"/>
      <c r="AA1150" s="31"/>
      <c r="AB1150" s="31"/>
      <c r="AC1150" s="31"/>
      <c r="AD1150" s="31"/>
    </row>
    <row r="1151" spans="18:30" x14ac:dyDescent="0.25">
      <c r="R1151" s="31"/>
      <c r="S1151" s="31"/>
      <c r="T1151" s="31"/>
      <c r="U1151" s="31"/>
      <c r="V1151" s="31"/>
      <c r="W1151" s="31"/>
      <c r="X1151" s="31"/>
      <c r="Y1151" s="31"/>
      <c r="Z1151" s="31"/>
      <c r="AA1151" s="31"/>
      <c r="AB1151" s="31"/>
      <c r="AC1151" s="31"/>
      <c r="AD1151" s="31"/>
    </row>
    <row r="1152" spans="18:30" x14ac:dyDescent="0.25">
      <c r="R1152" s="31"/>
      <c r="S1152" s="31"/>
      <c r="T1152" s="31"/>
      <c r="U1152" s="31"/>
      <c r="V1152" s="31"/>
      <c r="W1152" s="31"/>
      <c r="X1152" s="31"/>
      <c r="Y1152" s="31"/>
      <c r="Z1152" s="31"/>
      <c r="AA1152" s="31"/>
      <c r="AB1152" s="31"/>
      <c r="AC1152" s="31"/>
      <c r="AD1152" s="31"/>
    </row>
    <row r="1153" spans="18:30" x14ac:dyDescent="0.25">
      <c r="R1153" s="31"/>
      <c r="S1153" s="31"/>
      <c r="T1153" s="31"/>
      <c r="U1153" s="31"/>
      <c r="V1153" s="31"/>
      <c r="W1153" s="31"/>
      <c r="X1153" s="31"/>
      <c r="Y1153" s="31"/>
      <c r="Z1153" s="31"/>
      <c r="AA1153" s="31"/>
      <c r="AB1153" s="31"/>
      <c r="AC1153" s="31"/>
      <c r="AD1153" s="31"/>
    </row>
    <row r="1154" spans="18:30" x14ac:dyDescent="0.25">
      <c r="R1154" s="31"/>
      <c r="S1154" s="31"/>
      <c r="T1154" s="31"/>
      <c r="U1154" s="31"/>
      <c r="V1154" s="31"/>
      <c r="W1154" s="31"/>
      <c r="X1154" s="31"/>
      <c r="Y1154" s="31"/>
      <c r="Z1154" s="31"/>
      <c r="AA1154" s="31"/>
      <c r="AB1154" s="31"/>
      <c r="AC1154" s="31"/>
      <c r="AD1154" s="31"/>
    </row>
    <row r="1155" spans="18:30" x14ac:dyDescent="0.25">
      <c r="R1155" s="31"/>
      <c r="S1155" s="31"/>
      <c r="T1155" s="31"/>
      <c r="U1155" s="31"/>
      <c r="V1155" s="31"/>
      <c r="W1155" s="31"/>
      <c r="X1155" s="31"/>
      <c r="Y1155" s="31"/>
      <c r="Z1155" s="31"/>
      <c r="AA1155" s="31"/>
      <c r="AB1155" s="31"/>
      <c r="AC1155" s="31"/>
      <c r="AD1155" s="31"/>
    </row>
    <row r="1156" spans="18:30" x14ac:dyDescent="0.25">
      <c r="R1156" s="31"/>
      <c r="S1156" s="31"/>
      <c r="T1156" s="31"/>
      <c r="U1156" s="31"/>
      <c r="V1156" s="31"/>
      <c r="W1156" s="31"/>
      <c r="X1156" s="31"/>
      <c r="Y1156" s="31"/>
      <c r="Z1156" s="31"/>
      <c r="AA1156" s="31"/>
      <c r="AB1156" s="31"/>
      <c r="AC1156" s="31"/>
      <c r="AD1156" s="31"/>
    </row>
    <row r="1157" spans="18:30" x14ac:dyDescent="0.25">
      <c r="R1157" s="31"/>
      <c r="S1157" s="31"/>
      <c r="T1157" s="31"/>
      <c r="U1157" s="31"/>
      <c r="V1157" s="31"/>
      <c r="W1157" s="31"/>
      <c r="X1157" s="31"/>
      <c r="Y1157" s="31"/>
      <c r="Z1157" s="31"/>
      <c r="AA1157" s="31"/>
      <c r="AB1157" s="31"/>
      <c r="AC1157" s="31"/>
      <c r="AD1157" s="31"/>
    </row>
    <row r="1158" spans="18:30" x14ac:dyDescent="0.25">
      <c r="R1158" s="31"/>
      <c r="S1158" s="31"/>
      <c r="T1158" s="31"/>
      <c r="U1158" s="31"/>
      <c r="V1158" s="31"/>
      <c r="W1158" s="31"/>
      <c r="X1158" s="31"/>
      <c r="Y1158" s="31"/>
      <c r="Z1158" s="31"/>
      <c r="AA1158" s="31"/>
      <c r="AB1158" s="31"/>
      <c r="AC1158" s="31"/>
      <c r="AD1158" s="31"/>
    </row>
    <row r="1159" spans="18:30" x14ac:dyDescent="0.25">
      <c r="R1159" s="31"/>
      <c r="S1159" s="31"/>
      <c r="T1159" s="31"/>
      <c r="U1159" s="31"/>
      <c r="V1159" s="31"/>
      <c r="W1159" s="31"/>
      <c r="X1159" s="31"/>
      <c r="Y1159" s="31"/>
      <c r="Z1159" s="31"/>
      <c r="AA1159" s="31"/>
      <c r="AB1159" s="31"/>
      <c r="AC1159" s="31"/>
      <c r="AD1159" s="31"/>
    </row>
    <row r="1160" spans="18:30" x14ac:dyDescent="0.25">
      <c r="R1160" s="31"/>
      <c r="S1160" s="31"/>
      <c r="T1160" s="31"/>
      <c r="U1160" s="31"/>
      <c r="V1160" s="31"/>
      <c r="W1160" s="31"/>
      <c r="X1160" s="31"/>
      <c r="Y1160" s="31"/>
      <c r="Z1160" s="31"/>
      <c r="AA1160" s="31"/>
      <c r="AB1160" s="31"/>
      <c r="AC1160" s="31"/>
      <c r="AD1160" s="31"/>
    </row>
    <row r="1161" spans="18:30" x14ac:dyDescent="0.25">
      <c r="R1161" s="31"/>
      <c r="S1161" s="31"/>
      <c r="T1161" s="31"/>
      <c r="U1161" s="31"/>
      <c r="V1161" s="31"/>
      <c r="W1161" s="31"/>
      <c r="X1161" s="31"/>
      <c r="Y1161" s="31"/>
      <c r="Z1161" s="31"/>
      <c r="AA1161" s="31"/>
      <c r="AB1161" s="31"/>
      <c r="AC1161" s="31"/>
      <c r="AD1161" s="31"/>
    </row>
    <row r="1162" spans="18:30" x14ac:dyDescent="0.25">
      <c r="R1162" s="31"/>
      <c r="S1162" s="31"/>
      <c r="T1162" s="31"/>
      <c r="U1162" s="31"/>
      <c r="V1162" s="31"/>
      <c r="W1162" s="31"/>
      <c r="X1162" s="31"/>
      <c r="Y1162" s="31"/>
      <c r="Z1162" s="31"/>
      <c r="AA1162" s="31"/>
      <c r="AB1162" s="31"/>
      <c r="AC1162" s="31"/>
      <c r="AD1162" s="31"/>
    </row>
    <row r="1163" spans="18:30" x14ac:dyDescent="0.25">
      <c r="R1163" s="31"/>
      <c r="S1163" s="31"/>
      <c r="T1163" s="31"/>
      <c r="U1163" s="31"/>
      <c r="V1163" s="31"/>
      <c r="W1163" s="31"/>
      <c r="X1163" s="31"/>
      <c r="Y1163" s="31"/>
      <c r="Z1163" s="31"/>
      <c r="AA1163" s="31"/>
      <c r="AB1163" s="31"/>
      <c r="AC1163" s="31"/>
      <c r="AD1163" s="31"/>
    </row>
    <row r="1164" spans="18:30" x14ac:dyDescent="0.25">
      <c r="R1164" s="31"/>
      <c r="S1164" s="31"/>
      <c r="T1164" s="31"/>
      <c r="U1164" s="31"/>
      <c r="V1164" s="31"/>
      <c r="W1164" s="31"/>
      <c r="X1164" s="31"/>
      <c r="Y1164" s="31"/>
      <c r="Z1164" s="31"/>
      <c r="AA1164" s="31"/>
      <c r="AB1164" s="31"/>
      <c r="AC1164" s="31"/>
      <c r="AD1164" s="31"/>
    </row>
    <row r="1165" spans="18:30" x14ac:dyDescent="0.25">
      <c r="R1165" s="31"/>
      <c r="S1165" s="31"/>
      <c r="T1165" s="31"/>
      <c r="U1165" s="31"/>
      <c r="V1165" s="31"/>
      <c r="W1165" s="31"/>
      <c r="X1165" s="31"/>
      <c r="Y1165" s="31"/>
      <c r="Z1165" s="31"/>
      <c r="AA1165" s="31"/>
      <c r="AB1165" s="31"/>
      <c r="AC1165" s="31"/>
      <c r="AD1165" s="31"/>
    </row>
    <row r="1166" spans="18:30" x14ac:dyDescent="0.25">
      <c r="R1166" s="31"/>
      <c r="S1166" s="31"/>
      <c r="T1166" s="31"/>
      <c r="U1166" s="31"/>
      <c r="V1166" s="31"/>
      <c r="W1166" s="31"/>
      <c r="X1166" s="31"/>
      <c r="Y1166" s="31"/>
      <c r="Z1166" s="31"/>
      <c r="AA1166" s="31"/>
      <c r="AB1166" s="31"/>
      <c r="AC1166" s="31"/>
      <c r="AD1166" s="31"/>
    </row>
    <row r="1167" spans="18:30" x14ac:dyDescent="0.25">
      <c r="R1167" s="31"/>
      <c r="S1167" s="31"/>
      <c r="T1167" s="31"/>
      <c r="U1167" s="31"/>
      <c r="V1167" s="31"/>
      <c r="W1167" s="31"/>
      <c r="X1167" s="31"/>
      <c r="Y1167" s="31"/>
      <c r="Z1167" s="31"/>
      <c r="AA1167" s="31"/>
      <c r="AB1167" s="31"/>
      <c r="AC1167" s="31"/>
      <c r="AD1167" s="31"/>
    </row>
    <row r="1168" spans="18:30" x14ac:dyDescent="0.25">
      <c r="R1168" s="31"/>
      <c r="S1168" s="31"/>
      <c r="T1168" s="31"/>
      <c r="U1168" s="31"/>
      <c r="V1168" s="31"/>
      <c r="W1168" s="31"/>
      <c r="X1168" s="31"/>
      <c r="Y1168" s="31"/>
      <c r="Z1168" s="31"/>
      <c r="AA1168" s="31"/>
      <c r="AB1168" s="31"/>
      <c r="AC1168" s="31"/>
      <c r="AD1168" s="31"/>
    </row>
    <row r="1169" spans="18:30" x14ac:dyDescent="0.25">
      <c r="R1169" s="31"/>
      <c r="S1169" s="31"/>
      <c r="T1169" s="31"/>
      <c r="U1169" s="31"/>
      <c r="V1169" s="31"/>
      <c r="W1169" s="31"/>
      <c r="X1169" s="31"/>
      <c r="Y1169" s="31"/>
      <c r="Z1169" s="31"/>
      <c r="AA1169" s="31"/>
      <c r="AB1169" s="31"/>
      <c r="AC1169" s="31"/>
      <c r="AD1169" s="31"/>
    </row>
    <row r="1170" spans="18:30" x14ac:dyDescent="0.25">
      <c r="R1170" s="31"/>
      <c r="S1170" s="31"/>
      <c r="T1170" s="31"/>
      <c r="U1170" s="31"/>
      <c r="V1170" s="31"/>
      <c r="W1170" s="31"/>
      <c r="X1170" s="31"/>
      <c r="Y1170" s="31"/>
      <c r="Z1170" s="31"/>
      <c r="AA1170" s="31"/>
      <c r="AB1170" s="31"/>
      <c r="AC1170" s="31"/>
      <c r="AD1170" s="31"/>
    </row>
    <row r="1171" spans="18:30" x14ac:dyDescent="0.25">
      <c r="R1171" s="31"/>
      <c r="S1171" s="31"/>
      <c r="T1171" s="31"/>
      <c r="U1171" s="31"/>
      <c r="V1171" s="31"/>
      <c r="W1171" s="31"/>
      <c r="X1171" s="31"/>
      <c r="Y1171" s="31"/>
      <c r="Z1171" s="31"/>
      <c r="AA1171" s="31"/>
      <c r="AB1171" s="31"/>
      <c r="AC1171" s="31"/>
      <c r="AD1171" s="31"/>
    </row>
    <row r="1172" spans="18:30" x14ac:dyDescent="0.25">
      <c r="R1172" s="31"/>
      <c r="S1172" s="31"/>
      <c r="T1172" s="31"/>
      <c r="U1172" s="31"/>
      <c r="V1172" s="31"/>
      <c r="W1172" s="31"/>
      <c r="X1172" s="31"/>
      <c r="Y1172" s="31"/>
      <c r="Z1172" s="31"/>
      <c r="AA1172" s="31"/>
      <c r="AB1172" s="31"/>
      <c r="AC1172" s="31"/>
      <c r="AD1172" s="31"/>
    </row>
    <row r="1173" spans="18:30" x14ac:dyDescent="0.25">
      <c r="R1173" s="31"/>
      <c r="S1173" s="31"/>
      <c r="T1173" s="31"/>
      <c r="U1173" s="31"/>
      <c r="V1173" s="31"/>
      <c r="W1173" s="31"/>
      <c r="X1173" s="31"/>
      <c r="Y1173" s="31"/>
      <c r="Z1173" s="31"/>
      <c r="AA1173" s="31"/>
      <c r="AB1173" s="31"/>
      <c r="AC1173" s="31"/>
      <c r="AD1173" s="31"/>
    </row>
    <row r="1174" spans="18:30" x14ac:dyDescent="0.25">
      <c r="R1174" s="31"/>
      <c r="S1174" s="31"/>
      <c r="T1174" s="31"/>
      <c r="U1174" s="31"/>
      <c r="V1174" s="31"/>
      <c r="W1174" s="31"/>
      <c r="X1174" s="31"/>
      <c r="Y1174" s="31"/>
      <c r="Z1174" s="31"/>
      <c r="AA1174" s="31"/>
      <c r="AB1174" s="31"/>
      <c r="AC1174" s="31"/>
      <c r="AD1174" s="31"/>
    </row>
    <row r="1175" spans="18:30" x14ac:dyDescent="0.25">
      <c r="R1175" s="31"/>
      <c r="S1175" s="31"/>
      <c r="T1175" s="31"/>
      <c r="U1175" s="31"/>
      <c r="V1175" s="31"/>
      <c r="W1175" s="31"/>
      <c r="X1175" s="31"/>
      <c r="Y1175" s="31"/>
      <c r="Z1175" s="31"/>
      <c r="AA1175" s="31"/>
      <c r="AB1175" s="31"/>
      <c r="AC1175" s="31"/>
      <c r="AD1175" s="31"/>
    </row>
    <row r="1176" spans="18:30" x14ac:dyDescent="0.25">
      <c r="R1176" s="31"/>
      <c r="S1176" s="31"/>
      <c r="T1176" s="31"/>
      <c r="U1176" s="31"/>
      <c r="V1176" s="31"/>
      <c r="W1176" s="31"/>
      <c r="X1176" s="31"/>
      <c r="Y1176" s="31"/>
      <c r="Z1176" s="31"/>
      <c r="AA1176" s="31"/>
      <c r="AB1176" s="31"/>
      <c r="AC1176" s="31"/>
      <c r="AD1176" s="31"/>
    </row>
    <row r="1177" spans="18:30" x14ac:dyDescent="0.25">
      <c r="R1177" s="31"/>
      <c r="S1177" s="31"/>
      <c r="T1177" s="31"/>
      <c r="U1177" s="31"/>
      <c r="V1177" s="31"/>
      <c r="W1177" s="31"/>
      <c r="X1177" s="31"/>
      <c r="Y1177" s="31"/>
      <c r="Z1177" s="31"/>
      <c r="AA1177" s="31"/>
      <c r="AB1177" s="31"/>
      <c r="AC1177" s="31"/>
      <c r="AD1177" s="31"/>
    </row>
    <row r="1178" spans="18:30" x14ac:dyDescent="0.25">
      <c r="R1178" s="31"/>
      <c r="S1178" s="31"/>
      <c r="T1178" s="31"/>
      <c r="U1178" s="31"/>
      <c r="V1178" s="31"/>
      <c r="W1178" s="31"/>
      <c r="X1178" s="31"/>
      <c r="Y1178" s="31"/>
      <c r="Z1178" s="31"/>
      <c r="AA1178" s="31"/>
      <c r="AB1178" s="31"/>
      <c r="AC1178" s="31"/>
      <c r="AD1178" s="31"/>
    </row>
    <row r="1179" spans="18:30" x14ac:dyDescent="0.25">
      <c r="R1179" s="31"/>
      <c r="S1179" s="31"/>
      <c r="T1179" s="31"/>
      <c r="U1179" s="31"/>
      <c r="V1179" s="31"/>
      <c r="W1179" s="31"/>
      <c r="X1179" s="31"/>
      <c r="Y1179" s="31"/>
      <c r="Z1179" s="31"/>
      <c r="AA1179" s="31"/>
      <c r="AB1179" s="31"/>
      <c r="AC1179" s="31"/>
      <c r="AD1179" s="31"/>
    </row>
    <row r="1180" spans="18:30" x14ac:dyDescent="0.25">
      <c r="R1180" s="31"/>
      <c r="S1180" s="31"/>
      <c r="T1180" s="31"/>
      <c r="U1180" s="31"/>
      <c r="V1180" s="31"/>
      <c r="W1180" s="31"/>
      <c r="X1180" s="31"/>
      <c r="Y1180" s="31"/>
      <c r="Z1180" s="31"/>
      <c r="AA1180" s="31"/>
      <c r="AB1180" s="31"/>
      <c r="AC1180" s="31"/>
      <c r="AD1180" s="31"/>
    </row>
    <row r="1181" spans="18:30" x14ac:dyDescent="0.25">
      <c r="R1181" s="31"/>
      <c r="S1181" s="31"/>
      <c r="T1181" s="31"/>
      <c r="U1181" s="31"/>
      <c r="V1181" s="31"/>
      <c r="W1181" s="31"/>
      <c r="X1181" s="31"/>
      <c r="Y1181" s="31"/>
      <c r="Z1181" s="31"/>
      <c r="AA1181" s="31"/>
      <c r="AB1181" s="31"/>
      <c r="AC1181" s="31"/>
      <c r="AD1181" s="31"/>
    </row>
    <row r="1182" spans="18:30" x14ac:dyDescent="0.25">
      <c r="R1182" s="31"/>
      <c r="S1182" s="31"/>
      <c r="T1182" s="31"/>
      <c r="U1182" s="31"/>
      <c r="V1182" s="31"/>
      <c r="W1182" s="31"/>
      <c r="X1182" s="31"/>
      <c r="Y1182" s="31"/>
      <c r="Z1182" s="31"/>
      <c r="AA1182" s="31"/>
      <c r="AB1182" s="31"/>
      <c r="AC1182" s="31"/>
      <c r="AD1182" s="31"/>
    </row>
    <row r="1183" spans="18:30" x14ac:dyDescent="0.25">
      <c r="R1183" s="31"/>
      <c r="S1183" s="31"/>
      <c r="T1183" s="31"/>
      <c r="U1183" s="31"/>
      <c r="V1183" s="31"/>
      <c r="W1183" s="31"/>
      <c r="X1183" s="31"/>
      <c r="Y1183" s="31"/>
      <c r="Z1183" s="31"/>
      <c r="AA1183" s="31"/>
      <c r="AB1183" s="31"/>
      <c r="AC1183" s="31"/>
      <c r="AD1183" s="31"/>
    </row>
    <row r="1184" spans="18:30" x14ac:dyDescent="0.25">
      <c r="R1184" s="31"/>
      <c r="S1184" s="31"/>
      <c r="T1184" s="31"/>
      <c r="U1184" s="31"/>
      <c r="V1184" s="31"/>
      <c r="W1184" s="31"/>
      <c r="X1184" s="31"/>
      <c r="Y1184" s="31"/>
      <c r="Z1184" s="31"/>
      <c r="AA1184" s="31"/>
      <c r="AB1184" s="31"/>
      <c r="AC1184" s="31"/>
      <c r="AD1184" s="31"/>
    </row>
    <row r="1185" spans="18:30" x14ac:dyDescent="0.25">
      <c r="R1185" s="31"/>
      <c r="S1185" s="31"/>
      <c r="T1185" s="31"/>
      <c r="U1185" s="31"/>
      <c r="V1185" s="31"/>
      <c r="W1185" s="31"/>
      <c r="X1185" s="31"/>
      <c r="Y1185" s="31"/>
      <c r="Z1185" s="31"/>
      <c r="AA1185" s="31"/>
      <c r="AB1185" s="31"/>
      <c r="AC1185" s="31"/>
      <c r="AD1185" s="31"/>
    </row>
    <row r="1186" spans="18:30" x14ac:dyDescent="0.25">
      <c r="R1186" s="31"/>
      <c r="S1186" s="31"/>
      <c r="T1186" s="31"/>
      <c r="U1186" s="31"/>
      <c r="V1186" s="31"/>
      <c r="W1186" s="31"/>
      <c r="X1186" s="31"/>
      <c r="Y1186" s="31"/>
      <c r="Z1186" s="31"/>
      <c r="AA1186" s="31"/>
      <c r="AB1186" s="31"/>
      <c r="AC1186" s="31"/>
      <c r="AD1186" s="31"/>
    </row>
    <row r="1187" spans="18:30" x14ac:dyDescent="0.25">
      <c r="R1187" s="31"/>
      <c r="S1187" s="31"/>
      <c r="T1187" s="31"/>
      <c r="U1187" s="31"/>
      <c r="V1187" s="31"/>
      <c r="W1187" s="31"/>
      <c r="X1187" s="31"/>
      <c r="Y1187" s="31"/>
      <c r="Z1187" s="31"/>
      <c r="AA1187" s="31"/>
      <c r="AB1187" s="31"/>
      <c r="AC1187" s="31"/>
      <c r="AD1187" s="31"/>
    </row>
    <row r="1188" spans="18:30" x14ac:dyDescent="0.25">
      <c r="R1188" s="31"/>
      <c r="S1188" s="31"/>
      <c r="T1188" s="31"/>
      <c r="U1188" s="31"/>
      <c r="V1188" s="31"/>
      <c r="W1188" s="31"/>
      <c r="X1188" s="31"/>
      <c r="Y1188" s="31"/>
      <c r="Z1188" s="31"/>
      <c r="AA1188" s="31"/>
      <c r="AB1188" s="31"/>
      <c r="AC1188" s="31"/>
      <c r="AD1188" s="31"/>
    </row>
    <row r="1189" spans="18:30" x14ac:dyDescent="0.25">
      <c r="R1189" s="31"/>
      <c r="S1189" s="31"/>
      <c r="T1189" s="31"/>
      <c r="U1189" s="31"/>
      <c r="V1189" s="31"/>
      <c r="W1189" s="31"/>
      <c r="X1189" s="31"/>
      <c r="Y1189" s="31"/>
      <c r="Z1189" s="31"/>
      <c r="AA1189" s="31"/>
      <c r="AB1189" s="31"/>
      <c r="AC1189" s="31"/>
      <c r="AD1189" s="31"/>
    </row>
    <row r="1190" spans="18:30" x14ac:dyDescent="0.25">
      <c r="R1190" s="31"/>
      <c r="S1190" s="31"/>
      <c r="T1190" s="31"/>
      <c r="U1190" s="31"/>
      <c r="V1190" s="31"/>
      <c r="W1190" s="31"/>
      <c r="X1190" s="31"/>
      <c r="Y1190" s="31"/>
      <c r="Z1190" s="31"/>
      <c r="AA1190" s="31"/>
      <c r="AB1190" s="31"/>
      <c r="AC1190" s="31"/>
      <c r="AD1190" s="31"/>
    </row>
    <row r="1191" spans="18:30" x14ac:dyDescent="0.25">
      <c r="R1191" s="31"/>
      <c r="S1191" s="31"/>
      <c r="T1191" s="31"/>
      <c r="U1191" s="31"/>
      <c r="V1191" s="31"/>
      <c r="W1191" s="31"/>
      <c r="X1191" s="31"/>
      <c r="Y1191" s="31"/>
      <c r="Z1191" s="31"/>
      <c r="AA1191" s="31"/>
      <c r="AB1191" s="31"/>
      <c r="AC1191" s="31"/>
      <c r="AD1191" s="31"/>
    </row>
    <row r="1192" spans="18:30" x14ac:dyDescent="0.25">
      <c r="R1192" s="31"/>
      <c r="S1192" s="31"/>
      <c r="T1192" s="31"/>
      <c r="U1192" s="31"/>
      <c r="V1192" s="31"/>
      <c r="W1192" s="31"/>
      <c r="X1192" s="31"/>
      <c r="Y1192" s="31"/>
      <c r="Z1192" s="31"/>
      <c r="AA1192" s="31"/>
      <c r="AB1192" s="31"/>
      <c r="AC1192" s="31"/>
      <c r="AD1192" s="31"/>
    </row>
    <row r="1193" spans="18:30" x14ac:dyDescent="0.25">
      <c r="R1193" s="31"/>
      <c r="S1193" s="31"/>
      <c r="T1193" s="31"/>
      <c r="U1193" s="31"/>
      <c r="V1193" s="31"/>
      <c r="W1193" s="31"/>
      <c r="X1193" s="31"/>
      <c r="Y1193" s="31"/>
      <c r="Z1193" s="31"/>
      <c r="AA1193" s="31"/>
      <c r="AB1193" s="31"/>
      <c r="AC1193" s="31"/>
      <c r="AD1193" s="31"/>
    </row>
    <row r="1194" spans="18:30" x14ac:dyDescent="0.25">
      <c r="R1194" s="31"/>
      <c r="S1194" s="31"/>
      <c r="T1194" s="31"/>
      <c r="U1194" s="31"/>
      <c r="V1194" s="31"/>
      <c r="W1194" s="31"/>
      <c r="X1194" s="31"/>
      <c r="Y1194" s="31"/>
      <c r="Z1194" s="31"/>
      <c r="AA1194" s="31"/>
      <c r="AB1194" s="31"/>
      <c r="AC1194" s="31"/>
      <c r="AD1194" s="31"/>
    </row>
    <row r="1195" spans="18:30" x14ac:dyDescent="0.25">
      <c r="R1195" s="31"/>
      <c r="S1195" s="31"/>
      <c r="T1195" s="31"/>
      <c r="U1195" s="31"/>
      <c r="V1195" s="31"/>
      <c r="W1195" s="31"/>
      <c r="X1195" s="31"/>
      <c r="Y1195" s="31"/>
      <c r="Z1195" s="31"/>
      <c r="AA1195" s="31"/>
      <c r="AB1195" s="31"/>
      <c r="AC1195" s="31"/>
      <c r="AD1195" s="31"/>
    </row>
    <row r="1196" spans="18:30" x14ac:dyDescent="0.25">
      <c r="R1196" s="31"/>
      <c r="S1196" s="31"/>
      <c r="T1196" s="31"/>
      <c r="U1196" s="31"/>
      <c r="V1196" s="31"/>
      <c r="W1196" s="31"/>
      <c r="X1196" s="31"/>
      <c r="Y1196" s="31"/>
      <c r="Z1196" s="31"/>
      <c r="AA1196" s="31"/>
      <c r="AB1196" s="31"/>
      <c r="AC1196" s="31"/>
      <c r="AD1196" s="31"/>
    </row>
    <row r="1197" spans="18:30" x14ac:dyDescent="0.25">
      <c r="R1197" s="31"/>
      <c r="S1197" s="31"/>
      <c r="T1197" s="31"/>
      <c r="U1197" s="31"/>
      <c r="V1197" s="31"/>
      <c r="W1197" s="31"/>
      <c r="X1197" s="31"/>
      <c r="Y1197" s="31"/>
      <c r="Z1197" s="31"/>
      <c r="AA1197" s="31"/>
      <c r="AB1197" s="31"/>
      <c r="AC1197" s="31"/>
      <c r="AD1197" s="31"/>
    </row>
    <row r="1198" spans="18:30" x14ac:dyDescent="0.25">
      <c r="R1198" s="31"/>
      <c r="S1198" s="31"/>
      <c r="T1198" s="31"/>
      <c r="U1198" s="31"/>
      <c r="V1198" s="31"/>
      <c r="W1198" s="31"/>
      <c r="X1198" s="31"/>
      <c r="Y1198" s="31"/>
      <c r="Z1198" s="31"/>
      <c r="AA1198" s="31"/>
      <c r="AB1198" s="31"/>
      <c r="AC1198" s="31"/>
      <c r="AD1198" s="31"/>
    </row>
    <row r="1199" spans="18:30" x14ac:dyDescent="0.25">
      <c r="R1199" s="31"/>
      <c r="S1199" s="31"/>
      <c r="T1199" s="31"/>
      <c r="U1199" s="31"/>
      <c r="V1199" s="31"/>
      <c r="W1199" s="31"/>
      <c r="X1199" s="31"/>
      <c r="Y1199" s="31"/>
      <c r="Z1199" s="31"/>
      <c r="AA1199" s="31"/>
      <c r="AB1199" s="31"/>
      <c r="AC1199" s="31"/>
      <c r="AD1199" s="31"/>
    </row>
    <row r="1200" spans="18:30" x14ac:dyDescent="0.25">
      <c r="R1200" s="31"/>
      <c r="S1200" s="31"/>
      <c r="T1200" s="31"/>
      <c r="U1200" s="31"/>
      <c r="V1200" s="31"/>
      <c r="W1200" s="31"/>
      <c r="X1200" s="31"/>
      <c r="Y1200" s="31"/>
      <c r="Z1200" s="31"/>
      <c r="AA1200" s="31"/>
      <c r="AB1200" s="31"/>
      <c r="AC1200" s="31"/>
      <c r="AD1200" s="31"/>
    </row>
    <row r="1201" spans="18:30" x14ac:dyDescent="0.25">
      <c r="R1201" s="31"/>
      <c r="S1201" s="31"/>
      <c r="T1201" s="31"/>
      <c r="U1201" s="31"/>
      <c r="V1201" s="31"/>
      <c r="W1201" s="31"/>
      <c r="X1201" s="31"/>
      <c r="Y1201" s="31"/>
      <c r="Z1201" s="31"/>
      <c r="AA1201" s="31"/>
      <c r="AB1201" s="31"/>
      <c r="AC1201" s="31"/>
      <c r="AD1201" s="31"/>
    </row>
    <row r="1202" spans="18:30" x14ac:dyDescent="0.25">
      <c r="R1202" s="31"/>
      <c r="S1202" s="31"/>
      <c r="T1202" s="31"/>
      <c r="U1202" s="31"/>
      <c r="V1202" s="31"/>
      <c r="W1202" s="31"/>
      <c r="X1202" s="31"/>
      <c r="Y1202" s="31"/>
      <c r="Z1202" s="31"/>
      <c r="AA1202" s="31"/>
      <c r="AB1202" s="31"/>
      <c r="AC1202" s="31"/>
      <c r="AD1202" s="31"/>
    </row>
    <row r="1203" spans="18:30" x14ac:dyDescent="0.25">
      <c r="R1203" s="31"/>
      <c r="S1203" s="31"/>
      <c r="T1203" s="31"/>
      <c r="U1203" s="31"/>
      <c r="V1203" s="31"/>
      <c r="W1203" s="31"/>
      <c r="X1203" s="31"/>
      <c r="Y1203" s="31"/>
      <c r="Z1203" s="31"/>
      <c r="AA1203" s="31"/>
      <c r="AB1203" s="31"/>
      <c r="AC1203" s="31"/>
      <c r="AD1203" s="31"/>
    </row>
    <row r="1204" spans="18:30" x14ac:dyDescent="0.25">
      <c r="R1204" s="31"/>
      <c r="S1204" s="31"/>
      <c r="T1204" s="31"/>
      <c r="U1204" s="31"/>
      <c r="V1204" s="31"/>
      <c r="W1204" s="31"/>
      <c r="X1204" s="31"/>
      <c r="Y1204" s="31"/>
      <c r="Z1204" s="31"/>
      <c r="AA1204" s="31"/>
      <c r="AB1204" s="31"/>
      <c r="AC1204" s="31"/>
      <c r="AD1204" s="31"/>
    </row>
    <row r="1205" spans="18:30" x14ac:dyDescent="0.25">
      <c r="R1205" s="31"/>
      <c r="S1205" s="31"/>
      <c r="T1205" s="31"/>
      <c r="U1205" s="31"/>
      <c r="V1205" s="31"/>
      <c r="W1205" s="31"/>
      <c r="X1205" s="31"/>
      <c r="Y1205" s="31"/>
      <c r="Z1205" s="31"/>
      <c r="AA1205" s="31"/>
      <c r="AB1205" s="31"/>
      <c r="AC1205" s="31"/>
      <c r="AD1205" s="31"/>
    </row>
    <row r="1206" spans="18:30" x14ac:dyDescent="0.25">
      <c r="R1206" s="31"/>
      <c r="S1206" s="31"/>
      <c r="T1206" s="31"/>
      <c r="U1206" s="31"/>
      <c r="V1206" s="31"/>
      <c r="W1206" s="31"/>
      <c r="X1206" s="31"/>
      <c r="Y1206" s="31"/>
      <c r="Z1206" s="31"/>
      <c r="AA1206" s="31"/>
      <c r="AB1206" s="31"/>
      <c r="AC1206" s="31"/>
      <c r="AD1206" s="31"/>
    </row>
    <row r="1207" spans="18:30" x14ac:dyDescent="0.25">
      <c r="R1207" s="31"/>
      <c r="S1207" s="31"/>
      <c r="T1207" s="31"/>
      <c r="U1207" s="31"/>
      <c r="V1207" s="31"/>
      <c r="W1207" s="31"/>
      <c r="X1207" s="31"/>
      <c r="Y1207" s="31"/>
      <c r="Z1207" s="31"/>
      <c r="AA1207" s="31"/>
      <c r="AB1207" s="31"/>
      <c r="AC1207" s="31"/>
      <c r="AD1207" s="31"/>
    </row>
    <row r="1208" spans="18:30" x14ac:dyDescent="0.25">
      <c r="R1208" s="31"/>
      <c r="S1208" s="31"/>
      <c r="T1208" s="31"/>
      <c r="U1208" s="31"/>
      <c r="V1208" s="31"/>
      <c r="W1208" s="31"/>
      <c r="X1208" s="31"/>
      <c r="Y1208" s="31"/>
      <c r="Z1208" s="31"/>
      <c r="AA1208" s="31"/>
      <c r="AB1208" s="31"/>
      <c r="AC1208" s="31"/>
      <c r="AD1208" s="31"/>
    </row>
    <row r="1209" spans="18:30" x14ac:dyDescent="0.25">
      <c r="R1209" s="31"/>
      <c r="S1209" s="31"/>
      <c r="T1209" s="31"/>
      <c r="U1209" s="31"/>
      <c r="V1209" s="31"/>
      <c r="W1209" s="31"/>
      <c r="X1209" s="31"/>
      <c r="Y1209" s="31"/>
      <c r="Z1209" s="31"/>
      <c r="AA1209" s="31"/>
      <c r="AB1209" s="31"/>
      <c r="AC1209" s="31"/>
      <c r="AD1209" s="31"/>
    </row>
    <row r="1210" spans="18:30" x14ac:dyDescent="0.25">
      <c r="R1210" s="31"/>
      <c r="S1210" s="31"/>
      <c r="T1210" s="31"/>
      <c r="U1210" s="31"/>
      <c r="V1210" s="31"/>
      <c r="W1210" s="31"/>
      <c r="X1210" s="31"/>
      <c r="Y1210" s="31"/>
      <c r="Z1210" s="31"/>
      <c r="AA1210" s="31"/>
      <c r="AB1210" s="31"/>
      <c r="AC1210" s="31"/>
      <c r="AD1210" s="31"/>
    </row>
    <row r="1211" spans="18:30" x14ac:dyDescent="0.25">
      <c r="R1211" s="31"/>
      <c r="S1211" s="31"/>
      <c r="T1211" s="31"/>
      <c r="U1211" s="31"/>
      <c r="V1211" s="31"/>
      <c r="W1211" s="31"/>
      <c r="X1211" s="31"/>
      <c r="Y1211" s="31"/>
      <c r="Z1211" s="31"/>
      <c r="AA1211" s="31"/>
      <c r="AB1211" s="31"/>
      <c r="AC1211" s="31"/>
      <c r="AD1211" s="31"/>
    </row>
    <row r="1212" spans="18:30" x14ac:dyDescent="0.25">
      <c r="R1212" s="31"/>
      <c r="S1212" s="31"/>
      <c r="T1212" s="31"/>
      <c r="U1212" s="31"/>
      <c r="V1212" s="31"/>
      <c r="W1212" s="31"/>
      <c r="X1212" s="31"/>
      <c r="Y1212" s="31"/>
      <c r="Z1212" s="31"/>
      <c r="AA1212" s="31"/>
      <c r="AB1212" s="31"/>
      <c r="AC1212" s="31"/>
      <c r="AD1212" s="31"/>
    </row>
    <row r="1213" spans="18:30" x14ac:dyDescent="0.25">
      <c r="R1213" s="31"/>
      <c r="S1213" s="31"/>
      <c r="T1213" s="31"/>
      <c r="U1213" s="31"/>
      <c r="V1213" s="31"/>
      <c r="W1213" s="31"/>
      <c r="X1213" s="31"/>
      <c r="Y1213" s="31"/>
      <c r="Z1213" s="31"/>
      <c r="AA1213" s="31"/>
      <c r="AB1213" s="31"/>
      <c r="AC1213" s="31"/>
      <c r="AD1213" s="31"/>
    </row>
    <row r="1214" spans="18:30" x14ac:dyDescent="0.25">
      <c r="R1214" s="31"/>
      <c r="S1214" s="31"/>
      <c r="T1214" s="31"/>
      <c r="U1214" s="31"/>
      <c r="V1214" s="31"/>
      <c r="W1214" s="31"/>
      <c r="X1214" s="31"/>
      <c r="Y1214" s="31"/>
      <c r="Z1214" s="31"/>
      <c r="AA1214" s="31"/>
      <c r="AB1214" s="31"/>
      <c r="AC1214" s="31"/>
      <c r="AD1214" s="31"/>
    </row>
    <row r="1215" spans="18:30" x14ac:dyDescent="0.25">
      <c r="R1215" s="31"/>
      <c r="S1215" s="31"/>
      <c r="T1215" s="31"/>
      <c r="U1215" s="31"/>
      <c r="V1215" s="31"/>
      <c r="W1215" s="31"/>
      <c r="X1215" s="31"/>
      <c r="Y1215" s="31"/>
      <c r="Z1215" s="31"/>
      <c r="AA1215" s="31"/>
      <c r="AB1215" s="31"/>
      <c r="AC1215" s="31"/>
      <c r="AD1215" s="31"/>
    </row>
    <row r="1216" spans="18:30" x14ac:dyDescent="0.25">
      <c r="R1216" s="31"/>
      <c r="S1216" s="31"/>
      <c r="T1216" s="31"/>
      <c r="U1216" s="31"/>
      <c r="V1216" s="31"/>
      <c r="W1216" s="31"/>
      <c r="X1216" s="31"/>
      <c r="Y1216" s="31"/>
      <c r="Z1216" s="31"/>
      <c r="AA1216" s="31"/>
      <c r="AB1216" s="31"/>
      <c r="AC1216" s="31"/>
      <c r="AD1216" s="31"/>
    </row>
    <row r="1217" spans="18:30" x14ac:dyDescent="0.25">
      <c r="R1217" s="31"/>
      <c r="S1217" s="31"/>
      <c r="T1217" s="31"/>
      <c r="U1217" s="31"/>
      <c r="V1217" s="31"/>
      <c r="W1217" s="31"/>
      <c r="X1217" s="31"/>
      <c r="Y1217" s="31"/>
      <c r="Z1217" s="31"/>
      <c r="AA1217" s="31"/>
      <c r="AB1217" s="31"/>
      <c r="AC1217" s="31"/>
      <c r="AD1217" s="31"/>
    </row>
    <row r="1218" spans="18:30" x14ac:dyDescent="0.25">
      <c r="R1218" s="31"/>
      <c r="S1218" s="31"/>
      <c r="T1218" s="31"/>
      <c r="U1218" s="31"/>
      <c r="V1218" s="31"/>
      <c r="W1218" s="31"/>
      <c r="X1218" s="31"/>
      <c r="Y1218" s="31"/>
      <c r="Z1218" s="31"/>
      <c r="AA1218" s="31"/>
      <c r="AB1218" s="31"/>
      <c r="AC1218" s="31"/>
      <c r="AD1218" s="31"/>
    </row>
    <row r="1219" spans="18:30" x14ac:dyDescent="0.25">
      <c r="R1219" s="31"/>
      <c r="S1219" s="31"/>
      <c r="T1219" s="31"/>
      <c r="U1219" s="31"/>
      <c r="V1219" s="31"/>
      <c r="W1219" s="31"/>
      <c r="X1219" s="31"/>
      <c r="Y1219" s="31"/>
      <c r="Z1219" s="31"/>
      <c r="AA1219" s="31"/>
      <c r="AB1219" s="31"/>
      <c r="AC1219" s="31"/>
      <c r="AD1219" s="31"/>
    </row>
    <row r="1220" spans="18:30" x14ac:dyDescent="0.25">
      <c r="R1220" s="31"/>
      <c r="S1220" s="31"/>
      <c r="T1220" s="31"/>
      <c r="U1220" s="31"/>
      <c r="V1220" s="31"/>
      <c r="W1220" s="31"/>
      <c r="X1220" s="31"/>
      <c r="Y1220" s="31"/>
      <c r="Z1220" s="31"/>
      <c r="AA1220" s="31"/>
      <c r="AB1220" s="31"/>
      <c r="AC1220" s="31"/>
      <c r="AD1220" s="31"/>
    </row>
    <row r="1221" spans="18:30" x14ac:dyDescent="0.25">
      <c r="R1221" s="31"/>
      <c r="S1221" s="31"/>
      <c r="T1221" s="31"/>
      <c r="U1221" s="31"/>
      <c r="V1221" s="31"/>
      <c r="W1221" s="31"/>
      <c r="X1221" s="31"/>
      <c r="Y1221" s="31"/>
      <c r="Z1221" s="31"/>
      <c r="AA1221" s="31"/>
      <c r="AB1221" s="31"/>
      <c r="AC1221" s="31"/>
      <c r="AD1221" s="31"/>
    </row>
    <row r="1222" spans="18:30" x14ac:dyDescent="0.25">
      <c r="R1222" s="31"/>
      <c r="S1222" s="31"/>
      <c r="T1222" s="31"/>
      <c r="U1222" s="31"/>
      <c r="V1222" s="31"/>
      <c r="W1222" s="31"/>
      <c r="X1222" s="31"/>
      <c r="Y1222" s="31"/>
      <c r="Z1222" s="31"/>
      <c r="AA1222" s="31"/>
      <c r="AB1222" s="31"/>
      <c r="AC1222" s="31"/>
      <c r="AD1222" s="31"/>
    </row>
    <row r="1223" spans="18:30" x14ac:dyDescent="0.25">
      <c r="R1223" s="31"/>
      <c r="S1223" s="31"/>
      <c r="T1223" s="31"/>
      <c r="U1223" s="31"/>
      <c r="V1223" s="31"/>
      <c r="W1223" s="31"/>
      <c r="X1223" s="31"/>
      <c r="Y1223" s="31"/>
      <c r="Z1223" s="31"/>
      <c r="AA1223" s="31"/>
      <c r="AB1223" s="31"/>
      <c r="AC1223" s="31"/>
      <c r="AD1223" s="31"/>
    </row>
    <row r="1224" spans="18:30" x14ac:dyDescent="0.25">
      <c r="R1224" s="31"/>
      <c r="S1224" s="31"/>
      <c r="T1224" s="31"/>
      <c r="U1224" s="31"/>
      <c r="V1224" s="31"/>
      <c r="W1224" s="31"/>
      <c r="X1224" s="31"/>
      <c r="Y1224" s="31"/>
      <c r="Z1224" s="31"/>
      <c r="AA1224" s="31"/>
      <c r="AB1224" s="31"/>
      <c r="AC1224" s="31"/>
      <c r="AD1224" s="31"/>
    </row>
    <row r="1225" spans="18:30" x14ac:dyDescent="0.25">
      <c r="R1225" s="31"/>
      <c r="S1225" s="31"/>
      <c r="T1225" s="31"/>
      <c r="U1225" s="31"/>
      <c r="V1225" s="31"/>
      <c r="W1225" s="31"/>
      <c r="X1225" s="31"/>
      <c r="Y1225" s="31"/>
      <c r="Z1225" s="31"/>
      <c r="AA1225" s="31"/>
      <c r="AB1225" s="31"/>
      <c r="AC1225" s="31"/>
      <c r="AD1225" s="31"/>
    </row>
    <row r="1226" spans="18:30" x14ac:dyDescent="0.25">
      <c r="R1226" s="31"/>
      <c r="S1226" s="31"/>
      <c r="T1226" s="31"/>
      <c r="U1226" s="31"/>
      <c r="V1226" s="31"/>
      <c r="W1226" s="31"/>
      <c r="X1226" s="31"/>
      <c r="Y1226" s="31"/>
      <c r="Z1226" s="31"/>
      <c r="AA1226" s="31"/>
      <c r="AB1226" s="31"/>
      <c r="AC1226" s="31"/>
      <c r="AD1226" s="31"/>
    </row>
    <row r="1227" spans="18:30" x14ac:dyDescent="0.25">
      <c r="R1227" s="31"/>
      <c r="S1227" s="31"/>
      <c r="T1227" s="31"/>
      <c r="U1227" s="31"/>
      <c r="V1227" s="31"/>
      <c r="W1227" s="31"/>
      <c r="X1227" s="31"/>
      <c r="Y1227" s="31"/>
      <c r="Z1227" s="31"/>
      <c r="AA1227" s="31"/>
      <c r="AB1227" s="31"/>
      <c r="AC1227" s="31"/>
      <c r="AD1227" s="31"/>
    </row>
    <row r="1228" spans="18:30" x14ac:dyDescent="0.25">
      <c r="R1228" s="31"/>
      <c r="S1228" s="31"/>
      <c r="T1228" s="31"/>
      <c r="U1228" s="31"/>
      <c r="V1228" s="31"/>
      <c r="W1228" s="31"/>
      <c r="X1228" s="31"/>
      <c r="Y1228" s="31"/>
      <c r="Z1228" s="31"/>
      <c r="AA1228" s="31"/>
      <c r="AB1228" s="31"/>
      <c r="AC1228" s="31"/>
      <c r="AD1228" s="31"/>
    </row>
    <row r="1229" spans="18:30" x14ac:dyDescent="0.25">
      <c r="R1229" s="31"/>
      <c r="S1229" s="31"/>
      <c r="T1229" s="31"/>
      <c r="U1229" s="31"/>
      <c r="V1229" s="31"/>
      <c r="W1229" s="31"/>
      <c r="X1229" s="31"/>
      <c r="Y1229" s="31"/>
      <c r="Z1229" s="31"/>
      <c r="AA1229" s="31"/>
      <c r="AB1229" s="31"/>
      <c r="AC1229" s="31"/>
      <c r="AD1229" s="31"/>
    </row>
    <row r="1230" spans="18:30" x14ac:dyDescent="0.25">
      <c r="R1230" s="31"/>
      <c r="S1230" s="31"/>
      <c r="T1230" s="31"/>
      <c r="U1230" s="31"/>
      <c r="V1230" s="31"/>
      <c r="W1230" s="31"/>
      <c r="X1230" s="31"/>
      <c r="Y1230" s="31"/>
      <c r="Z1230" s="31"/>
      <c r="AA1230" s="31"/>
      <c r="AB1230" s="31"/>
      <c r="AC1230" s="31"/>
      <c r="AD1230" s="31"/>
    </row>
    <row r="1231" spans="18:30" x14ac:dyDescent="0.25">
      <c r="R1231" s="31"/>
      <c r="S1231" s="31"/>
      <c r="T1231" s="31"/>
      <c r="U1231" s="31"/>
      <c r="V1231" s="31"/>
      <c r="W1231" s="31"/>
      <c r="X1231" s="31"/>
      <c r="Y1231" s="31"/>
      <c r="Z1231" s="31"/>
      <c r="AA1231" s="31"/>
      <c r="AB1231" s="31"/>
      <c r="AC1231" s="31"/>
      <c r="AD1231" s="31"/>
    </row>
    <row r="1232" spans="18:30" x14ac:dyDescent="0.25">
      <c r="R1232" s="31"/>
      <c r="S1232" s="31"/>
      <c r="T1232" s="31"/>
      <c r="U1232" s="31"/>
      <c r="V1232" s="31"/>
      <c r="W1232" s="31"/>
      <c r="X1232" s="31"/>
      <c r="Y1232" s="31"/>
      <c r="Z1232" s="31"/>
      <c r="AA1232" s="31"/>
      <c r="AB1232" s="31"/>
      <c r="AC1232" s="31"/>
      <c r="AD1232" s="31"/>
    </row>
    <row r="1233" spans="18:30" x14ac:dyDescent="0.25">
      <c r="R1233" s="31"/>
      <c r="S1233" s="31"/>
      <c r="T1233" s="31"/>
      <c r="U1233" s="31"/>
      <c r="V1233" s="31"/>
      <c r="W1233" s="31"/>
      <c r="X1233" s="31"/>
      <c r="Y1233" s="31"/>
      <c r="Z1233" s="31"/>
      <c r="AA1233" s="31"/>
      <c r="AB1233" s="31"/>
      <c r="AC1233" s="31"/>
      <c r="AD1233" s="31"/>
    </row>
    <row r="1234" spans="18:30" x14ac:dyDescent="0.25">
      <c r="R1234" s="31"/>
      <c r="S1234" s="31"/>
      <c r="T1234" s="31"/>
      <c r="U1234" s="31"/>
      <c r="V1234" s="31"/>
      <c r="W1234" s="31"/>
      <c r="X1234" s="31"/>
      <c r="Y1234" s="31"/>
      <c r="Z1234" s="31"/>
      <c r="AA1234" s="31"/>
      <c r="AB1234" s="31"/>
      <c r="AC1234" s="31"/>
      <c r="AD1234" s="31"/>
    </row>
    <row r="1235" spans="18:30" x14ac:dyDescent="0.25">
      <c r="R1235" s="31"/>
      <c r="S1235" s="31"/>
      <c r="T1235" s="31"/>
      <c r="U1235" s="31"/>
      <c r="V1235" s="31"/>
      <c r="W1235" s="31"/>
      <c r="X1235" s="31"/>
      <c r="Y1235" s="31"/>
      <c r="Z1235" s="31"/>
      <c r="AA1235" s="31"/>
      <c r="AB1235" s="31"/>
      <c r="AC1235" s="31"/>
      <c r="AD1235" s="31"/>
    </row>
    <row r="1236" spans="18:30" x14ac:dyDescent="0.25">
      <c r="R1236" s="31"/>
      <c r="S1236" s="31"/>
      <c r="T1236" s="31"/>
      <c r="U1236" s="31"/>
      <c r="V1236" s="31"/>
      <c r="W1236" s="31"/>
      <c r="X1236" s="31"/>
      <c r="Y1236" s="31"/>
      <c r="Z1236" s="31"/>
      <c r="AA1236" s="31"/>
      <c r="AB1236" s="31"/>
      <c r="AC1236" s="31"/>
      <c r="AD1236" s="31"/>
    </row>
    <row r="1237" spans="18:30" x14ac:dyDescent="0.25">
      <c r="R1237" s="31"/>
      <c r="S1237" s="31"/>
      <c r="T1237" s="31"/>
      <c r="U1237" s="31"/>
      <c r="V1237" s="31"/>
      <c r="W1237" s="31"/>
      <c r="X1237" s="31"/>
      <c r="Y1237" s="31"/>
      <c r="Z1237" s="31"/>
      <c r="AA1237" s="31"/>
      <c r="AB1237" s="31"/>
      <c r="AC1237" s="31"/>
      <c r="AD1237" s="31"/>
    </row>
    <row r="1238" spans="18:30" x14ac:dyDescent="0.25">
      <c r="R1238" s="31"/>
      <c r="S1238" s="31"/>
      <c r="T1238" s="31"/>
      <c r="U1238" s="31"/>
      <c r="V1238" s="31"/>
      <c r="W1238" s="31"/>
      <c r="X1238" s="31"/>
      <c r="Y1238" s="31"/>
      <c r="Z1238" s="31"/>
      <c r="AA1238" s="31"/>
      <c r="AB1238" s="31"/>
      <c r="AC1238" s="31"/>
      <c r="AD1238" s="31"/>
    </row>
    <row r="1239" spans="18:30" x14ac:dyDescent="0.25">
      <c r="R1239" s="31"/>
      <c r="S1239" s="31"/>
      <c r="T1239" s="31"/>
      <c r="U1239" s="31"/>
      <c r="V1239" s="31"/>
      <c r="W1239" s="31"/>
      <c r="X1239" s="31"/>
      <c r="Y1239" s="31"/>
      <c r="Z1239" s="31"/>
      <c r="AA1239" s="31"/>
      <c r="AB1239" s="31"/>
      <c r="AC1239" s="31"/>
      <c r="AD1239" s="31"/>
    </row>
    <row r="1240" spans="18:30" x14ac:dyDescent="0.25">
      <c r="R1240" s="31"/>
      <c r="S1240" s="31"/>
      <c r="T1240" s="31"/>
      <c r="U1240" s="31"/>
      <c r="V1240" s="31"/>
      <c r="W1240" s="31"/>
      <c r="X1240" s="31"/>
      <c r="Y1240" s="31"/>
      <c r="Z1240" s="31"/>
      <c r="AA1240" s="31"/>
      <c r="AB1240" s="31"/>
      <c r="AC1240" s="31"/>
      <c r="AD1240" s="31"/>
    </row>
    <row r="1241" spans="18:30" x14ac:dyDescent="0.25">
      <c r="R1241" s="31"/>
      <c r="S1241" s="31"/>
      <c r="T1241" s="31"/>
      <c r="U1241" s="31"/>
      <c r="V1241" s="31"/>
      <c r="W1241" s="31"/>
      <c r="X1241" s="31"/>
      <c r="Y1241" s="31"/>
      <c r="Z1241" s="31"/>
      <c r="AA1241" s="31"/>
      <c r="AB1241" s="31"/>
      <c r="AC1241" s="31"/>
      <c r="AD1241" s="31"/>
    </row>
    <row r="1242" spans="18:30" x14ac:dyDescent="0.25">
      <c r="R1242" s="31"/>
      <c r="S1242" s="31"/>
      <c r="T1242" s="31"/>
      <c r="U1242" s="31"/>
      <c r="V1242" s="31"/>
      <c r="W1242" s="31"/>
      <c r="X1242" s="31"/>
      <c r="Y1242" s="31"/>
      <c r="Z1242" s="31"/>
      <c r="AA1242" s="31"/>
      <c r="AB1242" s="31"/>
      <c r="AC1242" s="31"/>
      <c r="AD1242" s="31"/>
    </row>
    <row r="1243" spans="18:30" x14ac:dyDescent="0.25">
      <c r="R1243" s="31"/>
      <c r="S1243" s="31"/>
      <c r="T1243" s="31"/>
      <c r="U1243" s="31"/>
      <c r="V1243" s="31"/>
      <c r="W1243" s="31"/>
      <c r="X1243" s="31"/>
      <c r="Y1243" s="31"/>
      <c r="Z1243" s="31"/>
      <c r="AA1243" s="31"/>
      <c r="AB1243" s="31"/>
      <c r="AC1243" s="31"/>
      <c r="AD1243" s="31"/>
    </row>
    <row r="1244" spans="18:30" x14ac:dyDescent="0.25">
      <c r="R1244" s="31"/>
      <c r="S1244" s="31"/>
      <c r="T1244" s="31"/>
      <c r="U1244" s="31"/>
      <c r="V1244" s="31"/>
      <c r="W1244" s="31"/>
      <c r="X1244" s="31"/>
      <c r="Y1244" s="31"/>
      <c r="Z1244" s="31"/>
      <c r="AA1244" s="31"/>
      <c r="AB1244" s="31"/>
      <c r="AC1244" s="31"/>
      <c r="AD1244" s="31"/>
    </row>
    <row r="1245" spans="18:30" x14ac:dyDescent="0.25">
      <c r="R1245" s="31"/>
      <c r="S1245" s="31"/>
      <c r="T1245" s="31"/>
      <c r="U1245" s="31"/>
      <c r="V1245" s="31"/>
      <c r="W1245" s="31"/>
      <c r="X1245" s="31"/>
      <c r="Y1245" s="31"/>
      <c r="Z1245" s="31"/>
      <c r="AA1245" s="31"/>
      <c r="AB1245" s="31"/>
      <c r="AC1245" s="31"/>
      <c r="AD1245" s="31"/>
    </row>
    <row r="1246" spans="18:30" x14ac:dyDescent="0.25">
      <c r="R1246" s="31"/>
      <c r="S1246" s="31"/>
      <c r="T1246" s="31"/>
      <c r="U1246" s="31"/>
      <c r="V1246" s="31"/>
      <c r="W1246" s="31"/>
      <c r="X1246" s="31"/>
      <c r="Y1246" s="31"/>
      <c r="Z1246" s="31"/>
      <c r="AA1246" s="31"/>
      <c r="AB1246" s="31"/>
      <c r="AC1246" s="31"/>
      <c r="AD1246" s="31"/>
    </row>
    <row r="1247" spans="18:30" x14ac:dyDescent="0.25">
      <c r="R1247" s="31"/>
      <c r="S1247" s="31"/>
      <c r="T1247" s="31"/>
      <c r="U1247" s="31"/>
      <c r="V1247" s="31"/>
      <c r="W1247" s="31"/>
      <c r="X1247" s="31"/>
      <c r="Y1247" s="31"/>
      <c r="Z1247" s="31"/>
      <c r="AA1247" s="31"/>
      <c r="AB1247" s="31"/>
      <c r="AC1247" s="31"/>
      <c r="AD1247" s="31"/>
    </row>
    <row r="1248" spans="18:30" x14ac:dyDescent="0.25">
      <c r="R1248" s="31"/>
      <c r="S1248" s="31"/>
      <c r="T1248" s="31"/>
      <c r="U1248" s="31"/>
      <c r="V1248" s="31"/>
      <c r="W1248" s="31"/>
      <c r="X1248" s="31"/>
      <c r="Y1248" s="31"/>
      <c r="Z1248" s="31"/>
      <c r="AA1248" s="31"/>
      <c r="AB1248" s="31"/>
      <c r="AC1248" s="31"/>
      <c r="AD1248" s="31"/>
    </row>
    <row r="1249" spans="18:30" x14ac:dyDescent="0.25">
      <c r="R1249" s="31"/>
      <c r="S1249" s="31"/>
      <c r="T1249" s="31"/>
      <c r="U1249" s="31"/>
      <c r="V1249" s="31"/>
      <c r="W1249" s="31"/>
      <c r="X1249" s="31"/>
      <c r="Y1249" s="31"/>
      <c r="Z1249" s="31"/>
      <c r="AA1249" s="31"/>
      <c r="AB1249" s="31"/>
      <c r="AC1249" s="31"/>
      <c r="AD1249" s="31"/>
    </row>
    <row r="1250" spans="18:30" x14ac:dyDescent="0.25">
      <c r="R1250" s="31"/>
      <c r="S1250" s="31"/>
      <c r="T1250" s="31"/>
      <c r="U1250" s="31"/>
      <c r="V1250" s="31"/>
      <c r="W1250" s="31"/>
      <c r="X1250" s="31"/>
      <c r="Y1250" s="31"/>
      <c r="Z1250" s="31"/>
      <c r="AA1250" s="31"/>
      <c r="AB1250" s="31"/>
      <c r="AC1250" s="31"/>
      <c r="AD1250" s="31"/>
    </row>
    <row r="1251" spans="18:30" x14ac:dyDescent="0.25">
      <c r="R1251" s="31"/>
      <c r="S1251" s="31"/>
      <c r="T1251" s="31"/>
      <c r="U1251" s="31"/>
      <c r="V1251" s="31"/>
      <c r="W1251" s="31"/>
      <c r="X1251" s="31"/>
      <c r="Y1251" s="31"/>
      <c r="Z1251" s="31"/>
      <c r="AA1251" s="31"/>
      <c r="AB1251" s="31"/>
      <c r="AC1251" s="31"/>
      <c r="AD1251" s="31"/>
    </row>
    <row r="1252" spans="18:30" x14ac:dyDescent="0.25">
      <c r="R1252" s="31"/>
      <c r="S1252" s="31"/>
      <c r="T1252" s="31"/>
      <c r="U1252" s="31"/>
      <c r="V1252" s="31"/>
      <c r="W1252" s="31"/>
      <c r="X1252" s="31"/>
      <c r="Y1252" s="31"/>
      <c r="Z1252" s="31"/>
      <c r="AA1252" s="31"/>
      <c r="AB1252" s="31"/>
      <c r="AC1252" s="31"/>
      <c r="AD1252" s="31"/>
    </row>
    <row r="1253" spans="18:30" x14ac:dyDescent="0.25">
      <c r="R1253" s="31"/>
      <c r="S1253" s="31"/>
      <c r="T1253" s="31"/>
      <c r="U1253" s="31"/>
      <c r="V1253" s="31"/>
      <c r="W1253" s="31"/>
      <c r="X1253" s="31"/>
      <c r="Y1253" s="31"/>
      <c r="Z1253" s="31"/>
      <c r="AA1253" s="31"/>
      <c r="AB1253" s="31"/>
      <c r="AC1253" s="31"/>
      <c r="AD1253" s="31"/>
    </row>
    <row r="1254" spans="18:30" x14ac:dyDescent="0.25">
      <c r="R1254" s="31"/>
      <c r="S1254" s="31"/>
      <c r="T1254" s="31"/>
      <c r="U1254" s="31"/>
      <c r="V1254" s="31"/>
      <c r="W1254" s="31"/>
      <c r="X1254" s="31"/>
      <c r="Y1254" s="31"/>
      <c r="Z1254" s="31"/>
      <c r="AA1254" s="31"/>
      <c r="AB1254" s="31"/>
      <c r="AC1254" s="31"/>
      <c r="AD1254" s="31"/>
    </row>
    <row r="1255" spans="18:30" x14ac:dyDescent="0.25">
      <c r="R1255" s="31"/>
      <c r="S1255" s="31"/>
      <c r="T1255" s="31"/>
      <c r="U1255" s="31"/>
      <c r="V1255" s="31"/>
      <c r="W1255" s="31"/>
      <c r="X1255" s="31"/>
      <c r="Y1255" s="31"/>
      <c r="Z1255" s="31"/>
      <c r="AA1255" s="31"/>
      <c r="AB1255" s="31"/>
      <c r="AC1255" s="31"/>
      <c r="AD1255" s="31"/>
    </row>
    <row r="1256" spans="18:30" x14ac:dyDescent="0.25">
      <c r="R1256" s="31"/>
      <c r="S1256" s="31"/>
      <c r="T1256" s="31"/>
      <c r="U1256" s="31"/>
      <c r="V1256" s="31"/>
      <c r="W1256" s="31"/>
      <c r="X1256" s="31"/>
      <c r="Y1256" s="31"/>
      <c r="Z1256" s="31"/>
      <c r="AA1256" s="31"/>
      <c r="AB1256" s="31"/>
      <c r="AC1256" s="31"/>
      <c r="AD1256" s="31"/>
    </row>
    <row r="1257" spans="18:30" x14ac:dyDescent="0.25">
      <c r="R1257" s="31"/>
      <c r="S1257" s="31"/>
      <c r="T1257" s="31"/>
      <c r="U1257" s="31"/>
      <c r="V1257" s="31"/>
      <c r="W1257" s="31"/>
      <c r="X1257" s="31"/>
      <c r="Y1257" s="31"/>
      <c r="Z1257" s="31"/>
      <c r="AA1257" s="31"/>
      <c r="AB1257" s="31"/>
      <c r="AC1257" s="31"/>
      <c r="AD1257" s="31"/>
    </row>
    <row r="1258" spans="18:30" x14ac:dyDescent="0.25">
      <c r="R1258" s="31"/>
      <c r="S1258" s="31"/>
      <c r="T1258" s="31"/>
      <c r="U1258" s="31"/>
      <c r="V1258" s="31"/>
      <c r="W1258" s="31"/>
      <c r="X1258" s="31"/>
      <c r="Y1258" s="31"/>
      <c r="Z1258" s="31"/>
      <c r="AA1258" s="31"/>
      <c r="AB1258" s="31"/>
      <c r="AC1258" s="31"/>
      <c r="AD1258" s="31"/>
    </row>
    <row r="1259" spans="18:30" x14ac:dyDescent="0.25">
      <c r="R1259" s="31"/>
      <c r="S1259" s="31"/>
      <c r="T1259" s="31"/>
      <c r="U1259" s="31"/>
      <c r="V1259" s="31"/>
      <c r="W1259" s="31"/>
      <c r="X1259" s="31"/>
      <c r="Y1259" s="31"/>
      <c r="Z1259" s="31"/>
      <c r="AA1259" s="31"/>
      <c r="AB1259" s="31"/>
      <c r="AC1259" s="31"/>
      <c r="AD1259" s="31"/>
    </row>
    <row r="1260" spans="18:30" x14ac:dyDescent="0.25">
      <c r="R1260" s="31"/>
      <c r="S1260" s="31"/>
      <c r="T1260" s="31"/>
      <c r="U1260" s="31"/>
      <c r="V1260" s="31"/>
      <c r="W1260" s="31"/>
      <c r="X1260" s="31"/>
      <c r="Y1260" s="31"/>
      <c r="Z1260" s="31"/>
      <c r="AA1260" s="31"/>
      <c r="AB1260" s="31"/>
      <c r="AC1260" s="31"/>
      <c r="AD1260" s="31"/>
    </row>
    <row r="1261" spans="18:30" x14ac:dyDescent="0.25">
      <c r="R1261" s="31"/>
      <c r="S1261" s="31"/>
      <c r="T1261" s="31"/>
      <c r="U1261" s="31"/>
      <c r="V1261" s="31"/>
      <c r="W1261" s="31"/>
      <c r="X1261" s="31"/>
      <c r="Y1261" s="31"/>
      <c r="Z1261" s="31"/>
      <c r="AA1261" s="31"/>
      <c r="AB1261" s="31"/>
      <c r="AC1261" s="31"/>
      <c r="AD1261" s="31"/>
    </row>
    <row r="1262" spans="18:30" x14ac:dyDescent="0.25">
      <c r="R1262" s="31"/>
      <c r="S1262" s="31"/>
      <c r="T1262" s="31"/>
      <c r="U1262" s="31"/>
      <c r="V1262" s="31"/>
      <c r="W1262" s="31"/>
      <c r="X1262" s="31"/>
      <c r="Y1262" s="31"/>
      <c r="Z1262" s="31"/>
      <c r="AA1262" s="31"/>
      <c r="AB1262" s="31"/>
      <c r="AC1262" s="31"/>
      <c r="AD1262" s="31"/>
    </row>
    <row r="1263" spans="18:30" x14ac:dyDescent="0.25">
      <c r="R1263" s="31"/>
      <c r="S1263" s="31"/>
      <c r="T1263" s="31"/>
      <c r="U1263" s="31"/>
      <c r="V1263" s="31"/>
      <c r="W1263" s="31"/>
      <c r="X1263" s="31"/>
      <c r="Y1263" s="31"/>
      <c r="Z1263" s="31"/>
      <c r="AA1263" s="31"/>
      <c r="AB1263" s="31"/>
      <c r="AC1263" s="31"/>
      <c r="AD1263" s="31"/>
    </row>
    <row r="1264" spans="18:30" x14ac:dyDescent="0.25">
      <c r="R1264" s="31"/>
      <c r="S1264" s="31"/>
      <c r="T1264" s="31"/>
      <c r="U1264" s="31"/>
      <c r="V1264" s="31"/>
      <c r="W1264" s="31"/>
      <c r="X1264" s="31"/>
      <c r="Y1264" s="31"/>
      <c r="Z1264" s="31"/>
      <c r="AA1264" s="31"/>
      <c r="AB1264" s="31"/>
      <c r="AC1264" s="31"/>
      <c r="AD1264" s="31"/>
    </row>
    <row r="1265" spans="18:30" x14ac:dyDescent="0.25">
      <c r="R1265" s="31"/>
      <c r="S1265" s="31"/>
      <c r="T1265" s="31"/>
      <c r="U1265" s="31"/>
      <c r="V1265" s="31"/>
      <c r="W1265" s="31"/>
      <c r="X1265" s="31"/>
      <c r="Y1265" s="31"/>
      <c r="Z1265" s="31"/>
      <c r="AA1265" s="31"/>
      <c r="AB1265" s="31"/>
      <c r="AC1265" s="31"/>
      <c r="AD1265" s="31"/>
    </row>
    <row r="1266" spans="18:30" x14ac:dyDescent="0.25">
      <c r="R1266" s="31"/>
      <c r="S1266" s="31"/>
      <c r="T1266" s="31"/>
      <c r="U1266" s="31"/>
      <c r="V1266" s="31"/>
      <c r="W1266" s="31"/>
      <c r="X1266" s="31"/>
      <c r="Y1266" s="31"/>
      <c r="Z1266" s="31"/>
      <c r="AA1266" s="31"/>
      <c r="AB1266" s="31"/>
      <c r="AC1266" s="31"/>
      <c r="AD1266" s="31"/>
    </row>
    <row r="1267" spans="18:30" x14ac:dyDescent="0.25">
      <c r="R1267" s="31"/>
      <c r="S1267" s="31"/>
      <c r="T1267" s="31"/>
      <c r="U1267" s="31"/>
      <c r="V1267" s="31"/>
      <c r="W1267" s="31"/>
      <c r="X1267" s="31"/>
      <c r="Y1267" s="31"/>
      <c r="Z1267" s="31"/>
      <c r="AA1267" s="31"/>
      <c r="AB1267" s="31"/>
      <c r="AC1267" s="31"/>
      <c r="AD1267" s="31"/>
    </row>
    <row r="1268" spans="18:30" x14ac:dyDescent="0.25">
      <c r="R1268" s="31"/>
      <c r="S1268" s="31"/>
      <c r="T1268" s="31"/>
      <c r="U1268" s="31"/>
      <c r="V1268" s="31"/>
      <c r="W1268" s="31"/>
      <c r="X1268" s="31"/>
      <c r="Y1268" s="31"/>
      <c r="Z1268" s="31"/>
      <c r="AA1268" s="31"/>
      <c r="AB1268" s="31"/>
      <c r="AC1268" s="31"/>
      <c r="AD1268" s="31"/>
    </row>
    <row r="1269" spans="18:30" x14ac:dyDescent="0.25">
      <c r="R1269" s="31"/>
      <c r="S1269" s="31"/>
      <c r="T1269" s="31"/>
      <c r="U1269" s="31"/>
      <c r="V1269" s="31"/>
      <c r="W1269" s="31"/>
      <c r="X1269" s="31"/>
      <c r="Y1269" s="31"/>
      <c r="Z1269" s="31"/>
      <c r="AA1269" s="31"/>
      <c r="AB1269" s="31"/>
      <c r="AC1269" s="31"/>
      <c r="AD1269" s="31"/>
    </row>
    <row r="1270" spans="18:30" x14ac:dyDescent="0.25">
      <c r="R1270" s="31"/>
      <c r="S1270" s="31"/>
      <c r="T1270" s="31"/>
      <c r="U1270" s="31"/>
      <c r="V1270" s="31"/>
      <c r="W1270" s="31"/>
      <c r="X1270" s="31"/>
      <c r="Y1270" s="31"/>
      <c r="Z1270" s="31"/>
      <c r="AA1270" s="31"/>
      <c r="AB1270" s="31"/>
      <c r="AC1270" s="31"/>
      <c r="AD1270" s="31"/>
    </row>
    <row r="1271" spans="18:30" x14ac:dyDescent="0.25">
      <c r="R1271" s="31"/>
      <c r="S1271" s="31"/>
      <c r="T1271" s="31"/>
      <c r="U1271" s="31"/>
      <c r="V1271" s="31"/>
      <c r="W1271" s="31"/>
      <c r="X1271" s="31"/>
      <c r="Y1271" s="31"/>
      <c r="Z1271" s="31"/>
      <c r="AA1271" s="31"/>
      <c r="AB1271" s="31"/>
      <c r="AC1271" s="31"/>
      <c r="AD1271" s="31"/>
    </row>
    <row r="1272" spans="18:30" x14ac:dyDescent="0.25">
      <c r="R1272" s="31"/>
      <c r="S1272" s="31"/>
      <c r="T1272" s="31"/>
      <c r="U1272" s="31"/>
      <c r="V1272" s="31"/>
      <c r="W1272" s="31"/>
      <c r="X1272" s="31"/>
      <c r="Y1272" s="31"/>
      <c r="Z1272" s="31"/>
      <c r="AA1272" s="31"/>
      <c r="AB1272" s="31"/>
      <c r="AC1272" s="31"/>
      <c r="AD1272" s="31"/>
    </row>
    <row r="1273" spans="18:30" x14ac:dyDescent="0.25">
      <c r="R1273" s="31"/>
      <c r="S1273" s="31"/>
      <c r="T1273" s="31"/>
      <c r="U1273" s="31"/>
      <c r="V1273" s="31"/>
      <c r="W1273" s="31"/>
      <c r="X1273" s="31"/>
      <c r="Y1273" s="31"/>
      <c r="Z1273" s="31"/>
      <c r="AA1273" s="31"/>
      <c r="AB1273" s="31"/>
      <c r="AC1273" s="31"/>
      <c r="AD1273" s="31"/>
    </row>
    <row r="1274" spans="18:30" x14ac:dyDescent="0.25">
      <c r="R1274" s="31"/>
      <c r="S1274" s="31"/>
      <c r="T1274" s="31"/>
      <c r="U1274" s="31"/>
      <c r="V1274" s="31"/>
      <c r="W1274" s="31"/>
      <c r="X1274" s="31"/>
      <c r="Y1274" s="31"/>
      <c r="Z1274" s="31"/>
      <c r="AA1274" s="31"/>
      <c r="AB1274" s="31"/>
      <c r="AC1274" s="31"/>
      <c r="AD1274" s="31"/>
    </row>
    <row r="1275" spans="18:30" x14ac:dyDescent="0.25">
      <c r="R1275" s="31"/>
      <c r="S1275" s="31"/>
      <c r="T1275" s="31"/>
      <c r="U1275" s="31"/>
      <c r="V1275" s="31"/>
      <c r="W1275" s="31"/>
      <c r="X1275" s="31"/>
      <c r="Y1275" s="31"/>
      <c r="Z1275" s="31"/>
      <c r="AA1275" s="31"/>
      <c r="AB1275" s="31"/>
      <c r="AC1275" s="31"/>
      <c r="AD1275" s="31"/>
    </row>
    <row r="1276" spans="18:30" x14ac:dyDescent="0.25">
      <c r="R1276" s="31"/>
      <c r="S1276" s="31"/>
      <c r="T1276" s="31"/>
      <c r="U1276" s="31"/>
      <c r="V1276" s="31"/>
      <c r="W1276" s="31"/>
      <c r="X1276" s="31"/>
      <c r="Y1276" s="31"/>
      <c r="Z1276" s="31"/>
      <c r="AA1276" s="31"/>
      <c r="AB1276" s="31"/>
      <c r="AC1276" s="31"/>
      <c r="AD1276" s="31"/>
    </row>
    <row r="1277" spans="18:30" x14ac:dyDescent="0.25">
      <c r="R1277" s="31"/>
      <c r="S1277" s="31"/>
      <c r="T1277" s="31"/>
      <c r="U1277" s="31"/>
      <c r="V1277" s="31"/>
      <c r="W1277" s="31"/>
      <c r="X1277" s="31"/>
      <c r="Y1277" s="31"/>
      <c r="Z1277" s="31"/>
      <c r="AA1277" s="31"/>
      <c r="AB1277" s="31"/>
      <c r="AC1277" s="31"/>
      <c r="AD1277" s="31"/>
    </row>
    <row r="1278" spans="18:30" x14ac:dyDescent="0.25">
      <c r="R1278" s="31"/>
      <c r="S1278" s="31"/>
      <c r="T1278" s="31"/>
      <c r="U1278" s="31"/>
      <c r="V1278" s="31"/>
      <c r="W1278" s="31"/>
      <c r="X1278" s="31"/>
      <c r="Y1278" s="31"/>
      <c r="Z1278" s="31"/>
      <c r="AA1278" s="31"/>
      <c r="AB1278" s="31"/>
      <c r="AC1278" s="31"/>
      <c r="AD1278" s="31"/>
    </row>
    <row r="1279" spans="18:30" x14ac:dyDescent="0.25">
      <c r="R1279" s="31"/>
      <c r="S1279" s="31"/>
      <c r="T1279" s="31"/>
      <c r="U1279" s="31"/>
      <c r="V1279" s="31"/>
      <c r="W1279" s="31"/>
      <c r="X1279" s="31"/>
      <c r="Y1279" s="31"/>
      <c r="Z1279" s="31"/>
      <c r="AA1279" s="31"/>
      <c r="AB1279" s="31"/>
      <c r="AC1279" s="31"/>
      <c r="AD1279" s="31"/>
    </row>
    <row r="1280" spans="18:30" x14ac:dyDescent="0.25">
      <c r="R1280" s="31"/>
      <c r="S1280" s="31"/>
      <c r="T1280" s="31"/>
      <c r="U1280" s="31"/>
      <c r="V1280" s="31"/>
      <c r="W1280" s="31"/>
      <c r="X1280" s="31"/>
      <c r="Y1280" s="31"/>
      <c r="Z1280" s="31"/>
      <c r="AA1280" s="31"/>
      <c r="AB1280" s="31"/>
      <c r="AC1280" s="31"/>
      <c r="AD1280" s="31"/>
    </row>
    <row r="1281" spans="18:30" x14ac:dyDescent="0.25">
      <c r="R1281" s="31"/>
      <c r="S1281" s="31"/>
      <c r="T1281" s="31"/>
      <c r="U1281" s="31"/>
      <c r="V1281" s="31"/>
      <c r="W1281" s="31"/>
      <c r="X1281" s="31"/>
      <c r="Y1281" s="31"/>
      <c r="Z1281" s="31"/>
      <c r="AA1281" s="31"/>
      <c r="AB1281" s="31"/>
      <c r="AC1281" s="31"/>
      <c r="AD1281" s="31"/>
    </row>
    <row r="1282" spans="18:30" x14ac:dyDescent="0.25">
      <c r="R1282" s="31"/>
      <c r="S1282" s="31"/>
      <c r="T1282" s="31"/>
      <c r="U1282" s="31"/>
      <c r="V1282" s="31"/>
      <c r="W1282" s="31"/>
      <c r="X1282" s="31"/>
      <c r="Y1282" s="31"/>
      <c r="Z1282" s="31"/>
      <c r="AA1282" s="31"/>
      <c r="AB1282" s="31"/>
      <c r="AC1282" s="31"/>
      <c r="AD1282" s="31"/>
    </row>
    <row r="1283" spans="18:30" x14ac:dyDescent="0.25">
      <c r="R1283" s="31"/>
      <c r="S1283" s="31"/>
      <c r="T1283" s="31"/>
      <c r="U1283" s="31"/>
      <c r="V1283" s="31"/>
      <c r="W1283" s="31"/>
      <c r="X1283" s="31"/>
      <c r="Y1283" s="31"/>
      <c r="Z1283" s="31"/>
      <c r="AA1283" s="31"/>
      <c r="AB1283" s="31"/>
      <c r="AC1283" s="31"/>
      <c r="AD1283" s="31"/>
    </row>
    <row r="1284" spans="18:30" x14ac:dyDescent="0.25">
      <c r="R1284" s="31"/>
      <c r="S1284" s="31"/>
      <c r="T1284" s="31"/>
      <c r="U1284" s="31"/>
      <c r="V1284" s="31"/>
      <c r="W1284" s="31"/>
      <c r="X1284" s="31"/>
      <c r="Y1284" s="31"/>
      <c r="Z1284" s="31"/>
      <c r="AA1284" s="31"/>
      <c r="AB1284" s="31"/>
      <c r="AC1284" s="31"/>
      <c r="AD1284" s="31"/>
    </row>
    <row r="1285" spans="18:30" x14ac:dyDescent="0.25">
      <c r="R1285" s="31"/>
      <c r="S1285" s="31"/>
      <c r="T1285" s="31"/>
      <c r="U1285" s="31"/>
      <c r="V1285" s="31"/>
      <c r="W1285" s="31"/>
      <c r="X1285" s="31"/>
      <c r="Y1285" s="31"/>
      <c r="Z1285" s="31"/>
      <c r="AA1285" s="31"/>
      <c r="AB1285" s="31"/>
      <c r="AC1285" s="31"/>
      <c r="AD1285" s="31"/>
    </row>
    <row r="1286" spans="18:30" x14ac:dyDescent="0.25">
      <c r="R1286" s="31"/>
      <c r="S1286" s="31"/>
      <c r="T1286" s="31"/>
      <c r="U1286" s="31"/>
      <c r="V1286" s="31"/>
      <c r="W1286" s="31"/>
      <c r="X1286" s="31"/>
      <c r="Y1286" s="31"/>
      <c r="Z1286" s="31"/>
      <c r="AA1286" s="31"/>
      <c r="AB1286" s="31"/>
      <c r="AC1286" s="31"/>
      <c r="AD1286" s="31"/>
    </row>
    <row r="1287" spans="18:30" x14ac:dyDescent="0.25">
      <c r="R1287" s="31"/>
      <c r="S1287" s="31"/>
      <c r="T1287" s="31"/>
      <c r="U1287" s="31"/>
      <c r="V1287" s="31"/>
      <c r="W1287" s="31"/>
      <c r="X1287" s="31"/>
      <c r="Y1287" s="31"/>
      <c r="Z1287" s="31"/>
      <c r="AA1287" s="31"/>
      <c r="AB1287" s="31"/>
      <c r="AC1287" s="31"/>
      <c r="AD1287" s="31"/>
    </row>
    <row r="1288" spans="18:30" x14ac:dyDescent="0.25">
      <c r="R1288" s="31"/>
      <c r="S1288" s="31"/>
      <c r="T1288" s="31"/>
      <c r="U1288" s="31"/>
      <c r="V1288" s="31"/>
      <c r="W1288" s="31"/>
      <c r="X1288" s="31"/>
      <c r="Y1288" s="31"/>
      <c r="Z1288" s="31"/>
      <c r="AA1288" s="31"/>
      <c r="AB1288" s="31"/>
      <c r="AC1288" s="31"/>
      <c r="AD1288" s="31"/>
    </row>
    <row r="1289" spans="18:30" x14ac:dyDescent="0.25">
      <c r="R1289" s="31"/>
      <c r="S1289" s="31"/>
      <c r="T1289" s="31"/>
      <c r="U1289" s="31"/>
      <c r="V1289" s="31"/>
      <c r="W1289" s="31"/>
      <c r="X1289" s="31"/>
      <c r="Y1289" s="31"/>
      <c r="Z1289" s="31"/>
      <c r="AA1289" s="31"/>
      <c r="AB1289" s="31"/>
      <c r="AC1289" s="31"/>
      <c r="AD1289" s="31"/>
    </row>
    <row r="1290" spans="18:30" x14ac:dyDescent="0.25">
      <c r="R1290" s="31"/>
      <c r="S1290" s="31"/>
      <c r="T1290" s="31"/>
      <c r="U1290" s="31"/>
      <c r="V1290" s="31"/>
      <c r="W1290" s="31"/>
      <c r="X1290" s="31"/>
      <c r="Y1290" s="31"/>
      <c r="Z1290" s="31"/>
      <c r="AA1290" s="31"/>
      <c r="AB1290" s="31"/>
      <c r="AC1290" s="31"/>
      <c r="AD1290" s="31"/>
    </row>
    <row r="1291" spans="18:30" x14ac:dyDescent="0.25">
      <c r="R1291" s="31"/>
      <c r="S1291" s="31"/>
      <c r="T1291" s="31"/>
      <c r="U1291" s="31"/>
      <c r="V1291" s="31"/>
      <c r="W1291" s="31"/>
      <c r="X1291" s="31"/>
      <c r="Y1291" s="31"/>
      <c r="Z1291" s="31"/>
      <c r="AA1291" s="31"/>
      <c r="AB1291" s="31"/>
      <c r="AC1291" s="31"/>
      <c r="AD1291" s="31"/>
    </row>
    <row r="1292" spans="18:30" x14ac:dyDescent="0.25">
      <c r="R1292" s="31"/>
      <c r="S1292" s="31"/>
      <c r="T1292" s="31"/>
      <c r="U1292" s="31"/>
      <c r="V1292" s="31"/>
      <c r="W1292" s="31"/>
      <c r="X1292" s="31"/>
      <c r="Y1292" s="31"/>
      <c r="Z1292" s="31"/>
      <c r="AA1292" s="31"/>
      <c r="AB1292" s="31"/>
      <c r="AC1292" s="31"/>
      <c r="AD1292" s="31"/>
    </row>
    <row r="1293" spans="18:30" x14ac:dyDescent="0.25">
      <c r="R1293" s="31"/>
      <c r="S1293" s="31"/>
      <c r="T1293" s="31"/>
      <c r="U1293" s="31"/>
      <c r="V1293" s="31"/>
      <c r="W1293" s="31"/>
      <c r="X1293" s="31"/>
      <c r="Y1293" s="31"/>
      <c r="Z1293" s="31"/>
      <c r="AA1293" s="31"/>
      <c r="AB1293" s="31"/>
      <c r="AC1293" s="31"/>
      <c r="AD1293" s="31"/>
    </row>
    <row r="1294" spans="18:30" x14ac:dyDescent="0.25">
      <c r="R1294" s="31"/>
      <c r="S1294" s="31"/>
      <c r="T1294" s="31"/>
      <c r="U1294" s="31"/>
      <c r="V1294" s="31"/>
      <c r="W1294" s="31"/>
      <c r="X1294" s="31"/>
      <c r="Y1294" s="31"/>
      <c r="Z1294" s="31"/>
      <c r="AA1294" s="31"/>
      <c r="AB1294" s="31"/>
      <c r="AC1294" s="31"/>
      <c r="AD1294" s="31"/>
    </row>
    <row r="1295" spans="18:30" x14ac:dyDescent="0.25">
      <c r="R1295" s="31"/>
      <c r="S1295" s="31"/>
      <c r="T1295" s="31"/>
      <c r="U1295" s="31"/>
      <c r="V1295" s="31"/>
      <c r="W1295" s="31"/>
      <c r="X1295" s="31"/>
      <c r="Y1295" s="31"/>
      <c r="Z1295" s="31"/>
      <c r="AA1295" s="31"/>
      <c r="AB1295" s="31"/>
      <c r="AC1295" s="31"/>
      <c r="AD1295" s="31"/>
    </row>
    <row r="1296" spans="18:30" x14ac:dyDescent="0.25">
      <c r="R1296" s="31"/>
      <c r="S1296" s="31"/>
      <c r="T1296" s="31"/>
      <c r="U1296" s="31"/>
      <c r="V1296" s="31"/>
      <c r="W1296" s="31"/>
      <c r="X1296" s="31"/>
      <c r="Y1296" s="31"/>
      <c r="Z1296" s="31"/>
      <c r="AA1296" s="31"/>
      <c r="AB1296" s="31"/>
      <c r="AC1296" s="31"/>
      <c r="AD1296" s="31"/>
    </row>
    <row r="1297" spans="18:30" x14ac:dyDescent="0.25">
      <c r="R1297" s="31"/>
      <c r="S1297" s="31"/>
      <c r="T1297" s="31"/>
      <c r="U1297" s="31"/>
      <c r="V1297" s="31"/>
      <c r="W1297" s="31"/>
      <c r="X1297" s="31"/>
      <c r="Y1297" s="31"/>
      <c r="Z1297" s="31"/>
      <c r="AA1297" s="31"/>
      <c r="AB1297" s="31"/>
      <c r="AC1297" s="31"/>
      <c r="AD1297" s="31"/>
    </row>
    <row r="1298" spans="18:30" x14ac:dyDescent="0.25">
      <c r="R1298" s="31"/>
      <c r="S1298" s="31"/>
      <c r="T1298" s="31"/>
      <c r="U1298" s="31"/>
      <c r="V1298" s="31"/>
      <c r="W1298" s="31"/>
      <c r="X1298" s="31"/>
      <c r="Y1298" s="31"/>
      <c r="Z1298" s="31"/>
      <c r="AA1298" s="31"/>
      <c r="AB1298" s="31"/>
      <c r="AC1298" s="31"/>
      <c r="AD1298" s="31"/>
    </row>
    <row r="1299" spans="18:30" x14ac:dyDescent="0.25">
      <c r="R1299" s="31"/>
      <c r="S1299" s="31"/>
      <c r="T1299" s="31"/>
      <c r="U1299" s="31"/>
      <c r="V1299" s="31"/>
      <c r="W1299" s="31"/>
      <c r="X1299" s="31"/>
      <c r="Y1299" s="31"/>
      <c r="Z1299" s="31"/>
      <c r="AA1299" s="31"/>
      <c r="AB1299" s="31"/>
      <c r="AC1299" s="31"/>
      <c r="AD1299" s="31"/>
    </row>
    <row r="1300" spans="18:30" x14ac:dyDescent="0.25">
      <c r="R1300" s="31"/>
      <c r="S1300" s="31"/>
      <c r="T1300" s="31"/>
      <c r="U1300" s="31"/>
      <c r="V1300" s="31"/>
      <c r="W1300" s="31"/>
      <c r="X1300" s="31"/>
      <c r="Y1300" s="31"/>
      <c r="Z1300" s="31"/>
      <c r="AA1300" s="31"/>
      <c r="AB1300" s="31"/>
      <c r="AC1300" s="31"/>
      <c r="AD1300" s="31"/>
    </row>
    <row r="1301" spans="18:30" x14ac:dyDescent="0.25">
      <c r="R1301" s="31"/>
      <c r="S1301" s="31"/>
      <c r="T1301" s="31"/>
      <c r="U1301" s="31"/>
      <c r="V1301" s="31"/>
      <c r="W1301" s="31"/>
      <c r="X1301" s="31"/>
      <c r="Y1301" s="31"/>
      <c r="Z1301" s="31"/>
      <c r="AA1301" s="31"/>
      <c r="AB1301" s="31"/>
      <c r="AC1301" s="31"/>
      <c r="AD1301" s="31"/>
    </row>
    <row r="1302" spans="18:30" x14ac:dyDescent="0.25">
      <c r="R1302" s="31"/>
      <c r="S1302" s="31"/>
      <c r="T1302" s="31"/>
      <c r="U1302" s="31"/>
      <c r="V1302" s="31"/>
      <c r="W1302" s="31"/>
      <c r="X1302" s="31"/>
      <c r="Y1302" s="31"/>
      <c r="Z1302" s="31"/>
      <c r="AA1302" s="31"/>
      <c r="AB1302" s="31"/>
      <c r="AC1302" s="31"/>
      <c r="AD1302" s="31"/>
    </row>
    <row r="1303" spans="18:30" x14ac:dyDescent="0.25">
      <c r="R1303" s="31"/>
      <c r="S1303" s="31"/>
      <c r="T1303" s="31"/>
      <c r="U1303" s="31"/>
      <c r="V1303" s="31"/>
      <c r="W1303" s="31"/>
      <c r="X1303" s="31"/>
      <c r="Y1303" s="31"/>
      <c r="Z1303" s="31"/>
      <c r="AA1303" s="31"/>
      <c r="AB1303" s="31"/>
      <c r="AC1303" s="31"/>
      <c r="AD1303" s="31"/>
    </row>
    <row r="1304" spans="18:30" x14ac:dyDescent="0.25">
      <c r="R1304" s="31"/>
      <c r="S1304" s="31"/>
      <c r="T1304" s="31"/>
      <c r="U1304" s="31"/>
      <c r="V1304" s="31"/>
      <c r="W1304" s="31"/>
      <c r="X1304" s="31"/>
      <c r="Y1304" s="31"/>
      <c r="Z1304" s="31"/>
      <c r="AA1304" s="31"/>
      <c r="AB1304" s="31"/>
      <c r="AC1304" s="31"/>
      <c r="AD1304" s="31"/>
    </row>
    <row r="1305" spans="18:30" x14ac:dyDescent="0.25">
      <c r="R1305" s="31"/>
      <c r="S1305" s="31"/>
      <c r="T1305" s="31"/>
      <c r="U1305" s="31"/>
      <c r="V1305" s="31"/>
      <c r="W1305" s="31"/>
      <c r="X1305" s="31"/>
      <c r="Y1305" s="31"/>
      <c r="Z1305" s="31"/>
      <c r="AA1305" s="31"/>
      <c r="AB1305" s="31"/>
      <c r="AC1305" s="31"/>
      <c r="AD1305" s="31"/>
    </row>
    <row r="1306" spans="18:30" x14ac:dyDescent="0.25">
      <c r="R1306" s="31"/>
      <c r="S1306" s="31"/>
      <c r="T1306" s="31"/>
      <c r="U1306" s="31"/>
      <c r="V1306" s="31"/>
      <c r="W1306" s="31"/>
      <c r="X1306" s="31"/>
      <c r="Y1306" s="31"/>
      <c r="Z1306" s="31"/>
      <c r="AA1306" s="31"/>
      <c r="AB1306" s="31"/>
      <c r="AC1306" s="31"/>
      <c r="AD1306" s="31"/>
    </row>
    <row r="1307" spans="18:30" x14ac:dyDescent="0.25">
      <c r="R1307" s="31"/>
      <c r="S1307" s="31"/>
      <c r="T1307" s="31"/>
      <c r="U1307" s="31"/>
      <c r="V1307" s="31"/>
      <c r="W1307" s="31"/>
      <c r="X1307" s="31"/>
      <c r="Y1307" s="31"/>
      <c r="Z1307" s="31"/>
      <c r="AA1307" s="31"/>
      <c r="AB1307" s="31"/>
      <c r="AC1307" s="31"/>
      <c r="AD1307" s="31"/>
    </row>
    <row r="1308" spans="18:30" x14ac:dyDescent="0.25">
      <c r="R1308" s="31"/>
      <c r="S1308" s="31"/>
      <c r="T1308" s="31"/>
      <c r="U1308" s="31"/>
      <c r="V1308" s="31"/>
      <c r="W1308" s="31"/>
      <c r="X1308" s="31"/>
      <c r="Y1308" s="31"/>
      <c r="Z1308" s="31"/>
      <c r="AA1308" s="31"/>
      <c r="AB1308" s="31"/>
      <c r="AC1308" s="31"/>
      <c r="AD1308" s="31"/>
    </row>
    <row r="1309" spans="18:30" x14ac:dyDescent="0.25">
      <c r="R1309" s="31"/>
      <c r="S1309" s="31"/>
      <c r="T1309" s="31"/>
      <c r="U1309" s="31"/>
      <c r="V1309" s="31"/>
      <c r="W1309" s="31"/>
      <c r="X1309" s="31"/>
      <c r="Y1309" s="31"/>
      <c r="Z1309" s="31"/>
      <c r="AA1309" s="31"/>
      <c r="AB1309" s="31"/>
      <c r="AC1309" s="31"/>
      <c r="AD1309" s="31"/>
    </row>
    <row r="1310" spans="18:30" x14ac:dyDescent="0.25">
      <c r="R1310" s="31"/>
      <c r="S1310" s="31"/>
      <c r="T1310" s="31"/>
      <c r="U1310" s="31"/>
      <c r="V1310" s="31"/>
      <c r="W1310" s="31"/>
      <c r="X1310" s="31"/>
      <c r="Y1310" s="31"/>
      <c r="Z1310" s="31"/>
      <c r="AA1310" s="31"/>
      <c r="AB1310" s="31"/>
      <c r="AC1310" s="31"/>
      <c r="AD1310" s="31"/>
    </row>
    <row r="1311" spans="18:30" x14ac:dyDescent="0.25">
      <c r="R1311" s="31"/>
      <c r="S1311" s="31"/>
      <c r="T1311" s="31"/>
      <c r="U1311" s="31"/>
      <c r="V1311" s="31"/>
      <c r="W1311" s="31"/>
      <c r="X1311" s="31"/>
      <c r="Y1311" s="31"/>
      <c r="Z1311" s="31"/>
      <c r="AA1311" s="31"/>
      <c r="AB1311" s="31"/>
      <c r="AC1311" s="31"/>
      <c r="AD1311" s="31"/>
    </row>
    <row r="1312" spans="18:30" x14ac:dyDescent="0.25">
      <c r="R1312" s="31"/>
      <c r="S1312" s="31"/>
      <c r="T1312" s="31"/>
      <c r="U1312" s="31"/>
      <c r="V1312" s="31"/>
      <c r="W1312" s="31"/>
      <c r="X1312" s="31"/>
      <c r="Y1312" s="31"/>
      <c r="Z1312" s="31"/>
      <c r="AA1312" s="31"/>
      <c r="AB1312" s="31"/>
      <c r="AC1312" s="31"/>
      <c r="AD1312" s="31"/>
    </row>
    <row r="1313" spans="18:30" x14ac:dyDescent="0.25">
      <c r="R1313" s="31"/>
      <c r="S1313" s="31"/>
      <c r="T1313" s="31"/>
      <c r="U1313" s="31"/>
      <c r="V1313" s="31"/>
      <c r="W1313" s="31"/>
      <c r="X1313" s="31"/>
      <c r="Y1313" s="31"/>
      <c r="Z1313" s="31"/>
      <c r="AA1313" s="31"/>
      <c r="AB1313" s="31"/>
      <c r="AC1313" s="31"/>
      <c r="AD1313" s="31"/>
    </row>
    <row r="1314" spans="18:30" x14ac:dyDescent="0.25">
      <c r="R1314" s="31"/>
      <c r="S1314" s="31"/>
      <c r="T1314" s="31"/>
      <c r="U1314" s="31"/>
      <c r="V1314" s="31"/>
      <c r="W1314" s="31"/>
      <c r="X1314" s="31"/>
      <c r="Y1314" s="31"/>
      <c r="Z1314" s="31"/>
      <c r="AA1314" s="31"/>
      <c r="AB1314" s="31"/>
      <c r="AC1314" s="31"/>
      <c r="AD1314" s="31"/>
    </row>
    <row r="1315" spans="18:30" x14ac:dyDescent="0.25">
      <c r="R1315" s="31"/>
      <c r="S1315" s="31"/>
      <c r="T1315" s="31"/>
      <c r="U1315" s="31"/>
      <c r="V1315" s="31"/>
      <c r="W1315" s="31"/>
      <c r="X1315" s="31"/>
      <c r="Y1315" s="31"/>
      <c r="Z1315" s="31"/>
      <c r="AA1315" s="31"/>
      <c r="AB1315" s="31"/>
      <c r="AC1315" s="31"/>
      <c r="AD1315" s="31"/>
    </row>
    <row r="1316" spans="18:30" x14ac:dyDescent="0.25">
      <c r="R1316" s="31"/>
      <c r="S1316" s="31"/>
      <c r="T1316" s="31"/>
      <c r="U1316" s="31"/>
      <c r="V1316" s="31"/>
      <c r="W1316" s="31"/>
      <c r="X1316" s="31"/>
      <c r="Y1316" s="31"/>
      <c r="Z1316" s="31"/>
      <c r="AA1316" s="31"/>
      <c r="AB1316" s="31"/>
      <c r="AC1316" s="31"/>
      <c r="AD1316" s="31"/>
    </row>
    <row r="1317" spans="18:30" x14ac:dyDescent="0.25">
      <c r="R1317" s="31"/>
      <c r="S1317" s="31"/>
      <c r="T1317" s="31"/>
      <c r="U1317" s="31"/>
      <c r="V1317" s="31"/>
      <c r="W1317" s="31"/>
      <c r="X1317" s="31"/>
      <c r="Y1317" s="31"/>
      <c r="Z1317" s="31"/>
      <c r="AA1317" s="31"/>
      <c r="AB1317" s="31"/>
      <c r="AC1317" s="31"/>
      <c r="AD1317" s="31"/>
    </row>
    <row r="1318" spans="18:30" x14ac:dyDescent="0.25">
      <c r="R1318" s="31"/>
      <c r="S1318" s="31"/>
      <c r="T1318" s="31"/>
      <c r="U1318" s="31"/>
      <c r="V1318" s="31"/>
      <c r="W1318" s="31"/>
      <c r="X1318" s="31"/>
      <c r="Y1318" s="31"/>
      <c r="Z1318" s="31"/>
      <c r="AA1318" s="31"/>
      <c r="AB1318" s="31"/>
      <c r="AC1318" s="31"/>
      <c r="AD1318" s="31"/>
    </row>
    <row r="1319" spans="18:30" x14ac:dyDescent="0.25">
      <c r="R1319" s="31"/>
      <c r="S1319" s="31"/>
      <c r="T1319" s="31"/>
      <c r="U1319" s="31"/>
      <c r="V1319" s="31"/>
      <c r="W1319" s="31"/>
      <c r="X1319" s="31"/>
      <c r="Y1319" s="31"/>
      <c r="Z1319" s="31"/>
      <c r="AA1319" s="31"/>
      <c r="AB1319" s="31"/>
      <c r="AC1319" s="31"/>
      <c r="AD1319" s="31"/>
    </row>
    <row r="1320" spans="18:30" x14ac:dyDescent="0.25">
      <c r="R1320" s="31"/>
      <c r="S1320" s="31"/>
      <c r="T1320" s="31"/>
      <c r="U1320" s="31"/>
      <c r="V1320" s="31"/>
      <c r="W1320" s="31"/>
      <c r="X1320" s="31"/>
      <c r="Y1320" s="31"/>
      <c r="Z1320" s="31"/>
      <c r="AA1320" s="31"/>
      <c r="AB1320" s="31"/>
      <c r="AC1320" s="31"/>
      <c r="AD1320" s="31"/>
    </row>
    <row r="1321" spans="18:30" x14ac:dyDescent="0.25">
      <c r="R1321" s="31"/>
      <c r="S1321" s="31"/>
      <c r="T1321" s="31"/>
      <c r="U1321" s="31"/>
      <c r="V1321" s="31"/>
      <c r="W1321" s="31"/>
      <c r="X1321" s="31"/>
      <c r="Y1321" s="31"/>
      <c r="Z1321" s="31"/>
      <c r="AA1321" s="31"/>
      <c r="AB1321" s="31"/>
      <c r="AC1321" s="31"/>
      <c r="AD1321" s="31"/>
    </row>
    <row r="1322" spans="18:30" x14ac:dyDescent="0.25">
      <c r="R1322" s="31"/>
      <c r="S1322" s="31"/>
      <c r="T1322" s="31"/>
      <c r="U1322" s="31"/>
      <c r="V1322" s="31"/>
      <c r="W1322" s="31"/>
      <c r="X1322" s="31"/>
      <c r="Y1322" s="31"/>
      <c r="Z1322" s="31"/>
      <c r="AA1322" s="31"/>
      <c r="AB1322" s="31"/>
      <c r="AC1322" s="31"/>
      <c r="AD1322" s="31"/>
    </row>
    <row r="1323" spans="18:30" x14ac:dyDescent="0.25">
      <c r="R1323" s="31"/>
      <c r="S1323" s="31"/>
      <c r="T1323" s="31"/>
      <c r="U1323" s="31"/>
      <c r="V1323" s="31"/>
      <c r="W1323" s="31"/>
      <c r="X1323" s="31"/>
      <c r="Y1323" s="31"/>
      <c r="Z1323" s="31"/>
      <c r="AA1323" s="31"/>
      <c r="AB1323" s="31"/>
      <c r="AC1323" s="31"/>
      <c r="AD1323" s="31"/>
    </row>
    <row r="1324" spans="18:30" x14ac:dyDescent="0.25">
      <c r="R1324" s="31"/>
      <c r="S1324" s="31"/>
      <c r="T1324" s="31"/>
      <c r="U1324" s="31"/>
      <c r="V1324" s="31"/>
      <c r="W1324" s="31"/>
      <c r="X1324" s="31"/>
      <c r="Y1324" s="31"/>
      <c r="Z1324" s="31"/>
      <c r="AA1324" s="31"/>
      <c r="AB1324" s="31"/>
      <c r="AC1324" s="31"/>
      <c r="AD1324" s="31"/>
    </row>
    <row r="1325" spans="18:30" x14ac:dyDescent="0.25">
      <c r="R1325" s="31"/>
      <c r="S1325" s="31"/>
      <c r="T1325" s="31"/>
      <c r="U1325" s="31"/>
      <c r="V1325" s="31"/>
      <c r="W1325" s="31"/>
      <c r="X1325" s="31"/>
      <c r="Y1325" s="31"/>
      <c r="Z1325" s="31"/>
      <c r="AA1325" s="31"/>
      <c r="AB1325" s="31"/>
      <c r="AC1325" s="31"/>
      <c r="AD1325" s="31"/>
    </row>
    <row r="1326" spans="18:30" x14ac:dyDescent="0.25">
      <c r="R1326" s="31"/>
      <c r="S1326" s="31"/>
      <c r="T1326" s="31"/>
      <c r="U1326" s="31"/>
      <c r="V1326" s="31"/>
      <c r="W1326" s="31"/>
      <c r="X1326" s="31"/>
      <c r="Y1326" s="31"/>
      <c r="Z1326" s="31"/>
      <c r="AA1326" s="31"/>
      <c r="AB1326" s="31"/>
      <c r="AC1326" s="31"/>
      <c r="AD1326" s="31"/>
    </row>
    <row r="1327" spans="18:30" x14ac:dyDescent="0.25">
      <c r="R1327" s="31"/>
      <c r="S1327" s="31"/>
      <c r="T1327" s="31"/>
      <c r="U1327" s="31"/>
      <c r="V1327" s="31"/>
      <c r="W1327" s="31"/>
      <c r="X1327" s="31"/>
      <c r="Y1327" s="31"/>
      <c r="Z1327" s="31"/>
      <c r="AA1327" s="31"/>
      <c r="AB1327" s="31"/>
      <c r="AC1327" s="31"/>
      <c r="AD1327" s="31"/>
    </row>
    <row r="1328" spans="18:30" x14ac:dyDescent="0.25">
      <c r="R1328" s="31"/>
      <c r="S1328" s="31"/>
      <c r="T1328" s="31"/>
      <c r="U1328" s="31"/>
      <c r="V1328" s="31"/>
      <c r="W1328" s="31"/>
      <c r="X1328" s="31"/>
      <c r="Y1328" s="31"/>
      <c r="Z1328" s="31"/>
      <c r="AA1328" s="31"/>
      <c r="AB1328" s="31"/>
      <c r="AC1328" s="31"/>
      <c r="AD1328" s="31"/>
    </row>
    <row r="1329" spans="18:30" x14ac:dyDescent="0.25">
      <c r="R1329" s="31"/>
      <c r="S1329" s="31"/>
      <c r="T1329" s="31"/>
      <c r="U1329" s="31"/>
      <c r="V1329" s="31"/>
      <c r="W1329" s="31"/>
      <c r="X1329" s="31"/>
      <c r="Y1329" s="31"/>
      <c r="Z1329" s="31"/>
      <c r="AA1329" s="31"/>
      <c r="AB1329" s="31"/>
      <c r="AC1329" s="31"/>
      <c r="AD1329" s="31"/>
    </row>
    <row r="1330" spans="18:30" x14ac:dyDescent="0.25">
      <c r="R1330" s="31"/>
      <c r="S1330" s="31"/>
      <c r="T1330" s="31"/>
      <c r="U1330" s="31"/>
      <c r="V1330" s="31"/>
      <c r="W1330" s="31"/>
      <c r="X1330" s="31"/>
      <c r="Y1330" s="31"/>
      <c r="Z1330" s="31"/>
      <c r="AA1330" s="31"/>
      <c r="AB1330" s="31"/>
      <c r="AC1330" s="31"/>
      <c r="AD1330" s="31"/>
    </row>
    <row r="1331" spans="18:30" x14ac:dyDescent="0.25">
      <c r="R1331" s="31"/>
      <c r="S1331" s="31"/>
      <c r="T1331" s="31"/>
      <c r="U1331" s="31"/>
      <c r="V1331" s="31"/>
      <c r="W1331" s="31"/>
      <c r="X1331" s="31"/>
      <c r="Y1331" s="31"/>
      <c r="Z1331" s="31"/>
      <c r="AA1331" s="31"/>
      <c r="AB1331" s="31"/>
      <c r="AC1331" s="31"/>
      <c r="AD1331" s="31"/>
    </row>
    <row r="1332" spans="18:30" x14ac:dyDescent="0.25">
      <c r="R1332" s="31"/>
      <c r="S1332" s="31"/>
      <c r="T1332" s="31"/>
      <c r="U1332" s="31"/>
      <c r="V1332" s="31"/>
      <c r="W1332" s="31"/>
      <c r="X1332" s="31"/>
      <c r="Y1332" s="31"/>
      <c r="Z1332" s="31"/>
      <c r="AA1332" s="31"/>
      <c r="AB1332" s="31"/>
      <c r="AC1332" s="31"/>
      <c r="AD1332" s="31"/>
    </row>
    <row r="1333" spans="18:30" x14ac:dyDescent="0.25">
      <c r="R1333" s="31"/>
      <c r="S1333" s="31"/>
      <c r="T1333" s="31"/>
      <c r="U1333" s="31"/>
      <c r="V1333" s="31"/>
      <c r="W1333" s="31"/>
      <c r="X1333" s="31"/>
      <c r="Y1333" s="31"/>
      <c r="Z1333" s="31"/>
      <c r="AA1333" s="31"/>
      <c r="AB1333" s="31"/>
      <c r="AC1333" s="31"/>
      <c r="AD1333" s="31"/>
    </row>
    <row r="1334" spans="18:30" x14ac:dyDescent="0.25">
      <c r="R1334" s="31"/>
      <c r="S1334" s="31"/>
      <c r="T1334" s="31"/>
      <c r="U1334" s="31"/>
      <c r="V1334" s="31"/>
      <c r="W1334" s="31"/>
      <c r="X1334" s="31"/>
      <c r="Y1334" s="31"/>
      <c r="Z1334" s="31"/>
      <c r="AA1334" s="31"/>
      <c r="AB1334" s="31"/>
      <c r="AC1334" s="31"/>
      <c r="AD1334" s="31"/>
    </row>
    <row r="1335" spans="18:30" x14ac:dyDescent="0.25">
      <c r="R1335" s="31"/>
      <c r="S1335" s="31"/>
      <c r="T1335" s="31"/>
      <c r="U1335" s="31"/>
      <c r="V1335" s="31"/>
      <c r="W1335" s="31"/>
      <c r="X1335" s="31"/>
      <c r="Y1335" s="31"/>
      <c r="Z1335" s="31"/>
      <c r="AA1335" s="31"/>
      <c r="AB1335" s="31"/>
      <c r="AC1335" s="31"/>
      <c r="AD1335" s="31"/>
    </row>
    <row r="1336" spans="18:30" x14ac:dyDescent="0.25">
      <c r="R1336" s="31"/>
      <c r="S1336" s="31"/>
      <c r="T1336" s="31"/>
      <c r="U1336" s="31"/>
      <c r="V1336" s="31"/>
      <c r="W1336" s="31"/>
      <c r="X1336" s="31"/>
      <c r="Y1336" s="31"/>
      <c r="Z1336" s="31"/>
      <c r="AA1336" s="31"/>
      <c r="AB1336" s="31"/>
      <c r="AC1336" s="31"/>
      <c r="AD1336" s="31"/>
    </row>
    <row r="1337" spans="18:30" x14ac:dyDescent="0.25">
      <c r="R1337" s="31"/>
      <c r="S1337" s="31"/>
      <c r="T1337" s="31"/>
      <c r="U1337" s="31"/>
      <c r="V1337" s="31"/>
      <c r="W1337" s="31"/>
      <c r="X1337" s="31"/>
      <c r="Y1337" s="31"/>
      <c r="Z1337" s="31"/>
      <c r="AA1337" s="31"/>
      <c r="AB1337" s="31"/>
      <c r="AC1337" s="31"/>
      <c r="AD1337" s="31"/>
    </row>
    <row r="1338" spans="18:30" x14ac:dyDescent="0.25">
      <c r="R1338" s="31"/>
      <c r="S1338" s="31"/>
      <c r="T1338" s="31"/>
      <c r="U1338" s="31"/>
      <c r="V1338" s="31"/>
      <c r="W1338" s="31"/>
      <c r="X1338" s="31"/>
      <c r="Y1338" s="31"/>
      <c r="Z1338" s="31"/>
      <c r="AA1338" s="31"/>
      <c r="AB1338" s="31"/>
      <c r="AC1338" s="31"/>
      <c r="AD1338" s="31"/>
    </row>
    <row r="1339" spans="18:30" x14ac:dyDescent="0.25">
      <c r="R1339" s="31"/>
      <c r="S1339" s="31"/>
      <c r="T1339" s="31"/>
      <c r="U1339" s="31"/>
      <c r="V1339" s="31"/>
      <c r="W1339" s="31"/>
      <c r="X1339" s="31"/>
      <c r="Y1339" s="31"/>
      <c r="Z1339" s="31"/>
      <c r="AA1339" s="31"/>
      <c r="AB1339" s="31"/>
      <c r="AC1339" s="31"/>
      <c r="AD1339" s="31"/>
    </row>
    <row r="1340" spans="18:30" x14ac:dyDescent="0.25">
      <c r="R1340" s="31"/>
      <c r="S1340" s="31"/>
      <c r="T1340" s="31"/>
      <c r="U1340" s="31"/>
      <c r="V1340" s="31"/>
      <c r="W1340" s="31"/>
      <c r="X1340" s="31"/>
      <c r="Y1340" s="31"/>
      <c r="Z1340" s="31"/>
      <c r="AA1340" s="31"/>
      <c r="AB1340" s="31"/>
      <c r="AC1340" s="31"/>
      <c r="AD1340" s="31"/>
    </row>
    <row r="1341" spans="18:30" x14ac:dyDescent="0.25">
      <c r="R1341" s="31"/>
      <c r="S1341" s="31"/>
      <c r="T1341" s="31"/>
      <c r="U1341" s="31"/>
      <c r="V1341" s="31"/>
      <c r="W1341" s="31"/>
      <c r="X1341" s="31"/>
      <c r="Y1341" s="31"/>
      <c r="Z1341" s="31"/>
      <c r="AA1341" s="31"/>
      <c r="AB1341" s="31"/>
      <c r="AC1341" s="31"/>
      <c r="AD1341" s="31"/>
    </row>
    <row r="1342" spans="18:30" x14ac:dyDescent="0.25">
      <c r="R1342" s="31"/>
      <c r="S1342" s="31"/>
      <c r="T1342" s="31"/>
      <c r="U1342" s="31"/>
      <c r="V1342" s="31"/>
      <c r="W1342" s="31"/>
      <c r="X1342" s="31"/>
      <c r="Y1342" s="31"/>
      <c r="Z1342" s="31"/>
      <c r="AA1342" s="31"/>
      <c r="AB1342" s="31"/>
      <c r="AC1342" s="31"/>
      <c r="AD1342" s="31"/>
    </row>
    <row r="1343" spans="18:30" x14ac:dyDescent="0.25">
      <c r="R1343" s="31"/>
      <c r="S1343" s="31"/>
      <c r="T1343" s="31"/>
      <c r="U1343" s="31"/>
      <c r="V1343" s="31"/>
      <c r="W1343" s="31"/>
      <c r="X1343" s="31"/>
      <c r="Y1343" s="31"/>
      <c r="Z1343" s="31"/>
      <c r="AA1343" s="31"/>
      <c r="AB1343" s="31"/>
      <c r="AC1343" s="31"/>
      <c r="AD1343" s="31"/>
    </row>
    <row r="1344" spans="18:30" x14ac:dyDescent="0.25">
      <c r="R1344" s="31"/>
      <c r="S1344" s="31"/>
      <c r="T1344" s="31"/>
      <c r="U1344" s="31"/>
      <c r="V1344" s="31"/>
      <c r="W1344" s="31"/>
      <c r="X1344" s="31"/>
      <c r="Y1344" s="31"/>
      <c r="Z1344" s="31"/>
      <c r="AA1344" s="31"/>
      <c r="AB1344" s="31"/>
      <c r="AC1344" s="31"/>
      <c r="AD1344" s="31"/>
    </row>
    <row r="1345" spans="18:30" x14ac:dyDescent="0.25">
      <c r="R1345" s="31"/>
      <c r="S1345" s="31"/>
      <c r="T1345" s="31"/>
      <c r="U1345" s="31"/>
      <c r="V1345" s="31"/>
      <c r="W1345" s="31"/>
      <c r="X1345" s="31"/>
      <c r="Y1345" s="31"/>
      <c r="Z1345" s="31"/>
      <c r="AA1345" s="31"/>
      <c r="AB1345" s="31"/>
      <c r="AC1345" s="31"/>
      <c r="AD1345" s="31"/>
    </row>
    <row r="1346" spans="18:30" x14ac:dyDescent="0.25">
      <c r="R1346" s="31"/>
      <c r="S1346" s="31"/>
      <c r="T1346" s="31"/>
      <c r="U1346" s="31"/>
      <c r="V1346" s="31"/>
      <c r="W1346" s="31"/>
      <c r="X1346" s="31"/>
      <c r="Y1346" s="31"/>
      <c r="Z1346" s="31"/>
      <c r="AA1346" s="31"/>
      <c r="AB1346" s="31"/>
      <c r="AC1346" s="31"/>
      <c r="AD1346" s="31"/>
    </row>
    <row r="1347" spans="18:30" x14ac:dyDescent="0.25">
      <c r="R1347" s="31"/>
      <c r="S1347" s="31"/>
      <c r="T1347" s="31"/>
      <c r="U1347" s="31"/>
      <c r="V1347" s="31"/>
      <c r="W1347" s="31"/>
      <c r="X1347" s="31"/>
      <c r="Y1347" s="31"/>
      <c r="Z1347" s="31"/>
      <c r="AA1347" s="31"/>
      <c r="AB1347" s="31"/>
      <c r="AC1347" s="31"/>
      <c r="AD1347" s="31"/>
    </row>
    <row r="1348" spans="18:30" x14ac:dyDescent="0.25">
      <c r="R1348" s="31"/>
      <c r="S1348" s="31"/>
      <c r="T1348" s="31"/>
      <c r="U1348" s="31"/>
      <c r="V1348" s="31"/>
      <c r="W1348" s="31"/>
      <c r="X1348" s="31"/>
      <c r="Y1348" s="31"/>
      <c r="Z1348" s="31"/>
      <c r="AA1348" s="31"/>
      <c r="AB1348" s="31"/>
      <c r="AC1348" s="31"/>
      <c r="AD1348" s="31"/>
    </row>
    <row r="1349" spans="18:30" x14ac:dyDescent="0.25">
      <c r="R1349" s="31"/>
      <c r="S1349" s="31"/>
      <c r="T1349" s="31"/>
      <c r="U1349" s="31"/>
      <c r="V1349" s="31"/>
      <c r="W1349" s="31"/>
      <c r="X1349" s="31"/>
      <c r="Y1349" s="31"/>
      <c r="Z1349" s="31"/>
      <c r="AA1349" s="31"/>
      <c r="AB1349" s="31"/>
      <c r="AC1349" s="31"/>
      <c r="AD1349" s="31"/>
    </row>
    <row r="1350" spans="18:30" x14ac:dyDescent="0.25">
      <c r="R1350" s="31"/>
      <c r="S1350" s="31"/>
      <c r="T1350" s="31"/>
      <c r="U1350" s="31"/>
      <c r="V1350" s="31"/>
      <c r="W1350" s="31"/>
      <c r="X1350" s="31"/>
      <c r="Y1350" s="31"/>
      <c r="Z1350" s="31"/>
      <c r="AA1350" s="31"/>
      <c r="AB1350" s="31"/>
      <c r="AC1350" s="31"/>
      <c r="AD1350" s="31"/>
    </row>
    <row r="1351" spans="18:30" x14ac:dyDescent="0.25">
      <c r="R1351" s="31"/>
      <c r="S1351" s="31"/>
      <c r="T1351" s="31"/>
      <c r="U1351" s="31"/>
      <c r="V1351" s="31"/>
      <c r="W1351" s="31"/>
      <c r="X1351" s="31"/>
      <c r="Y1351" s="31"/>
      <c r="Z1351" s="31"/>
      <c r="AA1351" s="31"/>
      <c r="AB1351" s="31"/>
      <c r="AC1351" s="31"/>
      <c r="AD1351" s="31"/>
    </row>
    <row r="1352" spans="18:30" x14ac:dyDescent="0.25">
      <c r="R1352" s="31"/>
      <c r="S1352" s="31"/>
      <c r="T1352" s="31"/>
      <c r="U1352" s="31"/>
      <c r="V1352" s="31"/>
      <c r="W1352" s="31"/>
      <c r="X1352" s="31"/>
      <c r="Y1352" s="31"/>
      <c r="Z1352" s="31"/>
      <c r="AA1352" s="31"/>
      <c r="AB1352" s="31"/>
      <c r="AC1352" s="31"/>
      <c r="AD1352" s="31"/>
    </row>
    <row r="1353" spans="18:30" x14ac:dyDescent="0.25">
      <c r="R1353" s="31"/>
      <c r="S1353" s="31"/>
      <c r="T1353" s="31"/>
      <c r="U1353" s="31"/>
      <c r="V1353" s="31"/>
      <c r="W1353" s="31"/>
      <c r="X1353" s="31"/>
      <c r="Y1353" s="31"/>
      <c r="Z1353" s="31"/>
      <c r="AA1353" s="31"/>
      <c r="AB1353" s="31"/>
      <c r="AC1353" s="31"/>
      <c r="AD1353" s="31"/>
    </row>
    <row r="1354" spans="18:30" x14ac:dyDescent="0.25">
      <c r="R1354" s="31"/>
      <c r="S1354" s="31"/>
      <c r="T1354" s="31"/>
      <c r="U1354" s="31"/>
      <c r="V1354" s="31"/>
      <c r="W1354" s="31"/>
      <c r="X1354" s="31"/>
      <c r="Y1354" s="31"/>
      <c r="Z1354" s="31"/>
      <c r="AA1354" s="31"/>
      <c r="AB1354" s="31"/>
      <c r="AC1354" s="31"/>
      <c r="AD1354" s="31"/>
    </row>
    <row r="1355" spans="18:30" x14ac:dyDescent="0.25">
      <c r="R1355" s="31"/>
      <c r="S1355" s="31"/>
      <c r="T1355" s="31"/>
      <c r="U1355" s="31"/>
      <c r="V1355" s="31"/>
      <c r="W1355" s="31"/>
      <c r="X1355" s="31"/>
      <c r="Y1355" s="31"/>
      <c r="Z1355" s="31"/>
      <c r="AA1355" s="31"/>
      <c r="AB1355" s="31"/>
      <c r="AC1355" s="31"/>
      <c r="AD1355" s="31"/>
    </row>
    <row r="1356" spans="18:30" x14ac:dyDescent="0.25">
      <c r="R1356" s="31"/>
      <c r="S1356" s="31"/>
      <c r="T1356" s="31"/>
      <c r="U1356" s="31"/>
      <c r="V1356" s="31"/>
      <c r="W1356" s="31"/>
      <c r="X1356" s="31"/>
      <c r="Y1356" s="31"/>
      <c r="Z1356" s="31"/>
      <c r="AA1356" s="31"/>
      <c r="AB1356" s="31"/>
      <c r="AC1356" s="31"/>
      <c r="AD1356" s="31"/>
    </row>
    <row r="1357" spans="18:30" x14ac:dyDescent="0.25">
      <c r="R1357" s="31"/>
      <c r="S1357" s="31"/>
      <c r="T1357" s="31"/>
      <c r="U1357" s="31"/>
      <c r="V1357" s="31"/>
      <c r="W1357" s="31"/>
      <c r="X1357" s="31"/>
      <c r="Y1357" s="31"/>
      <c r="Z1357" s="31"/>
      <c r="AA1357" s="31"/>
      <c r="AB1357" s="31"/>
      <c r="AC1357" s="31"/>
      <c r="AD1357" s="31"/>
    </row>
    <row r="1358" spans="18:30" x14ac:dyDescent="0.25">
      <c r="R1358" s="31"/>
      <c r="S1358" s="31"/>
      <c r="T1358" s="31"/>
      <c r="U1358" s="31"/>
      <c r="V1358" s="31"/>
      <c r="W1358" s="31"/>
      <c r="X1358" s="31"/>
      <c r="Y1358" s="31"/>
      <c r="Z1358" s="31"/>
      <c r="AA1358" s="31"/>
      <c r="AB1358" s="31"/>
      <c r="AC1358" s="31"/>
      <c r="AD1358" s="31"/>
    </row>
    <row r="1359" spans="18:30" x14ac:dyDescent="0.25">
      <c r="R1359" s="31"/>
      <c r="S1359" s="31"/>
      <c r="T1359" s="31"/>
      <c r="U1359" s="31"/>
      <c r="V1359" s="31"/>
      <c r="W1359" s="31"/>
      <c r="X1359" s="31"/>
      <c r="Y1359" s="31"/>
      <c r="Z1359" s="31"/>
      <c r="AA1359" s="31"/>
      <c r="AB1359" s="31"/>
      <c r="AC1359" s="31"/>
      <c r="AD1359" s="31"/>
    </row>
    <row r="1360" spans="18:30" x14ac:dyDescent="0.25">
      <c r="R1360" s="31"/>
      <c r="S1360" s="31"/>
      <c r="T1360" s="31"/>
      <c r="U1360" s="31"/>
      <c r="V1360" s="31"/>
      <c r="W1360" s="31"/>
      <c r="X1360" s="31"/>
      <c r="Y1360" s="31"/>
      <c r="Z1360" s="31"/>
      <c r="AA1360" s="31"/>
      <c r="AB1360" s="31"/>
      <c r="AC1360" s="31"/>
      <c r="AD1360" s="31"/>
    </row>
    <row r="1361" spans="18:30" x14ac:dyDescent="0.25">
      <c r="R1361" s="31"/>
      <c r="S1361" s="31"/>
      <c r="T1361" s="31"/>
      <c r="U1361" s="31"/>
      <c r="V1361" s="31"/>
      <c r="W1361" s="31"/>
      <c r="X1361" s="31"/>
      <c r="Y1361" s="31"/>
      <c r="Z1361" s="31"/>
      <c r="AA1361" s="31"/>
      <c r="AB1361" s="31"/>
      <c r="AC1361" s="31"/>
      <c r="AD1361" s="31"/>
    </row>
    <row r="1362" spans="18:30" x14ac:dyDescent="0.25">
      <c r="R1362" s="31"/>
      <c r="S1362" s="31"/>
      <c r="T1362" s="31"/>
      <c r="U1362" s="31"/>
      <c r="V1362" s="31"/>
      <c r="W1362" s="31"/>
      <c r="X1362" s="31"/>
      <c r="Y1362" s="31"/>
      <c r="Z1362" s="31"/>
      <c r="AA1362" s="31"/>
      <c r="AB1362" s="31"/>
      <c r="AC1362" s="31"/>
      <c r="AD1362" s="31"/>
    </row>
    <row r="1363" spans="18:30" x14ac:dyDescent="0.25">
      <c r="R1363" s="31"/>
      <c r="S1363" s="31"/>
      <c r="T1363" s="31"/>
      <c r="U1363" s="31"/>
      <c r="V1363" s="31"/>
      <c r="W1363" s="31"/>
      <c r="X1363" s="31"/>
      <c r="Y1363" s="31"/>
      <c r="Z1363" s="31"/>
      <c r="AA1363" s="31"/>
      <c r="AB1363" s="31"/>
      <c r="AC1363" s="31"/>
      <c r="AD1363" s="31"/>
    </row>
    <row r="1364" spans="18:30" x14ac:dyDescent="0.25">
      <c r="R1364" s="31"/>
      <c r="S1364" s="31"/>
      <c r="T1364" s="31"/>
      <c r="U1364" s="31"/>
      <c r="V1364" s="31"/>
      <c r="W1364" s="31"/>
      <c r="X1364" s="31"/>
      <c r="Y1364" s="31"/>
      <c r="Z1364" s="31"/>
      <c r="AA1364" s="31"/>
      <c r="AB1364" s="31"/>
      <c r="AC1364" s="31"/>
      <c r="AD1364" s="31"/>
    </row>
    <row r="1365" spans="18:30" x14ac:dyDescent="0.25">
      <c r="R1365" s="31"/>
      <c r="S1365" s="31"/>
      <c r="T1365" s="31"/>
      <c r="U1365" s="31"/>
      <c r="V1365" s="31"/>
      <c r="W1365" s="31"/>
      <c r="X1365" s="31"/>
      <c r="Y1365" s="31"/>
      <c r="Z1365" s="31"/>
      <c r="AA1365" s="31"/>
      <c r="AB1365" s="31"/>
      <c r="AC1365" s="31"/>
      <c r="AD1365" s="31"/>
    </row>
    <row r="1366" spans="18:30" x14ac:dyDescent="0.25">
      <c r="R1366" s="31"/>
      <c r="S1366" s="31"/>
      <c r="T1366" s="31"/>
      <c r="U1366" s="31"/>
      <c r="V1366" s="31"/>
      <c r="W1366" s="31"/>
      <c r="X1366" s="31"/>
      <c r="Y1366" s="31"/>
      <c r="Z1366" s="31"/>
      <c r="AA1366" s="31"/>
      <c r="AB1366" s="31"/>
      <c r="AC1366" s="31"/>
      <c r="AD1366" s="31"/>
    </row>
    <row r="1367" spans="18:30" x14ac:dyDescent="0.25">
      <c r="R1367" s="31"/>
      <c r="S1367" s="31"/>
      <c r="T1367" s="31"/>
      <c r="U1367" s="31"/>
      <c r="V1367" s="31"/>
      <c r="W1367" s="31"/>
      <c r="X1367" s="31"/>
      <c r="Y1367" s="31"/>
      <c r="Z1367" s="31"/>
      <c r="AA1367" s="31"/>
      <c r="AB1367" s="31"/>
      <c r="AC1367" s="31"/>
      <c r="AD1367" s="31"/>
    </row>
    <row r="1368" spans="18:30" x14ac:dyDescent="0.25">
      <c r="R1368" s="31"/>
      <c r="S1368" s="31"/>
      <c r="T1368" s="31"/>
      <c r="U1368" s="31"/>
      <c r="V1368" s="31"/>
      <c r="W1368" s="31"/>
      <c r="X1368" s="31"/>
      <c r="Y1368" s="31"/>
      <c r="Z1368" s="31"/>
      <c r="AA1368" s="31"/>
      <c r="AB1368" s="31"/>
      <c r="AC1368" s="31"/>
      <c r="AD1368" s="31"/>
    </row>
    <row r="1369" spans="18:30" x14ac:dyDescent="0.25">
      <c r="R1369" s="31"/>
      <c r="S1369" s="31"/>
      <c r="T1369" s="31"/>
      <c r="U1369" s="31"/>
      <c r="V1369" s="31"/>
      <c r="W1369" s="31"/>
      <c r="X1369" s="31"/>
      <c r="Y1369" s="31"/>
      <c r="Z1369" s="31"/>
      <c r="AA1369" s="31"/>
      <c r="AB1369" s="31"/>
      <c r="AC1369" s="31"/>
      <c r="AD1369" s="31"/>
    </row>
    <row r="1370" spans="18:30" x14ac:dyDescent="0.25">
      <c r="R1370" s="31"/>
      <c r="S1370" s="31"/>
      <c r="T1370" s="31"/>
      <c r="U1370" s="31"/>
      <c r="V1370" s="31"/>
      <c r="W1370" s="31"/>
      <c r="X1370" s="31"/>
      <c r="Y1370" s="31"/>
      <c r="Z1370" s="31"/>
      <c r="AA1370" s="31"/>
      <c r="AB1370" s="31"/>
      <c r="AC1370" s="31"/>
      <c r="AD1370" s="31"/>
    </row>
    <row r="1371" spans="18:30" x14ac:dyDescent="0.25">
      <c r="R1371" s="31"/>
      <c r="S1371" s="31"/>
      <c r="T1371" s="31"/>
      <c r="U1371" s="31"/>
      <c r="V1371" s="31"/>
      <c r="W1371" s="31"/>
      <c r="X1371" s="31"/>
      <c r="Y1371" s="31"/>
      <c r="Z1371" s="31"/>
      <c r="AA1371" s="31"/>
      <c r="AB1371" s="31"/>
      <c r="AC1371" s="31"/>
      <c r="AD1371" s="31"/>
    </row>
    <row r="1372" spans="18:30" x14ac:dyDescent="0.25">
      <c r="R1372" s="31"/>
      <c r="S1372" s="31"/>
      <c r="T1372" s="31"/>
      <c r="U1372" s="31"/>
      <c r="V1372" s="31"/>
      <c r="W1372" s="31"/>
      <c r="X1372" s="31"/>
      <c r="Y1372" s="31"/>
      <c r="Z1372" s="31"/>
      <c r="AA1372" s="31"/>
      <c r="AB1372" s="31"/>
      <c r="AC1372" s="31"/>
      <c r="AD1372" s="31"/>
    </row>
    <row r="1373" spans="18:30" x14ac:dyDescent="0.25">
      <c r="R1373" s="31"/>
      <c r="S1373" s="31"/>
      <c r="T1373" s="31"/>
      <c r="U1373" s="31"/>
      <c r="V1373" s="31"/>
      <c r="W1373" s="31"/>
      <c r="X1373" s="31"/>
      <c r="Y1373" s="31"/>
      <c r="Z1373" s="31"/>
      <c r="AA1373" s="31"/>
      <c r="AB1373" s="31"/>
      <c r="AC1373" s="31"/>
      <c r="AD1373" s="31"/>
    </row>
    <row r="1374" spans="18:30" x14ac:dyDescent="0.25">
      <c r="R1374" s="31"/>
      <c r="S1374" s="31"/>
      <c r="T1374" s="31"/>
      <c r="U1374" s="31"/>
      <c r="V1374" s="31"/>
      <c r="W1374" s="31"/>
      <c r="X1374" s="31"/>
      <c r="Y1374" s="31"/>
      <c r="Z1374" s="31"/>
      <c r="AA1374" s="31"/>
      <c r="AB1374" s="31"/>
      <c r="AC1374" s="31"/>
      <c r="AD1374" s="31"/>
    </row>
    <row r="1375" spans="18:30" x14ac:dyDescent="0.25">
      <c r="R1375" s="31"/>
      <c r="S1375" s="31"/>
      <c r="T1375" s="31"/>
      <c r="U1375" s="31"/>
      <c r="V1375" s="31"/>
      <c r="W1375" s="31"/>
      <c r="X1375" s="31"/>
      <c r="Y1375" s="31"/>
      <c r="Z1375" s="31"/>
      <c r="AA1375" s="31"/>
      <c r="AB1375" s="31"/>
      <c r="AC1375" s="31"/>
      <c r="AD1375" s="31"/>
    </row>
    <row r="1376" spans="18:30" x14ac:dyDescent="0.25">
      <c r="R1376" s="31"/>
      <c r="S1376" s="31"/>
      <c r="T1376" s="31"/>
      <c r="U1376" s="31"/>
      <c r="V1376" s="31"/>
      <c r="W1376" s="31"/>
      <c r="X1376" s="31"/>
      <c r="Y1376" s="31"/>
      <c r="Z1376" s="31"/>
      <c r="AA1376" s="31"/>
      <c r="AB1376" s="31"/>
      <c r="AC1376" s="31"/>
      <c r="AD1376" s="31"/>
    </row>
    <row r="1377" spans="18:30" x14ac:dyDescent="0.25">
      <c r="R1377" s="31"/>
      <c r="S1377" s="31"/>
      <c r="T1377" s="31"/>
      <c r="U1377" s="31"/>
      <c r="V1377" s="31"/>
      <c r="W1377" s="31"/>
      <c r="X1377" s="31"/>
      <c r="Y1377" s="31"/>
      <c r="Z1377" s="31"/>
      <c r="AA1377" s="31"/>
      <c r="AB1377" s="31"/>
      <c r="AC1377" s="31"/>
      <c r="AD1377" s="31"/>
    </row>
    <row r="1378" spans="18:30" x14ac:dyDescent="0.25">
      <c r="R1378" s="31"/>
      <c r="S1378" s="31"/>
      <c r="T1378" s="31"/>
      <c r="U1378" s="31"/>
      <c r="V1378" s="31"/>
      <c r="W1378" s="31"/>
      <c r="X1378" s="31"/>
      <c r="Y1378" s="31"/>
      <c r="Z1378" s="31"/>
      <c r="AA1378" s="31"/>
      <c r="AB1378" s="31"/>
      <c r="AC1378" s="31"/>
      <c r="AD1378" s="31"/>
    </row>
    <row r="1379" spans="18:30" x14ac:dyDescent="0.25">
      <c r="R1379" s="31"/>
      <c r="S1379" s="31"/>
      <c r="T1379" s="31"/>
      <c r="U1379" s="31"/>
      <c r="V1379" s="31"/>
      <c r="W1379" s="31"/>
      <c r="X1379" s="31"/>
      <c r="Y1379" s="31"/>
      <c r="Z1379" s="31"/>
      <c r="AA1379" s="31"/>
      <c r="AB1379" s="31"/>
      <c r="AC1379" s="31"/>
      <c r="AD1379" s="31"/>
    </row>
    <row r="1380" spans="18:30" x14ac:dyDescent="0.25">
      <c r="R1380" s="31"/>
      <c r="S1380" s="31"/>
      <c r="T1380" s="31"/>
      <c r="U1380" s="31"/>
      <c r="V1380" s="31"/>
      <c r="W1380" s="31"/>
      <c r="X1380" s="31"/>
      <c r="Y1380" s="31"/>
      <c r="Z1380" s="31"/>
      <c r="AA1380" s="31"/>
      <c r="AB1380" s="31"/>
      <c r="AC1380" s="31"/>
      <c r="AD1380" s="31"/>
    </row>
    <row r="1381" spans="18:30" x14ac:dyDescent="0.25">
      <c r="R1381" s="31"/>
      <c r="S1381" s="31"/>
      <c r="T1381" s="31"/>
      <c r="U1381" s="31"/>
      <c r="V1381" s="31"/>
      <c r="W1381" s="31"/>
      <c r="X1381" s="31"/>
      <c r="Y1381" s="31"/>
      <c r="Z1381" s="31"/>
      <c r="AA1381" s="31"/>
      <c r="AB1381" s="31"/>
      <c r="AC1381" s="31"/>
      <c r="AD1381" s="31"/>
    </row>
    <row r="1382" spans="18:30" x14ac:dyDescent="0.25">
      <c r="R1382" s="31"/>
      <c r="S1382" s="31"/>
      <c r="T1382" s="31"/>
      <c r="U1382" s="31"/>
      <c r="V1382" s="31"/>
      <c r="W1382" s="31"/>
      <c r="X1382" s="31"/>
      <c r="Y1382" s="31"/>
      <c r="Z1382" s="31"/>
      <c r="AA1382" s="31"/>
      <c r="AB1382" s="31"/>
      <c r="AC1382" s="31"/>
      <c r="AD1382" s="31"/>
    </row>
    <row r="1383" spans="18:30" x14ac:dyDescent="0.25">
      <c r="R1383" s="31"/>
      <c r="S1383" s="31"/>
      <c r="T1383" s="31"/>
      <c r="U1383" s="31"/>
      <c r="V1383" s="31"/>
      <c r="W1383" s="31"/>
      <c r="X1383" s="31"/>
      <c r="Y1383" s="31"/>
      <c r="Z1383" s="31"/>
      <c r="AA1383" s="31"/>
      <c r="AB1383" s="31"/>
      <c r="AC1383" s="31"/>
      <c r="AD1383" s="31"/>
    </row>
    <row r="1384" spans="18:30" x14ac:dyDescent="0.25">
      <c r="R1384" s="31"/>
      <c r="S1384" s="31"/>
      <c r="T1384" s="31"/>
      <c r="U1384" s="31"/>
      <c r="V1384" s="31"/>
      <c r="W1384" s="31"/>
      <c r="X1384" s="31"/>
      <c r="Y1384" s="31"/>
      <c r="Z1384" s="31"/>
      <c r="AA1384" s="31"/>
      <c r="AB1384" s="31"/>
      <c r="AC1384" s="31"/>
      <c r="AD1384" s="31"/>
    </row>
    <row r="1385" spans="18:30" x14ac:dyDescent="0.25">
      <c r="R1385" s="31"/>
      <c r="S1385" s="31"/>
      <c r="T1385" s="31"/>
      <c r="U1385" s="31"/>
      <c r="V1385" s="31"/>
      <c r="W1385" s="31"/>
      <c r="X1385" s="31"/>
      <c r="Y1385" s="31"/>
      <c r="Z1385" s="31"/>
      <c r="AA1385" s="31"/>
      <c r="AB1385" s="31"/>
      <c r="AC1385" s="31"/>
      <c r="AD1385" s="31"/>
    </row>
    <row r="1386" spans="18:30" x14ac:dyDescent="0.25">
      <c r="R1386" s="31"/>
      <c r="S1386" s="31"/>
      <c r="T1386" s="31"/>
      <c r="U1386" s="31"/>
      <c r="V1386" s="31"/>
      <c r="W1386" s="31"/>
      <c r="X1386" s="31"/>
      <c r="Y1386" s="31"/>
      <c r="Z1386" s="31"/>
      <c r="AA1386" s="31"/>
      <c r="AB1386" s="31"/>
      <c r="AC1386" s="31"/>
      <c r="AD1386" s="31"/>
    </row>
    <row r="1387" spans="18:30" x14ac:dyDescent="0.25">
      <c r="R1387" s="31"/>
      <c r="S1387" s="31"/>
      <c r="T1387" s="31"/>
      <c r="U1387" s="31"/>
      <c r="V1387" s="31"/>
      <c r="W1387" s="31"/>
      <c r="X1387" s="31"/>
      <c r="Y1387" s="31"/>
      <c r="Z1387" s="31"/>
      <c r="AA1387" s="31"/>
      <c r="AB1387" s="31"/>
      <c r="AC1387" s="31"/>
      <c r="AD1387" s="31"/>
    </row>
    <row r="1388" spans="18:30" x14ac:dyDescent="0.25">
      <c r="R1388" s="31"/>
      <c r="S1388" s="31"/>
      <c r="T1388" s="31"/>
      <c r="U1388" s="31"/>
      <c r="V1388" s="31"/>
      <c r="W1388" s="31"/>
      <c r="X1388" s="31"/>
      <c r="Y1388" s="31"/>
      <c r="Z1388" s="31"/>
      <c r="AA1388" s="31"/>
      <c r="AB1388" s="31"/>
      <c r="AC1388" s="31"/>
      <c r="AD1388" s="31"/>
    </row>
    <row r="1389" spans="18:30" x14ac:dyDescent="0.25">
      <c r="R1389" s="31"/>
      <c r="S1389" s="31"/>
      <c r="T1389" s="31"/>
      <c r="U1389" s="31"/>
      <c r="V1389" s="31"/>
      <c r="W1389" s="31"/>
      <c r="X1389" s="31"/>
      <c r="Y1389" s="31"/>
      <c r="Z1389" s="31"/>
      <c r="AA1389" s="31"/>
      <c r="AB1389" s="31"/>
      <c r="AC1389" s="31"/>
      <c r="AD1389" s="31"/>
    </row>
    <row r="1390" spans="18:30" x14ac:dyDescent="0.25">
      <c r="R1390" s="31"/>
      <c r="S1390" s="31"/>
      <c r="T1390" s="31"/>
      <c r="U1390" s="31"/>
      <c r="V1390" s="31"/>
      <c r="W1390" s="31"/>
      <c r="X1390" s="31"/>
      <c r="Y1390" s="31"/>
      <c r="Z1390" s="31"/>
      <c r="AA1390" s="31"/>
      <c r="AB1390" s="31"/>
      <c r="AC1390" s="31"/>
      <c r="AD1390" s="31"/>
    </row>
    <row r="1391" spans="18:30" x14ac:dyDescent="0.25">
      <c r="R1391" s="31"/>
      <c r="S1391" s="31"/>
      <c r="T1391" s="31"/>
      <c r="U1391" s="31"/>
      <c r="V1391" s="31"/>
      <c r="W1391" s="31"/>
      <c r="X1391" s="31"/>
      <c r="Y1391" s="31"/>
      <c r="Z1391" s="31"/>
      <c r="AA1391" s="31"/>
      <c r="AB1391" s="31"/>
      <c r="AC1391" s="31"/>
      <c r="AD1391" s="31"/>
    </row>
    <row r="1392" spans="18:30" x14ac:dyDescent="0.25">
      <c r="R1392" s="31"/>
      <c r="S1392" s="31"/>
      <c r="T1392" s="31"/>
      <c r="U1392" s="31"/>
      <c r="V1392" s="31"/>
      <c r="W1392" s="31"/>
      <c r="X1392" s="31"/>
      <c r="Y1392" s="31"/>
      <c r="Z1392" s="31"/>
      <c r="AA1392" s="31"/>
      <c r="AB1392" s="31"/>
      <c r="AC1392" s="31"/>
      <c r="AD1392" s="31"/>
    </row>
    <row r="1393" spans="18:30" x14ac:dyDescent="0.25">
      <c r="R1393" s="31"/>
      <c r="S1393" s="31"/>
      <c r="T1393" s="31"/>
      <c r="U1393" s="31"/>
      <c r="V1393" s="31"/>
      <c r="W1393" s="31"/>
      <c r="X1393" s="31"/>
      <c r="Y1393" s="31"/>
      <c r="Z1393" s="31"/>
      <c r="AA1393" s="31"/>
      <c r="AB1393" s="31"/>
      <c r="AC1393" s="31"/>
      <c r="AD1393" s="31"/>
    </row>
    <row r="1394" spans="18:30" x14ac:dyDescent="0.25">
      <c r="R1394" s="31"/>
      <c r="S1394" s="31"/>
      <c r="T1394" s="31"/>
      <c r="U1394" s="31"/>
      <c r="V1394" s="31"/>
      <c r="W1394" s="31"/>
      <c r="X1394" s="31"/>
      <c r="Y1394" s="31"/>
      <c r="Z1394" s="31"/>
      <c r="AA1394" s="31"/>
      <c r="AB1394" s="31"/>
      <c r="AC1394" s="31"/>
      <c r="AD1394" s="31"/>
    </row>
    <row r="1395" spans="18:30" x14ac:dyDescent="0.25">
      <c r="R1395" s="31"/>
      <c r="S1395" s="31"/>
      <c r="T1395" s="31"/>
      <c r="U1395" s="31"/>
      <c r="V1395" s="31"/>
      <c r="W1395" s="31"/>
      <c r="X1395" s="31"/>
      <c r="Y1395" s="31"/>
      <c r="Z1395" s="31"/>
      <c r="AA1395" s="31"/>
      <c r="AB1395" s="31"/>
      <c r="AC1395" s="31"/>
      <c r="AD1395" s="31"/>
    </row>
    <row r="1396" spans="18:30" x14ac:dyDescent="0.25">
      <c r="R1396" s="31"/>
      <c r="S1396" s="31"/>
      <c r="T1396" s="31"/>
      <c r="U1396" s="31"/>
      <c r="V1396" s="31"/>
      <c r="W1396" s="31"/>
      <c r="X1396" s="31"/>
      <c r="Y1396" s="31"/>
      <c r="Z1396" s="31"/>
      <c r="AA1396" s="31"/>
      <c r="AB1396" s="31"/>
      <c r="AC1396" s="31"/>
      <c r="AD1396" s="31"/>
    </row>
    <row r="1397" spans="18:30" x14ac:dyDescent="0.25">
      <c r="R1397" s="31"/>
      <c r="S1397" s="31"/>
      <c r="T1397" s="31"/>
      <c r="U1397" s="31"/>
      <c r="V1397" s="31"/>
      <c r="W1397" s="31"/>
      <c r="X1397" s="31"/>
      <c r="Y1397" s="31"/>
      <c r="Z1397" s="31"/>
      <c r="AA1397" s="31"/>
      <c r="AB1397" s="31"/>
      <c r="AC1397" s="31"/>
      <c r="AD1397" s="31"/>
    </row>
    <row r="1398" spans="18:30" x14ac:dyDescent="0.25">
      <c r="R1398" s="31"/>
      <c r="S1398" s="31"/>
      <c r="T1398" s="31"/>
      <c r="U1398" s="31"/>
      <c r="V1398" s="31"/>
      <c r="W1398" s="31"/>
      <c r="X1398" s="31"/>
      <c r="Y1398" s="31"/>
      <c r="Z1398" s="31"/>
      <c r="AA1398" s="31"/>
      <c r="AB1398" s="31"/>
      <c r="AC1398" s="31"/>
      <c r="AD1398" s="31"/>
    </row>
    <row r="1399" spans="18:30" x14ac:dyDescent="0.25">
      <c r="R1399" s="31"/>
      <c r="S1399" s="31"/>
      <c r="T1399" s="31"/>
      <c r="U1399" s="31"/>
      <c r="V1399" s="31"/>
      <c r="W1399" s="31"/>
      <c r="X1399" s="31"/>
      <c r="Y1399" s="31"/>
      <c r="Z1399" s="31"/>
      <c r="AA1399" s="31"/>
      <c r="AB1399" s="31"/>
      <c r="AC1399" s="31"/>
      <c r="AD1399" s="31"/>
    </row>
    <row r="1400" spans="18:30" x14ac:dyDescent="0.25">
      <c r="R1400" s="31"/>
      <c r="S1400" s="31"/>
      <c r="T1400" s="31"/>
      <c r="U1400" s="31"/>
      <c r="V1400" s="31"/>
      <c r="W1400" s="31"/>
      <c r="X1400" s="31"/>
      <c r="Y1400" s="31"/>
      <c r="Z1400" s="31"/>
      <c r="AA1400" s="31"/>
      <c r="AB1400" s="31"/>
      <c r="AC1400" s="31"/>
      <c r="AD1400" s="31"/>
    </row>
    <row r="1401" spans="18:30" x14ac:dyDescent="0.25">
      <c r="R1401" s="31"/>
      <c r="S1401" s="31"/>
      <c r="T1401" s="31"/>
      <c r="U1401" s="31"/>
      <c r="V1401" s="31"/>
      <c r="W1401" s="31"/>
      <c r="X1401" s="31"/>
      <c r="Y1401" s="31"/>
      <c r="Z1401" s="31"/>
      <c r="AA1401" s="31"/>
      <c r="AB1401" s="31"/>
      <c r="AC1401" s="31"/>
      <c r="AD1401" s="31"/>
    </row>
    <row r="1402" spans="18:30" x14ac:dyDescent="0.25">
      <c r="R1402" s="31"/>
      <c r="S1402" s="31"/>
      <c r="T1402" s="31"/>
      <c r="U1402" s="31"/>
      <c r="V1402" s="31"/>
      <c r="W1402" s="31"/>
      <c r="X1402" s="31"/>
      <c r="Y1402" s="31"/>
      <c r="Z1402" s="31"/>
      <c r="AA1402" s="31"/>
      <c r="AB1402" s="31"/>
      <c r="AC1402" s="31"/>
      <c r="AD1402" s="31"/>
    </row>
    <row r="1403" spans="18:30" x14ac:dyDescent="0.25">
      <c r="R1403" s="31"/>
      <c r="S1403" s="31"/>
      <c r="T1403" s="31"/>
      <c r="U1403" s="31"/>
      <c r="V1403" s="31"/>
      <c r="W1403" s="31"/>
      <c r="X1403" s="31"/>
      <c r="Y1403" s="31"/>
      <c r="Z1403" s="31"/>
      <c r="AA1403" s="31"/>
      <c r="AB1403" s="31"/>
      <c r="AC1403" s="31"/>
      <c r="AD1403" s="31"/>
    </row>
    <row r="1404" spans="18:30" x14ac:dyDescent="0.25">
      <c r="R1404" s="31"/>
      <c r="S1404" s="31"/>
      <c r="T1404" s="31"/>
      <c r="U1404" s="31"/>
      <c r="V1404" s="31"/>
      <c r="W1404" s="31"/>
      <c r="X1404" s="31"/>
      <c r="Y1404" s="31"/>
      <c r="Z1404" s="31"/>
      <c r="AA1404" s="31"/>
      <c r="AB1404" s="31"/>
      <c r="AC1404" s="31"/>
      <c r="AD1404" s="31"/>
    </row>
    <row r="1405" spans="18:30" x14ac:dyDescent="0.25">
      <c r="R1405" s="31"/>
      <c r="S1405" s="31"/>
      <c r="T1405" s="31"/>
      <c r="U1405" s="31"/>
      <c r="V1405" s="31"/>
      <c r="W1405" s="31"/>
      <c r="X1405" s="31"/>
      <c r="Y1405" s="31"/>
      <c r="Z1405" s="31"/>
      <c r="AA1405" s="31"/>
      <c r="AB1405" s="31"/>
      <c r="AC1405" s="31"/>
      <c r="AD1405" s="31"/>
    </row>
    <row r="1406" spans="18:30" x14ac:dyDescent="0.25">
      <c r="R1406" s="31"/>
      <c r="S1406" s="31"/>
      <c r="T1406" s="31"/>
      <c r="U1406" s="31"/>
      <c r="V1406" s="31"/>
      <c r="W1406" s="31"/>
      <c r="X1406" s="31"/>
      <c r="Y1406" s="31"/>
      <c r="Z1406" s="31"/>
      <c r="AA1406" s="31"/>
      <c r="AB1406" s="31"/>
      <c r="AC1406" s="31"/>
      <c r="AD1406" s="31"/>
    </row>
    <row r="1407" spans="18:30" x14ac:dyDescent="0.25">
      <c r="R1407" s="31"/>
      <c r="S1407" s="31"/>
      <c r="T1407" s="31"/>
      <c r="U1407" s="31"/>
      <c r="V1407" s="31"/>
      <c r="W1407" s="31"/>
      <c r="X1407" s="31"/>
      <c r="Y1407" s="31"/>
      <c r="Z1407" s="31"/>
      <c r="AA1407" s="31"/>
      <c r="AB1407" s="31"/>
      <c r="AC1407" s="31"/>
      <c r="AD1407" s="31"/>
    </row>
    <row r="1408" spans="18:30" x14ac:dyDescent="0.25">
      <c r="R1408" s="31"/>
      <c r="S1408" s="31"/>
      <c r="T1408" s="31"/>
      <c r="U1408" s="31"/>
      <c r="V1408" s="31"/>
      <c r="W1408" s="31"/>
      <c r="X1408" s="31"/>
      <c r="Y1408" s="31"/>
      <c r="Z1408" s="31"/>
      <c r="AA1408" s="31"/>
      <c r="AB1408" s="31"/>
      <c r="AC1408" s="31"/>
      <c r="AD1408" s="31"/>
    </row>
    <row r="1409" spans="18:30" x14ac:dyDescent="0.25">
      <c r="R1409" s="31"/>
      <c r="S1409" s="31"/>
      <c r="T1409" s="31"/>
      <c r="U1409" s="31"/>
      <c r="V1409" s="31"/>
      <c r="W1409" s="31"/>
      <c r="X1409" s="31"/>
      <c r="Y1409" s="31"/>
      <c r="Z1409" s="31"/>
      <c r="AA1409" s="31"/>
      <c r="AB1409" s="31"/>
      <c r="AC1409" s="31"/>
      <c r="AD1409" s="31"/>
    </row>
    <row r="1410" spans="18:30" x14ac:dyDescent="0.25">
      <c r="R1410" s="31"/>
      <c r="S1410" s="31"/>
      <c r="T1410" s="31"/>
      <c r="U1410" s="31"/>
      <c r="V1410" s="31"/>
      <c r="W1410" s="31"/>
      <c r="X1410" s="31"/>
      <c r="Y1410" s="31"/>
      <c r="Z1410" s="31"/>
      <c r="AA1410" s="31"/>
      <c r="AB1410" s="31"/>
      <c r="AC1410" s="31"/>
      <c r="AD1410" s="31"/>
    </row>
    <row r="1411" spans="18:30" x14ac:dyDescent="0.25">
      <c r="R1411" s="31"/>
      <c r="S1411" s="31"/>
      <c r="T1411" s="31"/>
      <c r="U1411" s="31"/>
      <c r="V1411" s="31"/>
      <c r="W1411" s="31"/>
      <c r="X1411" s="31"/>
      <c r="Y1411" s="31"/>
      <c r="Z1411" s="31"/>
      <c r="AA1411" s="31"/>
      <c r="AB1411" s="31"/>
      <c r="AC1411" s="31"/>
      <c r="AD1411" s="31"/>
    </row>
    <row r="1412" spans="18:30" x14ac:dyDescent="0.25">
      <c r="R1412" s="31"/>
      <c r="S1412" s="31"/>
      <c r="T1412" s="31"/>
      <c r="U1412" s="31"/>
      <c r="V1412" s="31"/>
      <c r="W1412" s="31"/>
      <c r="X1412" s="31"/>
      <c r="Y1412" s="31"/>
      <c r="Z1412" s="31"/>
      <c r="AA1412" s="31"/>
      <c r="AB1412" s="31"/>
      <c r="AC1412" s="31"/>
      <c r="AD1412" s="31"/>
    </row>
    <row r="1413" spans="18:30" x14ac:dyDescent="0.25">
      <c r="R1413" s="31"/>
      <c r="S1413" s="31"/>
      <c r="T1413" s="31"/>
      <c r="U1413" s="31"/>
      <c r="V1413" s="31"/>
      <c r="W1413" s="31"/>
      <c r="X1413" s="31"/>
      <c r="Y1413" s="31"/>
      <c r="Z1413" s="31"/>
      <c r="AA1413" s="31"/>
      <c r="AB1413" s="31"/>
      <c r="AC1413" s="31"/>
      <c r="AD1413" s="31"/>
    </row>
    <row r="1414" spans="18:30" x14ac:dyDescent="0.25">
      <c r="R1414" s="31"/>
      <c r="S1414" s="31"/>
      <c r="T1414" s="31"/>
      <c r="U1414" s="31"/>
      <c r="V1414" s="31"/>
      <c r="W1414" s="31"/>
      <c r="X1414" s="31"/>
      <c r="Y1414" s="31"/>
      <c r="Z1414" s="31"/>
      <c r="AA1414" s="31"/>
      <c r="AB1414" s="31"/>
      <c r="AC1414" s="31"/>
      <c r="AD1414" s="31"/>
    </row>
    <row r="1415" spans="18:30" x14ac:dyDescent="0.25">
      <c r="R1415" s="31"/>
      <c r="S1415" s="31"/>
      <c r="T1415" s="31"/>
      <c r="U1415" s="31"/>
      <c r="V1415" s="31"/>
      <c r="W1415" s="31"/>
      <c r="X1415" s="31"/>
      <c r="Y1415" s="31"/>
      <c r="Z1415" s="31"/>
      <c r="AA1415" s="31"/>
      <c r="AB1415" s="31"/>
      <c r="AC1415" s="31"/>
      <c r="AD1415" s="31"/>
    </row>
    <row r="1416" spans="18:30" x14ac:dyDescent="0.25">
      <c r="R1416" s="31"/>
      <c r="S1416" s="31"/>
      <c r="T1416" s="31"/>
      <c r="U1416" s="31"/>
      <c r="V1416" s="31"/>
      <c r="W1416" s="31"/>
      <c r="X1416" s="31"/>
      <c r="Y1416" s="31"/>
      <c r="Z1416" s="31"/>
      <c r="AA1416" s="31"/>
      <c r="AB1416" s="31"/>
      <c r="AC1416" s="31"/>
      <c r="AD1416" s="31"/>
    </row>
    <row r="1417" spans="18:30" x14ac:dyDescent="0.25">
      <c r="R1417" s="31"/>
      <c r="S1417" s="31"/>
      <c r="T1417" s="31"/>
      <c r="U1417" s="31"/>
      <c r="V1417" s="31"/>
      <c r="W1417" s="31"/>
      <c r="X1417" s="31"/>
      <c r="Y1417" s="31"/>
      <c r="Z1417" s="31"/>
      <c r="AA1417" s="31"/>
      <c r="AB1417" s="31"/>
      <c r="AC1417" s="31"/>
      <c r="AD1417" s="31"/>
    </row>
    <row r="1418" spans="18:30" x14ac:dyDescent="0.25">
      <c r="R1418" s="31"/>
      <c r="S1418" s="31"/>
      <c r="T1418" s="31"/>
      <c r="U1418" s="31"/>
      <c r="V1418" s="31"/>
      <c r="W1418" s="31"/>
      <c r="X1418" s="31"/>
      <c r="Y1418" s="31"/>
      <c r="Z1418" s="31"/>
      <c r="AA1418" s="31"/>
      <c r="AB1418" s="31"/>
      <c r="AC1418" s="31"/>
      <c r="AD1418" s="31"/>
    </row>
    <row r="1419" spans="18:30" x14ac:dyDescent="0.25">
      <c r="R1419" s="31"/>
      <c r="S1419" s="31"/>
      <c r="T1419" s="31"/>
      <c r="U1419" s="31"/>
      <c r="V1419" s="31"/>
      <c r="W1419" s="31"/>
      <c r="X1419" s="31"/>
      <c r="Y1419" s="31"/>
      <c r="Z1419" s="31"/>
      <c r="AA1419" s="31"/>
      <c r="AB1419" s="31"/>
      <c r="AC1419" s="31"/>
      <c r="AD1419" s="31"/>
    </row>
    <row r="1420" spans="18:30" x14ac:dyDescent="0.25">
      <c r="R1420" s="31"/>
      <c r="S1420" s="31"/>
      <c r="T1420" s="31"/>
      <c r="U1420" s="31"/>
      <c r="V1420" s="31"/>
      <c r="W1420" s="31"/>
      <c r="X1420" s="31"/>
      <c r="Y1420" s="31"/>
      <c r="Z1420" s="31"/>
      <c r="AA1420" s="31"/>
      <c r="AB1420" s="31"/>
      <c r="AC1420" s="31"/>
      <c r="AD1420" s="31"/>
    </row>
    <row r="1421" spans="18:30" x14ac:dyDescent="0.25">
      <c r="R1421" s="31"/>
      <c r="S1421" s="31"/>
      <c r="T1421" s="31"/>
      <c r="U1421" s="31"/>
      <c r="V1421" s="31"/>
      <c r="W1421" s="31"/>
      <c r="X1421" s="31"/>
      <c r="Y1421" s="31"/>
      <c r="Z1421" s="31"/>
      <c r="AA1421" s="31"/>
      <c r="AB1421" s="31"/>
      <c r="AC1421" s="31"/>
      <c r="AD1421" s="31"/>
    </row>
    <row r="1422" spans="18:30" x14ac:dyDescent="0.25">
      <c r="R1422" s="31"/>
      <c r="S1422" s="31"/>
      <c r="T1422" s="31"/>
      <c r="U1422" s="31"/>
      <c r="V1422" s="31"/>
      <c r="W1422" s="31"/>
      <c r="X1422" s="31"/>
      <c r="Y1422" s="31"/>
      <c r="Z1422" s="31"/>
      <c r="AA1422" s="31"/>
      <c r="AB1422" s="31"/>
      <c r="AC1422" s="31"/>
      <c r="AD1422" s="31"/>
    </row>
    <row r="1423" spans="18:30" x14ac:dyDescent="0.25">
      <c r="R1423" s="31"/>
      <c r="S1423" s="31"/>
      <c r="T1423" s="31"/>
      <c r="U1423" s="31"/>
      <c r="V1423" s="31"/>
      <c r="W1423" s="31"/>
      <c r="X1423" s="31"/>
      <c r="Y1423" s="31"/>
      <c r="Z1423" s="31"/>
      <c r="AA1423" s="31"/>
      <c r="AB1423" s="31"/>
      <c r="AC1423" s="31"/>
      <c r="AD1423" s="31"/>
    </row>
    <row r="1424" spans="18:30" x14ac:dyDescent="0.25">
      <c r="R1424" s="31"/>
      <c r="S1424" s="31"/>
      <c r="T1424" s="31"/>
      <c r="U1424" s="31"/>
      <c r="V1424" s="31"/>
      <c r="W1424" s="31"/>
      <c r="X1424" s="31"/>
      <c r="Y1424" s="31"/>
      <c r="Z1424" s="31"/>
      <c r="AA1424" s="31"/>
      <c r="AB1424" s="31"/>
      <c r="AC1424" s="31"/>
      <c r="AD1424" s="31"/>
    </row>
    <row r="1425" spans="18:30" x14ac:dyDescent="0.25">
      <c r="R1425" s="31"/>
      <c r="S1425" s="31"/>
      <c r="T1425" s="31"/>
      <c r="U1425" s="31"/>
      <c r="V1425" s="31"/>
      <c r="W1425" s="31"/>
      <c r="X1425" s="31"/>
      <c r="Y1425" s="31"/>
      <c r="Z1425" s="31"/>
      <c r="AA1425" s="31"/>
      <c r="AB1425" s="31"/>
      <c r="AC1425" s="31"/>
      <c r="AD1425" s="31"/>
    </row>
    <row r="1426" spans="18:30" x14ac:dyDescent="0.25">
      <c r="R1426" s="31"/>
      <c r="S1426" s="31"/>
      <c r="T1426" s="31"/>
      <c r="U1426" s="31"/>
      <c r="V1426" s="31"/>
      <c r="W1426" s="31"/>
      <c r="X1426" s="31"/>
      <c r="Y1426" s="31"/>
      <c r="Z1426" s="31"/>
      <c r="AA1426" s="31"/>
      <c r="AB1426" s="31"/>
      <c r="AC1426" s="31"/>
      <c r="AD1426" s="31"/>
    </row>
    <row r="1427" spans="18:30" x14ac:dyDescent="0.25">
      <c r="R1427" s="31"/>
      <c r="S1427" s="31"/>
      <c r="T1427" s="31"/>
      <c r="U1427" s="31"/>
      <c r="V1427" s="31"/>
      <c r="W1427" s="31"/>
      <c r="X1427" s="31"/>
      <c r="Y1427" s="31"/>
      <c r="Z1427" s="31"/>
      <c r="AA1427" s="31"/>
      <c r="AB1427" s="31"/>
      <c r="AC1427" s="31"/>
      <c r="AD1427" s="31"/>
    </row>
    <row r="1428" spans="18:30" x14ac:dyDescent="0.25">
      <c r="R1428" s="31"/>
      <c r="S1428" s="31"/>
      <c r="T1428" s="31"/>
      <c r="U1428" s="31"/>
      <c r="V1428" s="31"/>
      <c r="W1428" s="31"/>
      <c r="X1428" s="31"/>
      <c r="Y1428" s="31"/>
      <c r="Z1428" s="31"/>
      <c r="AA1428" s="31"/>
      <c r="AB1428" s="31"/>
      <c r="AC1428" s="31"/>
      <c r="AD1428" s="31"/>
    </row>
    <row r="1429" spans="18:30" x14ac:dyDescent="0.25">
      <c r="R1429" s="31"/>
      <c r="S1429" s="31"/>
      <c r="T1429" s="31"/>
      <c r="U1429" s="31"/>
      <c r="V1429" s="31"/>
      <c r="W1429" s="31"/>
      <c r="X1429" s="31"/>
      <c r="Y1429" s="31"/>
      <c r="Z1429" s="31"/>
      <c r="AA1429" s="31"/>
      <c r="AB1429" s="31"/>
      <c r="AC1429" s="31"/>
      <c r="AD1429" s="31"/>
    </row>
    <row r="1430" spans="18:30" x14ac:dyDescent="0.25">
      <c r="R1430" s="31"/>
      <c r="S1430" s="31"/>
      <c r="T1430" s="31"/>
      <c r="U1430" s="31"/>
      <c r="V1430" s="31"/>
      <c r="W1430" s="31"/>
      <c r="X1430" s="31"/>
      <c r="Y1430" s="31"/>
      <c r="Z1430" s="31"/>
      <c r="AA1430" s="31"/>
      <c r="AB1430" s="31"/>
      <c r="AC1430" s="31"/>
      <c r="AD1430" s="31"/>
    </row>
    <row r="1431" spans="18:30" x14ac:dyDescent="0.25">
      <c r="R1431" s="31"/>
      <c r="S1431" s="31"/>
      <c r="T1431" s="31"/>
      <c r="U1431" s="31"/>
      <c r="V1431" s="31"/>
      <c r="W1431" s="31"/>
      <c r="X1431" s="31"/>
      <c r="Y1431" s="31"/>
      <c r="Z1431" s="31"/>
      <c r="AA1431" s="31"/>
      <c r="AB1431" s="31"/>
      <c r="AC1431" s="31"/>
      <c r="AD1431" s="31"/>
    </row>
    <row r="1432" spans="18:30" x14ac:dyDescent="0.25">
      <c r="R1432" s="31"/>
      <c r="S1432" s="31"/>
      <c r="T1432" s="31"/>
      <c r="U1432" s="31"/>
      <c r="V1432" s="31"/>
      <c r="W1432" s="31"/>
      <c r="X1432" s="31"/>
      <c r="Y1432" s="31"/>
      <c r="Z1432" s="31"/>
      <c r="AA1432" s="31"/>
      <c r="AB1432" s="31"/>
      <c r="AC1432" s="31"/>
      <c r="AD1432" s="31"/>
    </row>
    <row r="1433" spans="18:30" x14ac:dyDescent="0.25">
      <c r="R1433" s="31"/>
      <c r="S1433" s="31"/>
      <c r="T1433" s="31"/>
      <c r="U1433" s="31"/>
      <c r="V1433" s="31"/>
      <c r="W1433" s="31"/>
      <c r="X1433" s="31"/>
      <c r="Y1433" s="31"/>
      <c r="Z1433" s="31"/>
      <c r="AA1433" s="31"/>
      <c r="AB1433" s="31"/>
      <c r="AC1433" s="31"/>
      <c r="AD1433" s="31"/>
    </row>
    <row r="1434" spans="18:30" x14ac:dyDescent="0.25">
      <c r="R1434" s="31"/>
      <c r="S1434" s="31"/>
      <c r="T1434" s="31"/>
      <c r="U1434" s="31"/>
      <c r="V1434" s="31"/>
      <c r="W1434" s="31"/>
      <c r="X1434" s="31"/>
      <c r="Y1434" s="31"/>
      <c r="Z1434" s="31"/>
      <c r="AA1434" s="31"/>
      <c r="AB1434" s="31"/>
      <c r="AC1434" s="31"/>
      <c r="AD1434" s="31"/>
    </row>
    <row r="1435" spans="18:30" x14ac:dyDescent="0.25">
      <c r="R1435" s="31"/>
      <c r="S1435" s="31"/>
      <c r="T1435" s="31"/>
      <c r="U1435" s="31"/>
      <c r="V1435" s="31"/>
      <c r="W1435" s="31"/>
      <c r="X1435" s="31"/>
      <c r="Y1435" s="31"/>
      <c r="Z1435" s="31"/>
      <c r="AA1435" s="31"/>
      <c r="AB1435" s="31"/>
      <c r="AC1435" s="31"/>
      <c r="AD1435" s="31"/>
    </row>
    <row r="1436" spans="18:30" x14ac:dyDescent="0.25">
      <c r="R1436" s="31"/>
      <c r="S1436" s="31"/>
      <c r="T1436" s="31"/>
      <c r="U1436" s="31"/>
      <c r="V1436" s="31"/>
      <c r="W1436" s="31"/>
      <c r="X1436" s="31"/>
      <c r="Y1436" s="31"/>
      <c r="Z1436" s="31"/>
      <c r="AA1436" s="31"/>
      <c r="AB1436" s="31"/>
      <c r="AC1436" s="31"/>
      <c r="AD1436" s="31"/>
    </row>
    <row r="1437" spans="18:30" x14ac:dyDescent="0.25">
      <c r="R1437" s="31"/>
      <c r="S1437" s="31"/>
      <c r="T1437" s="31"/>
      <c r="U1437" s="31"/>
      <c r="V1437" s="31"/>
      <c r="W1437" s="31"/>
      <c r="X1437" s="31"/>
      <c r="Y1437" s="31"/>
      <c r="Z1437" s="31"/>
      <c r="AA1437" s="31"/>
      <c r="AB1437" s="31"/>
      <c r="AC1437" s="31"/>
      <c r="AD1437" s="31"/>
    </row>
    <row r="1438" spans="18:30" x14ac:dyDescent="0.25">
      <c r="R1438" s="31"/>
      <c r="S1438" s="31"/>
      <c r="T1438" s="31"/>
      <c r="U1438" s="31"/>
      <c r="V1438" s="31"/>
      <c r="W1438" s="31"/>
      <c r="X1438" s="31"/>
      <c r="Y1438" s="31"/>
      <c r="Z1438" s="31"/>
      <c r="AA1438" s="31"/>
      <c r="AB1438" s="31"/>
      <c r="AC1438" s="31"/>
      <c r="AD1438" s="31"/>
    </row>
    <row r="1439" spans="18:30" x14ac:dyDescent="0.25">
      <c r="R1439" s="31"/>
      <c r="S1439" s="31"/>
      <c r="T1439" s="31"/>
      <c r="U1439" s="31"/>
      <c r="V1439" s="31"/>
      <c r="W1439" s="31"/>
      <c r="X1439" s="31"/>
      <c r="Y1439" s="31"/>
      <c r="Z1439" s="31"/>
      <c r="AA1439" s="31"/>
      <c r="AB1439" s="31"/>
      <c r="AC1439" s="31"/>
      <c r="AD1439" s="31"/>
    </row>
    <row r="1440" spans="18:30" x14ac:dyDescent="0.25">
      <c r="R1440" s="31"/>
      <c r="S1440" s="31"/>
      <c r="T1440" s="31"/>
      <c r="U1440" s="31"/>
      <c r="V1440" s="31"/>
      <c r="W1440" s="31"/>
      <c r="X1440" s="31"/>
      <c r="Y1440" s="31"/>
      <c r="Z1440" s="31"/>
      <c r="AA1440" s="31"/>
      <c r="AB1440" s="31"/>
      <c r="AC1440" s="31"/>
      <c r="AD1440" s="31"/>
    </row>
    <row r="1441" spans="18:30" x14ac:dyDescent="0.25">
      <c r="R1441" s="31"/>
      <c r="S1441" s="31"/>
      <c r="T1441" s="31"/>
      <c r="U1441" s="31"/>
      <c r="V1441" s="31"/>
      <c r="W1441" s="31"/>
      <c r="X1441" s="31"/>
      <c r="Y1441" s="31"/>
      <c r="Z1441" s="31"/>
      <c r="AA1441" s="31"/>
      <c r="AB1441" s="31"/>
      <c r="AC1441" s="31"/>
      <c r="AD1441" s="31"/>
    </row>
    <row r="1442" spans="18:30" x14ac:dyDescent="0.25">
      <c r="R1442" s="31"/>
      <c r="S1442" s="31"/>
      <c r="T1442" s="31"/>
      <c r="U1442" s="31"/>
      <c r="V1442" s="31"/>
      <c r="W1442" s="31"/>
      <c r="X1442" s="31"/>
      <c r="Y1442" s="31"/>
      <c r="Z1442" s="31"/>
      <c r="AA1442" s="31"/>
      <c r="AB1442" s="31"/>
      <c r="AC1442" s="31"/>
      <c r="AD1442" s="31"/>
    </row>
    <row r="1443" spans="18:30" x14ac:dyDescent="0.25">
      <c r="R1443" s="31"/>
      <c r="S1443" s="31"/>
      <c r="T1443" s="31"/>
      <c r="U1443" s="31"/>
      <c r="V1443" s="31"/>
      <c r="W1443" s="31"/>
      <c r="X1443" s="31"/>
      <c r="Y1443" s="31"/>
      <c r="Z1443" s="31"/>
      <c r="AA1443" s="31"/>
      <c r="AB1443" s="31"/>
      <c r="AC1443" s="31"/>
      <c r="AD1443" s="31"/>
    </row>
    <row r="1444" spans="18:30" x14ac:dyDescent="0.25">
      <c r="R1444" s="31"/>
      <c r="S1444" s="31"/>
      <c r="T1444" s="31"/>
      <c r="U1444" s="31"/>
      <c r="V1444" s="31"/>
      <c r="W1444" s="31"/>
      <c r="X1444" s="31"/>
      <c r="Y1444" s="31"/>
      <c r="Z1444" s="31"/>
      <c r="AA1444" s="31"/>
      <c r="AB1444" s="31"/>
      <c r="AC1444" s="31"/>
      <c r="AD1444" s="31"/>
    </row>
    <row r="1445" spans="18:30" x14ac:dyDescent="0.25">
      <c r="R1445" s="31"/>
      <c r="S1445" s="31"/>
      <c r="T1445" s="31"/>
      <c r="U1445" s="31"/>
      <c r="V1445" s="31"/>
      <c r="W1445" s="31"/>
      <c r="X1445" s="31"/>
      <c r="Y1445" s="31"/>
      <c r="Z1445" s="31"/>
      <c r="AA1445" s="31"/>
      <c r="AB1445" s="31"/>
      <c r="AC1445" s="31"/>
      <c r="AD1445" s="31"/>
    </row>
    <row r="1446" spans="18:30" x14ac:dyDescent="0.25">
      <c r="R1446" s="31"/>
      <c r="S1446" s="31"/>
      <c r="T1446" s="31"/>
      <c r="U1446" s="31"/>
      <c r="V1446" s="31"/>
      <c r="W1446" s="31"/>
      <c r="X1446" s="31"/>
      <c r="Y1446" s="31"/>
      <c r="Z1446" s="31"/>
      <c r="AA1446" s="31"/>
      <c r="AB1446" s="31"/>
      <c r="AC1446" s="31"/>
      <c r="AD1446" s="31"/>
    </row>
    <row r="1447" spans="18:30" x14ac:dyDescent="0.25">
      <c r="R1447" s="31"/>
      <c r="S1447" s="31"/>
      <c r="T1447" s="31"/>
      <c r="U1447" s="31"/>
      <c r="V1447" s="31"/>
      <c r="W1447" s="31"/>
      <c r="X1447" s="31"/>
      <c r="Y1447" s="31"/>
      <c r="Z1447" s="31"/>
      <c r="AA1447" s="31"/>
      <c r="AB1447" s="31"/>
      <c r="AC1447" s="31"/>
      <c r="AD1447" s="31"/>
    </row>
    <row r="1448" spans="18:30" x14ac:dyDescent="0.25">
      <c r="R1448" s="31"/>
      <c r="S1448" s="31"/>
      <c r="T1448" s="31"/>
      <c r="U1448" s="31"/>
      <c r="V1448" s="31"/>
      <c r="W1448" s="31"/>
      <c r="X1448" s="31"/>
      <c r="Y1448" s="31"/>
      <c r="Z1448" s="31"/>
      <c r="AA1448" s="31"/>
      <c r="AB1448" s="31"/>
      <c r="AC1448" s="31"/>
      <c r="AD1448" s="31"/>
    </row>
    <row r="1449" spans="18:30" x14ac:dyDescent="0.25">
      <c r="R1449" s="31"/>
      <c r="S1449" s="31"/>
      <c r="T1449" s="31"/>
      <c r="U1449" s="31"/>
      <c r="V1449" s="31"/>
      <c r="W1449" s="31"/>
      <c r="X1449" s="31"/>
      <c r="Y1449" s="31"/>
      <c r="Z1449" s="31"/>
      <c r="AA1449" s="31"/>
      <c r="AB1449" s="31"/>
      <c r="AC1449" s="31"/>
      <c r="AD1449" s="31"/>
    </row>
    <row r="1450" spans="18:30" x14ac:dyDescent="0.25">
      <c r="R1450" s="31"/>
      <c r="S1450" s="31"/>
      <c r="T1450" s="31"/>
      <c r="U1450" s="31"/>
      <c r="V1450" s="31"/>
      <c r="W1450" s="31"/>
      <c r="X1450" s="31"/>
      <c r="Y1450" s="31"/>
      <c r="Z1450" s="31"/>
      <c r="AA1450" s="31"/>
      <c r="AB1450" s="31"/>
      <c r="AC1450" s="31"/>
      <c r="AD1450" s="31"/>
    </row>
    <row r="1451" spans="18:30" x14ac:dyDescent="0.25">
      <c r="R1451" s="31"/>
      <c r="S1451" s="31"/>
      <c r="T1451" s="31"/>
      <c r="U1451" s="31"/>
      <c r="V1451" s="31"/>
      <c r="W1451" s="31"/>
      <c r="X1451" s="31"/>
      <c r="Y1451" s="31"/>
      <c r="Z1451" s="31"/>
      <c r="AA1451" s="31"/>
      <c r="AB1451" s="31"/>
      <c r="AC1451" s="31"/>
      <c r="AD1451" s="31"/>
    </row>
    <row r="1452" spans="18:30" x14ac:dyDescent="0.25">
      <c r="R1452" s="31"/>
      <c r="S1452" s="31"/>
      <c r="T1452" s="31"/>
      <c r="U1452" s="31"/>
      <c r="V1452" s="31"/>
      <c r="W1452" s="31"/>
      <c r="X1452" s="31"/>
      <c r="Y1452" s="31"/>
      <c r="Z1452" s="31"/>
      <c r="AA1452" s="31"/>
      <c r="AB1452" s="31"/>
      <c r="AC1452" s="31"/>
      <c r="AD1452" s="31"/>
    </row>
    <row r="1453" spans="18:30" x14ac:dyDescent="0.25">
      <c r="R1453" s="31"/>
      <c r="S1453" s="31"/>
      <c r="T1453" s="31"/>
      <c r="U1453" s="31"/>
      <c r="V1453" s="31"/>
      <c r="W1453" s="31"/>
      <c r="X1453" s="31"/>
      <c r="Y1453" s="31"/>
      <c r="Z1453" s="31"/>
      <c r="AA1453" s="31"/>
      <c r="AB1453" s="31"/>
      <c r="AC1453" s="31"/>
      <c r="AD1453" s="31"/>
    </row>
    <row r="1454" spans="18:30" x14ac:dyDescent="0.25">
      <c r="R1454" s="31"/>
      <c r="S1454" s="31"/>
      <c r="T1454" s="31"/>
      <c r="U1454" s="31"/>
      <c r="V1454" s="31"/>
      <c r="W1454" s="31"/>
      <c r="X1454" s="31"/>
      <c r="Y1454" s="31"/>
      <c r="Z1454" s="31"/>
      <c r="AA1454" s="31"/>
      <c r="AB1454" s="31"/>
      <c r="AC1454" s="31"/>
      <c r="AD1454" s="31"/>
    </row>
    <row r="1455" spans="18:30" x14ac:dyDescent="0.25">
      <c r="R1455" s="31"/>
      <c r="S1455" s="31"/>
      <c r="T1455" s="31"/>
      <c r="U1455" s="31"/>
      <c r="V1455" s="31"/>
      <c r="W1455" s="31"/>
      <c r="X1455" s="31"/>
      <c r="Y1455" s="31"/>
      <c r="Z1455" s="31"/>
      <c r="AA1455" s="31"/>
      <c r="AB1455" s="31"/>
      <c r="AC1455" s="31"/>
      <c r="AD1455" s="31"/>
    </row>
    <row r="1456" spans="18:30" x14ac:dyDescent="0.25">
      <c r="R1456" s="31"/>
      <c r="S1456" s="31"/>
      <c r="T1456" s="31"/>
      <c r="U1456" s="31"/>
      <c r="V1456" s="31"/>
      <c r="W1456" s="31"/>
      <c r="X1456" s="31"/>
      <c r="Y1456" s="31"/>
      <c r="Z1456" s="31"/>
      <c r="AA1456" s="31"/>
      <c r="AB1456" s="31"/>
      <c r="AC1456" s="31"/>
      <c r="AD1456" s="31"/>
    </row>
    <row r="1457" spans="18:30" x14ac:dyDescent="0.25">
      <c r="R1457" s="31"/>
      <c r="S1457" s="31"/>
      <c r="T1457" s="31"/>
      <c r="U1457" s="31"/>
      <c r="V1457" s="31"/>
      <c r="W1457" s="31"/>
      <c r="X1457" s="31"/>
      <c r="Y1457" s="31"/>
      <c r="Z1457" s="31"/>
      <c r="AA1457" s="31"/>
      <c r="AB1457" s="31"/>
      <c r="AC1457" s="31"/>
      <c r="AD1457" s="31"/>
    </row>
    <row r="1458" spans="18:30" x14ac:dyDescent="0.25">
      <c r="R1458" s="31"/>
      <c r="S1458" s="31"/>
      <c r="T1458" s="31"/>
      <c r="U1458" s="31"/>
      <c r="V1458" s="31"/>
      <c r="W1458" s="31"/>
      <c r="X1458" s="31"/>
      <c r="Y1458" s="31"/>
      <c r="Z1458" s="31"/>
      <c r="AA1458" s="31"/>
      <c r="AB1458" s="31"/>
      <c r="AC1458" s="31"/>
      <c r="AD1458" s="31"/>
    </row>
    <row r="1459" spans="18:30" x14ac:dyDescent="0.25">
      <c r="R1459" s="31"/>
      <c r="S1459" s="31"/>
      <c r="T1459" s="31"/>
      <c r="U1459" s="31"/>
      <c r="V1459" s="31"/>
      <c r="W1459" s="31"/>
      <c r="X1459" s="31"/>
      <c r="Y1459" s="31"/>
      <c r="Z1459" s="31"/>
      <c r="AA1459" s="31"/>
      <c r="AB1459" s="31"/>
      <c r="AC1459" s="31"/>
      <c r="AD1459" s="31"/>
    </row>
    <row r="1460" spans="18:30" x14ac:dyDescent="0.25">
      <c r="R1460" s="31"/>
      <c r="S1460" s="31"/>
      <c r="T1460" s="31"/>
      <c r="U1460" s="31"/>
      <c r="V1460" s="31"/>
      <c r="W1460" s="31"/>
      <c r="X1460" s="31"/>
      <c r="Y1460" s="31"/>
      <c r="Z1460" s="31"/>
      <c r="AA1460" s="31"/>
      <c r="AB1460" s="31"/>
      <c r="AC1460" s="31"/>
      <c r="AD1460" s="31"/>
    </row>
    <row r="1461" spans="18:30" x14ac:dyDescent="0.25">
      <c r="R1461" s="31"/>
      <c r="S1461" s="31"/>
      <c r="T1461" s="31"/>
      <c r="U1461" s="31"/>
      <c r="V1461" s="31"/>
      <c r="W1461" s="31"/>
      <c r="X1461" s="31"/>
      <c r="Y1461" s="31"/>
      <c r="Z1461" s="31"/>
      <c r="AA1461" s="31"/>
      <c r="AB1461" s="31"/>
      <c r="AC1461" s="31"/>
      <c r="AD1461" s="31"/>
    </row>
    <row r="1462" spans="18:30" x14ac:dyDescent="0.25">
      <c r="R1462" s="31"/>
      <c r="S1462" s="31"/>
      <c r="T1462" s="31"/>
      <c r="U1462" s="31"/>
      <c r="V1462" s="31"/>
      <c r="W1462" s="31"/>
      <c r="X1462" s="31"/>
      <c r="Y1462" s="31"/>
      <c r="Z1462" s="31"/>
      <c r="AA1462" s="31"/>
      <c r="AB1462" s="31"/>
      <c r="AC1462" s="31"/>
      <c r="AD1462" s="31"/>
    </row>
    <row r="1463" spans="18:30" x14ac:dyDescent="0.25">
      <c r="R1463" s="31"/>
      <c r="S1463" s="31"/>
      <c r="T1463" s="31"/>
      <c r="U1463" s="31"/>
      <c r="V1463" s="31"/>
      <c r="W1463" s="31"/>
      <c r="X1463" s="31"/>
      <c r="Y1463" s="31"/>
      <c r="Z1463" s="31"/>
      <c r="AA1463" s="31"/>
      <c r="AB1463" s="31"/>
      <c r="AC1463" s="31"/>
      <c r="AD1463" s="31"/>
    </row>
    <row r="1464" spans="18:30" x14ac:dyDescent="0.25">
      <c r="R1464" s="31"/>
      <c r="S1464" s="31"/>
      <c r="T1464" s="31"/>
      <c r="U1464" s="31"/>
      <c r="V1464" s="31"/>
      <c r="W1464" s="31"/>
      <c r="X1464" s="31"/>
      <c r="Y1464" s="31"/>
      <c r="Z1464" s="31"/>
      <c r="AA1464" s="31"/>
      <c r="AB1464" s="31"/>
      <c r="AC1464" s="31"/>
      <c r="AD1464" s="31"/>
    </row>
    <row r="1465" spans="18:30" x14ac:dyDescent="0.25">
      <c r="R1465" s="31"/>
      <c r="S1465" s="31"/>
      <c r="T1465" s="31"/>
      <c r="U1465" s="31"/>
      <c r="V1465" s="31"/>
      <c r="W1465" s="31"/>
      <c r="X1465" s="31"/>
      <c r="Y1465" s="31"/>
      <c r="Z1465" s="31"/>
      <c r="AA1465" s="31"/>
      <c r="AB1465" s="31"/>
      <c r="AC1465" s="31"/>
      <c r="AD1465" s="31"/>
    </row>
    <row r="1466" spans="18:30" x14ac:dyDescent="0.25">
      <c r="R1466" s="31"/>
      <c r="S1466" s="31"/>
      <c r="T1466" s="31"/>
      <c r="U1466" s="31"/>
      <c r="V1466" s="31"/>
      <c r="W1466" s="31"/>
      <c r="X1466" s="31"/>
      <c r="Y1466" s="31"/>
      <c r="Z1466" s="31"/>
      <c r="AA1466" s="31"/>
      <c r="AB1466" s="31"/>
      <c r="AC1466" s="31"/>
      <c r="AD1466" s="31"/>
    </row>
    <row r="1467" spans="18:30" x14ac:dyDescent="0.25">
      <c r="R1467" s="31"/>
      <c r="S1467" s="31"/>
      <c r="T1467" s="31"/>
      <c r="U1467" s="31"/>
      <c r="V1467" s="31"/>
      <c r="W1467" s="31"/>
      <c r="X1467" s="31"/>
      <c r="Y1467" s="31"/>
      <c r="Z1467" s="31"/>
      <c r="AA1467" s="31"/>
      <c r="AB1467" s="31"/>
      <c r="AC1467" s="31"/>
      <c r="AD1467" s="31"/>
    </row>
    <row r="1468" spans="18:30" x14ac:dyDescent="0.25">
      <c r="R1468" s="31"/>
      <c r="S1468" s="31"/>
      <c r="T1468" s="31"/>
      <c r="U1468" s="31"/>
      <c r="V1468" s="31"/>
      <c r="W1468" s="31"/>
      <c r="X1468" s="31"/>
      <c r="Y1468" s="31"/>
      <c r="Z1468" s="31"/>
      <c r="AA1468" s="31"/>
      <c r="AB1468" s="31"/>
      <c r="AC1468" s="31"/>
      <c r="AD1468" s="31"/>
    </row>
    <row r="1469" spans="18:30" x14ac:dyDescent="0.25">
      <c r="R1469" s="31"/>
      <c r="S1469" s="31"/>
      <c r="T1469" s="31"/>
      <c r="U1469" s="31"/>
      <c r="V1469" s="31"/>
      <c r="W1469" s="31"/>
      <c r="X1469" s="31"/>
      <c r="Y1469" s="31"/>
      <c r="Z1469" s="31"/>
      <c r="AA1469" s="31"/>
      <c r="AB1469" s="31"/>
      <c r="AC1469" s="31"/>
      <c r="AD1469" s="31"/>
    </row>
    <row r="1470" spans="18:30" x14ac:dyDescent="0.25">
      <c r="R1470" s="31"/>
      <c r="S1470" s="31"/>
      <c r="T1470" s="31"/>
      <c r="U1470" s="31"/>
      <c r="V1470" s="31"/>
      <c r="W1470" s="31"/>
      <c r="X1470" s="31"/>
      <c r="Y1470" s="31"/>
      <c r="Z1470" s="31"/>
      <c r="AA1470" s="31"/>
      <c r="AB1470" s="31"/>
      <c r="AC1470" s="31"/>
      <c r="AD1470" s="31"/>
    </row>
    <row r="1471" spans="18:30" x14ac:dyDescent="0.25">
      <c r="R1471" s="31"/>
      <c r="S1471" s="31"/>
      <c r="T1471" s="31"/>
      <c r="U1471" s="31"/>
      <c r="V1471" s="31"/>
      <c r="W1471" s="31"/>
      <c r="X1471" s="31"/>
      <c r="Y1471" s="31"/>
      <c r="Z1471" s="31"/>
      <c r="AA1471" s="31"/>
      <c r="AB1471" s="31"/>
      <c r="AC1471" s="31"/>
      <c r="AD1471" s="31"/>
    </row>
    <row r="1472" spans="18:30" x14ac:dyDescent="0.25">
      <c r="R1472" s="31"/>
      <c r="S1472" s="31"/>
      <c r="T1472" s="31"/>
      <c r="U1472" s="31"/>
      <c r="V1472" s="31"/>
      <c r="W1472" s="31"/>
      <c r="X1472" s="31"/>
      <c r="Y1472" s="31"/>
      <c r="Z1472" s="31"/>
      <c r="AA1472" s="31"/>
      <c r="AB1472" s="31"/>
      <c r="AC1472" s="31"/>
      <c r="AD1472" s="31"/>
    </row>
    <row r="1473" spans="18:30" x14ac:dyDescent="0.25">
      <c r="R1473" s="31"/>
      <c r="S1473" s="31"/>
      <c r="T1473" s="31"/>
      <c r="U1473" s="31"/>
      <c r="V1473" s="31"/>
      <c r="W1473" s="31"/>
      <c r="X1473" s="31"/>
      <c r="Y1473" s="31"/>
      <c r="Z1473" s="31"/>
      <c r="AA1473" s="31"/>
      <c r="AB1473" s="31"/>
      <c r="AC1473" s="31"/>
      <c r="AD1473" s="31"/>
    </row>
    <row r="1474" spans="18:30" x14ac:dyDescent="0.25">
      <c r="R1474" s="31"/>
      <c r="S1474" s="31"/>
      <c r="T1474" s="31"/>
      <c r="U1474" s="31"/>
      <c r="V1474" s="31"/>
      <c r="W1474" s="31"/>
      <c r="X1474" s="31"/>
      <c r="Y1474" s="31"/>
      <c r="Z1474" s="31"/>
      <c r="AA1474" s="31"/>
      <c r="AB1474" s="31"/>
      <c r="AC1474" s="31"/>
      <c r="AD1474" s="31"/>
    </row>
    <row r="1475" spans="18:30" x14ac:dyDescent="0.25">
      <c r="R1475" s="31"/>
      <c r="S1475" s="31"/>
      <c r="T1475" s="31"/>
      <c r="U1475" s="31"/>
      <c r="V1475" s="31"/>
      <c r="W1475" s="31"/>
      <c r="X1475" s="31"/>
      <c r="Y1475" s="31"/>
      <c r="Z1475" s="31"/>
      <c r="AA1475" s="31"/>
      <c r="AB1475" s="31"/>
      <c r="AC1475" s="31"/>
      <c r="AD1475" s="31"/>
    </row>
    <row r="1476" spans="18:30" x14ac:dyDescent="0.25">
      <c r="R1476" s="31"/>
      <c r="S1476" s="31"/>
      <c r="T1476" s="31"/>
      <c r="U1476" s="31"/>
      <c r="V1476" s="31"/>
      <c r="W1476" s="31"/>
      <c r="X1476" s="31"/>
      <c r="Y1476" s="31"/>
      <c r="Z1476" s="31"/>
      <c r="AA1476" s="31"/>
      <c r="AB1476" s="31"/>
      <c r="AC1476" s="31"/>
      <c r="AD1476" s="31"/>
    </row>
    <row r="1477" spans="18:30" x14ac:dyDescent="0.25">
      <c r="R1477" s="31"/>
      <c r="S1477" s="31"/>
      <c r="T1477" s="31"/>
      <c r="U1477" s="31"/>
      <c r="V1477" s="31"/>
      <c r="W1477" s="31"/>
      <c r="X1477" s="31"/>
      <c r="Y1477" s="31"/>
      <c r="Z1477" s="31"/>
      <c r="AA1477" s="31"/>
      <c r="AB1477" s="31"/>
      <c r="AC1477" s="31"/>
      <c r="AD1477" s="31"/>
    </row>
    <row r="1478" spans="18:30" x14ac:dyDescent="0.25">
      <c r="R1478" s="31"/>
      <c r="S1478" s="31"/>
      <c r="T1478" s="31"/>
      <c r="U1478" s="31"/>
      <c r="V1478" s="31"/>
      <c r="W1478" s="31"/>
      <c r="X1478" s="31"/>
      <c r="Y1478" s="31"/>
      <c r="Z1478" s="31"/>
      <c r="AA1478" s="31"/>
      <c r="AB1478" s="31"/>
      <c r="AC1478" s="31"/>
      <c r="AD1478" s="31"/>
    </row>
    <row r="1479" spans="18:30" x14ac:dyDescent="0.25">
      <c r="R1479" s="31"/>
      <c r="S1479" s="31"/>
      <c r="T1479" s="31"/>
      <c r="U1479" s="31"/>
      <c r="V1479" s="31"/>
      <c r="W1479" s="31"/>
      <c r="X1479" s="31"/>
      <c r="Y1479" s="31"/>
      <c r="Z1479" s="31"/>
      <c r="AA1479" s="31"/>
      <c r="AB1479" s="31"/>
      <c r="AC1479" s="31"/>
      <c r="AD1479" s="31"/>
    </row>
    <row r="1480" spans="18:30" x14ac:dyDescent="0.25">
      <c r="R1480" s="31"/>
      <c r="S1480" s="31"/>
      <c r="T1480" s="31"/>
      <c r="U1480" s="31"/>
      <c r="V1480" s="31"/>
      <c r="W1480" s="31"/>
      <c r="X1480" s="31"/>
      <c r="Y1480" s="31"/>
      <c r="Z1480" s="31"/>
      <c r="AA1480" s="31"/>
      <c r="AB1480" s="31"/>
      <c r="AC1480" s="31"/>
      <c r="AD1480" s="31"/>
    </row>
    <row r="1481" spans="18:30" x14ac:dyDescent="0.25">
      <c r="R1481" s="31"/>
      <c r="S1481" s="31"/>
      <c r="T1481" s="31"/>
      <c r="U1481" s="31"/>
      <c r="V1481" s="31"/>
      <c r="W1481" s="31"/>
      <c r="X1481" s="31"/>
      <c r="Y1481" s="31"/>
      <c r="Z1481" s="31"/>
      <c r="AA1481" s="31"/>
      <c r="AB1481" s="31"/>
      <c r="AC1481" s="31"/>
      <c r="AD1481" s="31"/>
    </row>
    <row r="1482" spans="18:30" x14ac:dyDescent="0.25">
      <c r="R1482" s="31"/>
      <c r="S1482" s="31"/>
      <c r="T1482" s="31"/>
      <c r="U1482" s="31"/>
      <c r="V1482" s="31"/>
      <c r="W1482" s="31"/>
      <c r="X1482" s="31"/>
      <c r="Y1482" s="31"/>
      <c r="Z1482" s="31"/>
      <c r="AA1482" s="31"/>
      <c r="AB1482" s="31"/>
      <c r="AC1482" s="31"/>
      <c r="AD1482" s="31"/>
    </row>
    <row r="1483" spans="18:30" x14ac:dyDescent="0.25">
      <c r="R1483" s="31"/>
      <c r="S1483" s="31"/>
      <c r="T1483" s="31"/>
      <c r="U1483" s="31"/>
      <c r="V1483" s="31"/>
      <c r="W1483" s="31"/>
      <c r="X1483" s="31"/>
      <c r="Y1483" s="31"/>
      <c r="Z1483" s="31"/>
      <c r="AA1483" s="31"/>
      <c r="AB1483" s="31"/>
      <c r="AC1483" s="31"/>
      <c r="AD1483" s="31"/>
    </row>
    <row r="1484" spans="18:30" x14ac:dyDescent="0.25">
      <c r="R1484" s="31"/>
      <c r="S1484" s="31"/>
      <c r="T1484" s="31"/>
      <c r="U1484" s="31"/>
      <c r="V1484" s="31"/>
      <c r="W1484" s="31"/>
      <c r="X1484" s="31"/>
      <c r="Y1484" s="31"/>
      <c r="Z1484" s="31"/>
      <c r="AA1484" s="31"/>
      <c r="AB1484" s="31"/>
      <c r="AC1484" s="31"/>
      <c r="AD1484" s="31"/>
    </row>
    <row r="1485" spans="18:30" x14ac:dyDescent="0.25">
      <c r="R1485" s="31"/>
      <c r="S1485" s="31"/>
      <c r="T1485" s="31"/>
      <c r="U1485" s="31"/>
      <c r="V1485" s="31"/>
      <c r="W1485" s="31"/>
      <c r="X1485" s="31"/>
      <c r="Y1485" s="31"/>
      <c r="Z1485" s="31"/>
      <c r="AA1485" s="31"/>
      <c r="AB1485" s="31"/>
      <c r="AC1485" s="31"/>
      <c r="AD1485" s="31"/>
    </row>
    <row r="1486" spans="18:30" x14ac:dyDescent="0.25">
      <c r="R1486" s="31"/>
      <c r="S1486" s="31"/>
      <c r="T1486" s="31"/>
      <c r="U1486" s="31"/>
      <c r="V1486" s="31"/>
      <c r="W1486" s="31"/>
      <c r="X1486" s="31"/>
      <c r="Y1486" s="31"/>
      <c r="Z1486" s="31"/>
      <c r="AA1486" s="31"/>
      <c r="AB1486" s="31"/>
      <c r="AC1486" s="31"/>
      <c r="AD1486" s="31"/>
    </row>
    <row r="1487" spans="18:30" x14ac:dyDescent="0.25">
      <c r="R1487" s="31"/>
      <c r="S1487" s="31"/>
      <c r="T1487" s="31"/>
      <c r="U1487" s="31"/>
      <c r="V1487" s="31"/>
      <c r="W1487" s="31"/>
      <c r="X1487" s="31"/>
      <c r="Y1487" s="31"/>
      <c r="Z1487" s="31"/>
      <c r="AA1487" s="31"/>
      <c r="AB1487" s="31"/>
      <c r="AC1487" s="31"/>
      <c r="AD1487" s="31"/>
    </row>
    <row r="1488" spans="18:30" x14ac:dyDescent="0.25">
      <c r="R1488" s="31"/>
      <c r="S1488" s="31"/>
      <c r="T1488" s="31"/>
      <c r="U1488" s="31"/>
      <c r="V1488" s="31"/>
      <c r="W1488" s="31"/>
      <c r="X1488" s="31"/>
      <c r="Y1488" s="31"/>
      <c r="Z1488" s="31"/>
      <c r="AA1488" s="31"/>
      <c r="AB1488" s="31"/>
      <c r="AC1488" s="31"/>
      <c r="AD1488" s="31"/>
    </row>
    <row r="1489" spans="18:30" x14ac:dyDescent="0.25">
      <c r="R1489" s="31"/>
      <c r="S1489" s="31"/>
      <c r="T1489" s="31"/>
      <c r="U1489" s="31"/>
      <c r="V1489" s="31"/>
      <c r="W1489" s="31"/>
      <c r="X1489" s="31"/>
      <c r="Y1489" s="31"/>
      <c r="Z1489" s="31"/>
      <c r="AA1489" s="31"/>
      <c r="AB1489" s="31"/>
      <c r="AC1489" s="31"/>
      <c r="AD1489" s="31"/>
    </row>
    <row r="1490" spans="18:30" x14ac:dyDescent="0.25">
      <c r="R1490" s="31"/>
      <c r="S1490" s="31"/>
      <c r="T1490" s="31"/>
      <c r="U1490" s="31"/>
      <c r="V1490" s="31"/>
      <c r="W1490" s="31"/>
      <c r="X1490" s="31"/>
      <c r="Y1490" s="31"/>
      <c r="Z1490" s="31"/>
      <c r="AA1490" s="31"/>
      <c r="AB1490" s="31"/>
      <c r="AC1490" s="31"/>
      <c r="AD1490" s="31"/>
    </row>
    <row r="1491" spans="18:30" x14ac:dyDescent="0.25">
      <c r="R1491" s="31"/>
      <c r="S1491" s="31"/>
      <c r="T1491" s="31"/>
      <c r="U1491" s="31"/>
      <c r="V1491" s="31"/>
      <c r="W1491" s="31"/>
      <c r="X1491" s="31"/>
      <c r="Y1491" s="31"/>
      <c r="Z1491" s="31"/>
      <c r="AA1491" s="31"/>
      <c r="AB1491" s="31"/>
      <c r="AC1491" s="31"/>
      <c r="AD1491" s="31"/>
    </row>
    <row r="1492" spans="18:30" x14ac:dyDescent="0.25">
      <c r="R1492" s="31"/>
      <c r="S1492" s="31"/>
      <c r="T1492" s="31"/>
      <c r="U1492" s="31"/>
      <c r="V1492" s="31"/>
      <c r="W1492" s="31"/>
      <c r="X1492" s="31"/>
      <c r="Y1492" s="31"/>
      <c r="Z1492" s="31"/>
      <c r="AA1492" s="31"/>
      <c r="AB1492" s="31"/>
      <c r="AC1492" s="31"/>
      <c r="AD1492" s="31"/>
    </row>
    <row r="1493" spans="18:30" x14ac:dyDescent="0.25">
      <c r="R1493" s="31"/>
      <c r="S1493" s="31"/>
      <c r="T1493" s="31"/>
      <c r="U1493" s="31"/>
      <c r="V1493" s="31"/>
      <c r="W1493" s="31"/>
      <c r="X1493" s="31"/>
      <c r="Y1493" s="31"/>
      <c r="Z1493" s="31"/>
      <c r="AA1493" s="31"/>
      <c r="AB1493" s="31"/>
      <c r="AC1493" s="31"/>
      <c r="AD1493" s="31"/>
    </row>
    <row r="1494" spans="18:30" x14ac:dyDescent="0.25">
      <c r="R1494" s="31"/>
      <c r="S1494" s="31"/>
      <c r="T1494" s="31"/>
      <c r="U1494" s="31"/>
      <c r="V1494" s="31"/>
      <c r="W1494" s="31"/>
      <c r="X1494" s="31"/>
      <c r="Y1494" s="31"/>
      <c r="Z1494" s="31"/>
      <c r="AA1494" s="31"/>
      <c r="AB1494" s="31"/>
      <c r="AC1494" s="31"/>
      <c r="AD1494" s="31"/>
    </row>
    <row r="1495" spans="18:30" x14ac:dyDescent="0.25">
      <c r="R1495" s="31"/>
      <c r="S1495" s="31"/>
      <c r="T1495" s="31"/>
      <c r="U1495" s="31"/>
      <c r="V1495" s="31"/>
      <c r="W1495" s="31"/>
      <c r="X1495" s="31"/>
      <c r="Y1495" s="31"/>
      <c r="Z1495" s="31"/>
      <c r="AA1495" s="31"/>
      <c r="AB1495" s="31"/>
      <c r="AC1495" s="31"/>
      <c r="AD1495" s="31"/>
    </row>
    <row r="1496" spans="18:30" x14ac:dyDescent="0.25">
      <c r="R1496" s="31"/>
      <c r="S1496" s="31"/>
      <c r="T1496" s="31"/>
      <c r="U1496" s="31"/>
      <c r="V1496" s="31"/>
      <c r="W1496" s="31"/>
      <c r="X1496" s="31"/>
      <c r="Y1496" s="31"/>
      <c r="Z1496" s="31"/>
      <c r="AA1496" s="31"/>
      <c r="AB1496" s="31"/>
      <c r="AC1496" s="31"/>
      <c r="AD1496" s="31"/>
    </row>
    <row r="1497" spans="18:30" x14ac:dyDescent="0.25">
      <c r="R1497" s="31"/>
      <c r="S1497" s="31"/>
      <c r="T1497" s="31"/>
      <c r="U1497" s="31"/>
      <c r="V1497" s="31"/>
      <c r="W1497" s="31"/>
      <c r="X1497" s="31"/>
      <c r="Y1497" s="31"/>
      <c r="Z1497" s="31"/>
      <c r="AA1497" s="31"/>
      <c r="AB1497" s="31"/>
      <c r="AC1497" s="31"/>
      <c r="AD1497" s="31"/>
    </row>
    <row r="1498" spans="18:30" x14ac:dyDescent="0.25">
      <c r="R1498" s="31"/>
      <c r="S1498" s="31"/>
      <c r="T1498" s="31"/>
      <c r="U1498" s="31"/>
      <c r="V1498" s="31"/>
      <c r="W1498" s="31"/>
      <c r="X1498" s="31"/>
      <c r="Y1498" s="31"/>
      <c r="Z1498" s="31"/>
      <c r="AA1498" s="31"/>
      <c r="AB1498" s="31"/>
      <c r="AC1498" s="31"/>
      <c r="AD1498" s="31"/>
    </row>
    <row r="1499" spans="18:30" x14ac:dyDescent="0.25">
      <c r="R1499" s="31"/>
      <c r="S1499" s="31"/>
      <c r="T1499" s="31"/>
      <c r="U1499" s="31"/>
      <c r="V1499" s="31"/>
      <c r="W1499" s="31"/>
      <c r="X1499" s="31"/>
      <c r="Y1499" s="31"/>
      <c r="Z1499" s="31"/>
      <c r="AA1499" s="31"/>
      <c r="AB1499" s="31"/>
      <c r="AC1499" s="31"/>
      <c r="AD1499" s="31"/>
    </row>
    <row r="1500" spans="18:30" x14ac:dyDescent="0.25">
      <c r="R1500" s="31"/>
      <c r="S1500" s="31"/>
      <c r="T1500" s="31"/>
      <c r="U1500" s="31"/>
      <c r="V1500" s="31"/>
      <c r="W1500" s="31"/>
      <c r="X1500" s="31"/>
      <c r="Y1500" s="31"/>
      <c r="Z1500" s="31"/>
      <c r="AA1500" s="31"/>
      <c r="AB1500" s="31"/>
      <c r="AC1500" s="31"/>
      <c r="AD1500" s="31"/>
    </row>
    <row r="1501" spans="18:30" x14ac:dyDescent="0.25">
      <c r="R1501" s="31"/>
      <c r="S1501" s="31"/>
      <c r="T1501" s="31"/>
      <c r="U1501" s="31"/>
      <c r="V1501" s="31"/>
      <c r="W1501" s="31"/>
      <c r="X1501" s="31"/>
      <c r="Y1501" s="31"/>
      <c r="Z1501" s="31"/>
      <c r="AA1501" s="31"/>
      <c r="AB1501" s="31"/>
      <c r="AC1501" s="31"/>
      <c r="AD1501" s="31"/>
    </row>
    <row r="1502" spans="18:30" x14ac:dyDescent="0.25">
      <c r="R1502" s="31"/>
      <c r="S1502" s="31"/>
      <c r="T1502" s="31"/>
      <c r="U1502" s="31"/>
      <c r="V1502" s="31"/>
      <c r="W1502" s="31"/>
      <c r="X1502" s="31"/>
      <c r="Y1502" s="31"/>
      <c r="Z1502" s="31"/>
      <c r="AA1502" s="31"/>
      <c r="AB1502" s="31"/>
      <c r="AC1502" s="31"/>
      <c r="AD1502" s="31"/>
    </row>
    <row r="1503" spans="18:30" x14ac:dyDescent="0.25">
      <c r="R1503" s="31"/>
      <c r="S1503" s="31"/>
      <c r="T1503" s="31"/>
      <c r="U1503" s="31"/>
      <c r="V1503" s="31"/>
      <c r="W1503" s="31"/>
      <c r="X1503" s="31"/>
      <c r="Y1503" s="31"/>
      <c r="Z1503" s="31"/>
      <c r="AA1503" s="31"/>
      <c r="AB1503" s="31"/>
      <c r="AC1503" s="31"/>
      <c r="AD1503" s="31"/>
    </row>
    <row r="1504" spans="18:30" x14ac:dyDescent="0.25">
      <c r="R1504" s="31"/>
      <c r="S1504" s="31"/>
      <c r="T1504" s="31"/>
      <c r="U1504" s="31"/>
      <c r="V1504" s="31"/>
      <c r="W1504" s="31"/>
      <c r="X1504" s="31"/>
      <c r="Y1504" s="31"/>
      <c r="Z1504" s="31"/>
      <c r="AA1504" s="31"/>
      <c r="AB1504" s="31"/>
      <c r="AC1504" s="31"/>
      <c r="AD1504" s="31"/>
    </row>
    <row r="1505" spans="18:30" x14ac:dyDescent="0.25">
      <c r="R1505" s="31"/>
      <c r="S1505" s="31"/>
      <c r="T1505" s="31"/>
      <c r="U1505" s="31"/>
      <c r="V1505" s="31"/>
      <c r="W1505" s="31"/>
      <c r="X1505" s="31"/>
      <c r="Y1505" s="31"/>
      <c r="Z1505" s="31"/>
      <c r="AA1505" s="31"/>
      <c r="AB1505" s="31"/>
      <c r="AC1505" s="31"/>
      <c r="AD1505" s="31"/>
    </row>
    <row r="1506" spans="18:30" x14ac:dyDescent="0.25">
      <c r="R1506" s="31"/>
      <c r="S1506" s="31"/>
      <c r="T1506" s="31"/>
      <c r="U1506" s="31"/>
      <c r="V1506" s="31"/>
      <c r="W1506" s="31"/>
      <c r="X1506" s="31"/>
      <c r="Y1506" s="31"/>
      <c r="Z1506" s="31"/>
      <c r="AA1506" s="31"/>
      <c r="AB1506" s="31"/>
      <c r="AC1506" s="31"/>
      <c r="AD1506" s="31"/>
    </row>
    <row r="1507" spans="18:30" x14ac:dyDescent="0.25">
      <c r="R1507" s="31"/>
      <c r="S1507" s="31"/>
      <c r="T1507" s="31"/>
      <c r="U1507" s="31"/>
      <c r="V1507" s="31"/>
      <c r="W1507" s="31"/>
      <c r="X1507" s="31"/>
      <c r="Y1507" s="31"/>
      <c r="Z1507" s="31"/>
      <c r="AA1507" s="31"/>
      <c r="AB1507" s="31"/>
      <c r="AC1507" s="31"/>
      <c r="AD1507" s="31"/>
    </row>
    <row r="1508" spans="18:30" x14ac:dyDescent="0.25">
      <c r="R1508" s="31"/>
      <c r="S1508" s="31"/>
      <c r="T1508" s="31"/>
      <c r="U1508" s="31"/>
      <c r="V1508" s="31"/>
      <c r="W1508" s="31"/>
      <c r="X1508" s="31"/>
      <c r="Y1508" s="31"/>
      <c r="Z1508" s="31"/>
      <c r="AA1508" s="31"/>
      <c r="AB1508" s="31"/>
      <c r="AC1508" s="31"/>
      <c r="AD1508" s="31"/>
    </row>
    <row r="1509" spans="18:30" x14ac:dyDescent="0.25">
      <c r="R1509" s="31"/>
      <c r="S1509" s="31"/>
      <c r="T1509" s="31"/>
      <c r="U1509" s="31"/>
      <c r="V1509" s="31"/>
      <c r="W1509" s="31"/>
      <c r="X1509" s="31"/>
      <c r="Y1509" s="31"/>
      <c r="Z1509" s="31"/>
      <c r="AA1509" s="31"/>
      <c r="AB1509" s="31"/>
      <c r="AC1509" s="31"/>
      <c r="AD1509" s="31"/>
    </row>
    <row r="1510" spans="18:30" x14ac:dyDescent="0.25">
      <c r="R1510" s="31"/>
      <c r="S1510" s="31"/>
      <c r="T1510" s="31"/>
      <c r="U1510" s="31"/>
      <c r="V1510" s="31"/>
      <c r="W1510" s="31"/>
      <c r="X1510" s="31"/>
      <c r="Y1510" s="31"/>
      <c r="Z1510" s="31"/>
      <c r="AA1510" s="31"/>
      <c r="AB1510" s="31"/>
      <c r="AC1510" s="31"/>
      <c r="AD1510" s="31"/>
    </row>
    <row r="1511" spans="18:30" x14ac:dyDescent="0.25">
      <c r="R1511" s="31"/>
      <c r="S1511" s="31"/>
      <c r="T1511" s="31"/>
      <c r="U1511" s="31"/>
      <c r="V1511" s="31"/>
      <c r="W1511" s="31"/>
      <c r="X1511" s="31"/>
      <c r="Y1511" s="31"/>
      <c r="Z1511" s="31"/>
      <c r="AA1511" s="31"/>
      <c r="AB1511" s="31"/>
      <c r="AC1511" s="31"/>
      <c r="AD1511" s="31"/>
    </row>
    <row r="1512" spans="18:30" x14ac:dyDescent="0.25">
      <c r="R1512" s="31"/>
      <c r="S1512" s="31"/>
      <c r="T1512" s="31"/>
      <c r="U1512" s="31"/>
      <c r="V1512" s="31"/>
      <c r="W1512" s="31"/>
      <c r="X1512" s="31"/>
      <c r="Y1512" s="31"/>
      <c r="Z1512" s="31"/>
      <c r="AA1512" s="31"/>
      <c r="AB1512" s="31"/>
      <c r="AC1512" s="31"/>
      <c r="AD1512" s="31"/>
    </row>
    <row r="1513" spans="18:30" x14ac:dyDescent="0.25">
      <c r="R1513" s="31"/>
      <c r="S1513" s="31"/>
      <c r="T1513" s="31"/>
      <c r="U1513" s="31"/>
      <c r="V1513" s="31"/>
      <c r="W1513" s="31"/>
      <c r="X1513" s="31"/>
      <c r="Y1513" s="31"/>
      <c r="Z1513" s="31"/>
      <c r="AA1513" s="31"/>
      <c r="AB1513" s="31"/>
      <c r="AC1513" s="31"/>
      <c r="AD1513" s="31"/>
    </row>
    <row r="1514" spans="18:30" x14ac:dyDescent="0.25">
      <c r="R1514" s="31"/>
      <c r="S1514" s="31"/>
      <c r="T1514" s="31"/>
      <c r="U1514" s="31"/>
      <c r="V1514" s="31"/>
      <c r="W1514" s="31"/>
      <c r="X1514" s="31"/>
      <c r="Y1514" s="31"/>
      <c r="Z1514" s="31"/>
      <c r="AA1514" s="31"/>
      <c r="AB1514" s="31"/>
      <c r="AC1514" s="31"/>
      <c r="AD1514" s="31"/>
    </row>
    <row r="1515" spans="18:30" x14ac:dyDescent="0.25">
      <c r="R1515" s="31"/>
      <c r="S1515" s="31"/>
      <c r="T1515" s="31"/>
      <c r="U1515" s="31"/>
      <c r="V1515" s="31"/>
      <c r="W1515" s="31"/>
      <c r="X1515" s="31"/>
      <c r="Y1515" s="31"/>
      <c r="Z1515" s="31"/>
      <c r="AA1515" s="31"/>
      <c r="AB1515" s="31"/>
      <c r="AC1515" s="31"/>
      <c r="AD1515" s="31"/>
    </row>
    <row r="1516" spans="18:30" x14ac:dyDescent="0.25">
      <c r="R1516" s="31"/>
      <c r="S1516" s="31"/>
      <c r="T1516" s="31"/>
      <c r="U1516" s="31"/>
      <c r="V1516" s="31"/>
      <c r="W1516" s="31"/>
      <c r="X1516" s="31"/>
      <c r="Y1516" s="31"/>
      <c r="Z1516" s="31"/>
      <c r="AA1516" s="31"/>
      <c r="AB1516" s="31"/>
      <c r="AC1516" s="31"/>
      <c r="AD1516" s="31"/>
    </row>
    <row r="1517" spans="18:30" x14ac:dyDescent="0.25">
      <c r="R1517" s="31"/>
      <c r="S1517" s="31"/>
      <c r="T1517" s="31"/>
      <c r="U1517" s="31"/>
      <c r="V1517" s="31"/>
      <c r="W1517" s="31"/>
      <c r="X1517" s="31"/>
      <c r="Y1517" s="31"/>
      <c r="Z1517" s="31"/>
      <c r="AA1517" s="31"/>
      <c r="AB1517" s="31"/>
      <c r="AC1517" s="31"/>
      <c r="AD1517" s="31"/>
    </row>
    <row r="1518" spans="18:30" x14ac:dyDescent="0.25">
      <c r="R1518" s="31"/>
      <c r="S1518" s="31"/>
      <c r="T1518" s="31"/>
      <c r="U1518" s="31"/>
      <c r="V1518" s="31"/>
      <c r="W1518" s="31"/>
      <c r="X1518" s="31"/>
      <c r="Y1518" s="31"/>
      <c r="Z1518" s="31"/>
      <c r="AA1518" s="31"/>
      <c r="AB1518" s="31"/>
      <c r="AC1518" s="31"/>
      <c r="AD1518" s="31"/>
    </row>
    <row r="1519" spans="18:30" x14ac:dyDescent="0.25">
      <c r="R1519" s="31"/>
      <c r="S1519" s="31"/>
      <c r="T1519" s="31"/>
      <c r="U1519" s="31"/>
      <c r="V1519" s="31"/>
      <c r="W1519" s="31"/>
      <c r="X1519" s="31"/>
      <c r="Y1519" s="31"/>
      <c r="Z1519" s="31"/>
      <c r="AA1519" s="31"/>
      <c r="AB1519" s="31"/>
      <c r="AC1519" s="31"/>
      <c r="AD1519" s="31"/>
    </row>
    <row r="1520" spans="18:30" x14ac:dyDescent="0.25">
      <c r="R1520" s="31"/>
      <c r="S1520" s="31"/>
      <c r="T1520" s="31"/>
      <c r="U1520" s="31"/>
      <c r="V1520" s="31"/>
      <c r="W1520" s="31"/>
      <c r="X1520" s="31"/>
      <c r="Y1520" s="31"/>
      <c r="Z1520" s="31"/>
      <c r="AA1520" s="31"/>
      <c r="AB1520" s="31"/>
      <c r="AC1520" s="31"/>
      <c r="AD1520" s="31"/>
    </row>
    <row r="1521" spans="18:30" x14ac:dyDescent="0.25">
      <c r="R1521" s="31"/>
      <c r="S1521" s="31"/>
      <c r="T1521" s="31"/>
      <c r="U1521" s="31"/>
      <c r="V1521" s="31"/>
      <c r="W1521" s="31"/>
      <c r="X1521" s="31"/>
      <c r="Y1521" s="31"/>
      <c r="Z1521" s="31"/>
      <c r="AA1521" s="31"/>
      <c r="AB1521" s="31"/>
      <c r="AC1521" s="31"/>
      <c r="AD1521" s="31"/>
    </row>
    <row r="1522" spans="18:30" x14ac:dyDescent="0.25">
      <c r="R1522" s="31"/>
      <c r="S1522" s="31"/>
      <c r="T1522" s="31"/>
      <c r="U1522" s="31"/>
      <c r="V1522" s="31"/>
      <c r="W1522" s="31"/>
      <c r="X1522" s="31"/>
      <c r="Y1522" s="31"/>
      <c r="Z1522" s="31"/>
      <c r="AA1522" s="31"/>
      <c r="AB1522" s="31"/>
      <c r="AC1522" s="31"/>
      <c r="AD1522" s="31"/>
    </row>
    <row r="1523" spans="18:30" x14ac:dyDescent="0.25">
      <c r="R1523" s="31"/>
      <c r="S1523" s="31"/>
      <c r="T1523" s="31"/>
      <c r="U1523" s="31"/>
      <c r="V1523" s="31"/>
      <c r="W1523" s="31"/>
      <c r="X1523" s="31"/>
      <c r="Y1523" s="31"/>
      <c r="Z1523" s="31"/>
      <c r="AA1523" s="31"/>
      <c r="AB1523" s="31"/>
      <c r="AC1523" s="31"/>
      <c r="AD1523" s="31"/>
    </row>
    <row r="1524" spans="18:30" x14ac:dyDescent="0.25">
      <c r="R1524" s="31"/>
      <c r="S1524" s="31"/>
      <c r="T1524" s="31"/>
      <c r="U1524" s="31"/>
      <c r="V1524" s="31"/>
      <c r="W1524" s="31"/>
      <c r="X1524" s="31"/>
      <c r="Y1524" s="31"/>
      <c r="Z1524" s="31"/>
      <c r="AA1524" s="31"/>
      <c r="AB1524" s="31"/>
      <c r="AC1524" s="31"/>
      <c r="AD1524" s="31"/>
    </row>
    <row r="1525" spans="18:30" x14ac:dyDescent="0.25">
      <c r="R1525" s="31"/>
      <c r="S1525" s="31"/>
      <c r="T1525" s="31"/>
      <c r="U1525" s="31"/>
      <c r="V1525" s="31"/>
      <c r="W1525" s="31"/>
      <c r="X1525" s="31"/>
      <c r="Y1525" s="31"/>
      <c r="Z1525" s="31"/>
      <c r="AA1525" s="31"/>
      <c r="AB1525" s="31"/>
      <c r="AC1525" s="31"/>
      <c r="AD1525" s="31"/>
    </row>
    <row r="1526" spans="18:30" x14ac:dyDescent="0.25">
      <c r="R1526" s="31"/>
      <c r="S1526" s="31"/>
      <c r="T1526" s="31"/>
      <c r="U1526" s="31"/>
      <c r="V1526" s="31"/>
      <c r="W1526" s="31"/>
      <c r="X1526" s="31"/>
      <c r="Y1526" s="31"/>
      <c r="Z1526" s="31"/>
      <c r="AA1526" s="31"/>
      <c r="AB1526" s="31"/>
      <c r="AC1526" s="31"/>
      <c r="AD1526" s="31"/>
    </row>
    <row r="1527" spans="18:30" x14ac:dyDescent="0.25">
      <c r="R1527" s="31"/>
      <c r="S1527" s="31"/>
      <c r="T1527" s="31"/>
      <c r="U1527" s="31"/>
      <c r="V1527" s="31"/>
      <c r="W1527" s="31"/>
      <c r="X1527" s="31"/>
      <c r="Y1527" s="31"/>
      <c r="Z1527" s="31"/>
      <c r="AA1527" s="31"/>
      <c r="AB1527" s="31"/>
      <c r="AC1527" s="31"/>
      <c r="AD1527" s="31"/>
    </row>
    <row r="1528" spans="18:30" x14ac:dyDescent="0.25">
      <c r="R1528" s="31"/>
      <c r="S1528" s="31"/>
      <c r="T1528" s="31"/>
      <c r="U1528" s="31"/>
      <c r="V1528" s="31"/>
      <c r="W1528" s="31"/>
      <c r="X1528" s="31"/>
      <c r="Y1528" s="31"/>
      <c r="Z1528" s="31"/>
      <c r="AA1528" s="31"/>
      <c r="AB1528" s="31"/>
      <c r="AC1528" s="31"/>
      <c r="AD1528" s="31"/>
    </row>
    <row r="1529" spans="18:30" x14ac:dyDescent="0.25">
      <c r="R1529" s="31"/>
      <c r="S1529" s="31"/>
      <c r="T1529" s="31"/>
      <c r="U1529" s="31"/>
      <c r="V1529" s="31"/>
      <c r="W1529" s="31"/>
      <c r="X1529" s="31"/>
      <c r="Y1529" s="31"/>
      <c r="Z1529" s="31"/>
      <c r="AA1529" s="31"/>
      <c r="AB1529" s="31"/>
      <c r="AC1529" s="31"/>
      <c r="AD1529" s="31"/>
    </row>
    <row r="1530" spans="18:30" x14ac:dyDescent="0.25">
      <c r="R1530" s="31"/>
      <c r="S1530" s="31"/>
      <c r="T1530" s="31"/>
      <c r="U1530" s="31"/>
      <c r="V1530" s="31"/>
      <c r="W1530" s="31"/>
      <c r="X1530" s="31"/>
      <c r="Y1530" s="31"/>
      <c r="Z1530" s="31"/>
      <c r="AA1530" s="31"/>
      <c r="AB1530" s="31"/>
      <c r="AC1530" s="31"/>
      <c r="AD1530" s="31"/>
    </row>
    <row r="1531" spans="18:30" x14ac:dyDescent="0.25">
      <c r="R1531" s="31"/>
      <c r="S1531" s="31"/>
      <c r="T1531" s="31"/>
      <c r="U1531" s="31"/>
      <c r="V1531" s="31"/>
      <c r="W1531" s="31"/>
      <c r="X1531" s="31"/>
      <c r="Y1531" s="31"/>
      <c r="Z1531" s="31"/>
      <c r="AA1531" s="31"/>
      <c r="AB1531" s="31"/>
      <c r="AC1531" s="31"/>
      <c r="AD1531" s="31"/>
    </row>
    <row r="1532" spans="18:30" x14ac:dyDescent="0.25">
      <c r="R1532" s="31"/>
      <c r="S1532" s="31"/>
      <c r="T1532" s="31"/>
      <c r="U1532" s="31"/>
      <c r="V1532" s="31"/>
      <c r="W1532" s="31"/>
      <c r="X1532" s="31"/>
      <c r="Y1532" s="31"/>
      <c r="Z1532" s="31"/>
      <c r="AA1532" s="31"/>
      <c r="AB1532" s="31"/>
      <c r="AC1532" s="31"/>
      <c r="AD1532" s="31"/>
    </row>
    <row r="1533" spans="18:30" x14ac:dyDescent="0.25">
      <c r="R1533" s="31"/>
      <c r="S1533" s="31"/>
      <c r="T1533" s="31"/>
      <c r="U1533" s="31"/>
      <c r="V1533" s="31"/>
      <c r="W1533" s="31"/>
      <c r="X1533" s="31"/>
      <c r="Y1533" s="31"/>
      <c r="Z1533" s="31"/>
      <c r="AA1533" s="31"/>
      <c r="AB1533" s="31"/>
      <c r="AC1533" s="31"/>
      <c r="AD1533" s="31"/>
    </row>
    <row r="1534" spans="18:30" x14ac:dyDescent="0.25">
      <c r="R1534" s="31"/>
      <c r="S1534" s="31"/>
      <c r="T1534" s="31"/>
      <c r="U1534" s="31"/>
      <c r="V1534" s="31"/>
      <c r="W1534" s="31"/>
      <c r="X1534" s="31"/>
      <c r="Y1534" s="31"/>
      <c r="Z1534" s="31"/>
      <c r="AA1534" s="31"/>
      <c r="AB1534" s="31"/>
      <c r="AC1534" s="31"/>
      <c r="AD1534" s="31"/>
    </row>
    <row r="1535" spans="18:30" x14ac:dyDescent="0.25">
      <c r="R1535" s="31"/>
      <c r="S1535" s="31"/>
      <c r="T1535" s="31"/>
      <c r="U1535" s="31"/>
      <c r="V1535" s="31"/>
      <c r="W1535" s="31"/>
      <c r="X1535" s="31"/>
      <c r="Y1535" s="31"/>
      <c r="Z1535" s="31"/>
      <c r="AA1535" s="31"/>
      <c r="AB1535" s="31"/>
      <c r="AC1535" s="31"/>
      <c r="AD1535" s="31"/>
    </row>
    <row r="1536" spans="18:30" x14ac:dyDescent="0.25">
      <c r="R1536" s="31"/>
      <c r="S1536" s="31"/>
      <c r="T1536" s="31"/>
      <c r="U1536" s="31"/>
      <c r="V1536" s="31"/>
      <c r="W1536" s="31"/>
      <c r="X1536" s="31"/>
      <c r="Y1536" s="31"/>
      <c r="Z1536" s="31"/>
      <c r="AA1536" s="31"/>
      <c r="AB1536" s="31"/>
      <c r="AC1536" s="31"/>
      <c r="AD1536" s="31"/>
    </row>
    <row r="1537" spans="18:30" x14ac:dyDescent="0.25">
      <c r="R1537" s="31"/>
      <c r="S1537" s="31"/>
      <c r="T1537" s="31"/>
      <c r="U1537" s="31"/>
      <c r="V1537" s="31"/>
      <c r="W1537" s="31"/>
      <c r="X1537" s="31"/>
      <c r="Y1537" s="31"/>
      <c r="Z1537" s="31"/>
      <c r="AA1537" s="31"/>
      <c r="AB1537" s="31"/>
      <c r="AC1537" s="31"/>
      <c r="AD1537" s="31"/>
    </row>
    <row r="1538" spans="18:30" x14ac:dyDescent="0.25">
      <c r="R1538" s="31"/>
      <c r="S1538" s="31"/>
      <c r="T1538" s="31"/>
      <c r="U1538" s="31"/>
      <c r="V1538" s="31"/>
      <c r="W1538" s="31"/>
      <c r="X1538" s="31"/>
      <c r="Y1538" s="31"/>
      <c r="Z1538" s="31"/>
      <c r="AA1538" s="31"/>
      <c r="AB1538" s="31"/>
      <c r="AC1538" s="31"/>
      <c r="AD1538" s="31"/>
    </row>
    <row r="1539" spans="18:30" x14ac:dyDescent="0.25">
      <c r="R1539" s="31"/>
      <c r="S1539" s="31"/>
      <c r="T1539" s="31"/>
      <c r="U1539" s="31"/>
      <c r="V1539" s="31"/>
      <c r="W1539" s="31"/>
      <c r="X1539" s="31"/>
      <c r="Y1539" s="31"/>
      <c r="Z1539" s="31"/>
      <c r="AA1539" s="31"/>
      <c r="AB1539" s="31"/>
      <c r="AC1539" s="31"/>
      <c r="AD1539" s="31"/>
    </row>
    <row r="1540" spans="18:30" x14ac:dyDescent="0.25">
      <c r="R1540" s="31"/>
      <c r="S1540" s="31"/>
      <c r="T1540" s="31"/>
      <c r="U1540" s="31"/>
      <c r="V1540" s="31"/>
      <c r="W1540" s="31"/>
      <c r="X1540" s="31"/>
      <c r="Y1540" s="31"/>
      <c r="Z1540" s="31"/>
      <c r="AA1540" s="31"/>
      <c r="AB1540" s="31"/>
      <c r="AC1540" s="31"/>
      <c r="AD1540" s="31"/>
    </row>
    <row r="1541" spans="18:30" x14ac:dyDescent="0.25">
      <c r="R1541" s="31"/>
      <c r="S1541" s="31"/>
      <c r="T1541" s="31"/>
      <c r="U1541" s="31"/>
      <c r="V1541" s="31"/>
      <c r="W1541" s="31"/>
      <c r="X1541" s="31"/>
      <c r="Y1541" s="31"/>
      <c r="Z1541" s="31"/>
      <c r="AA1541" s="31"/>
      <c r="AB1541" s="31"/>
      <c r="AC1541" s="31"/>
      <c r="AD1541" s="31"/>
    </row>
    <row r="1542" spans="18:30" x14ac:dyDescent="0.25">
      <c r="R1542" s="31"/>
      <c r="S1542" s="31"/>
      <c r="T1542" s="31"/>
      <c r="U1542" s="31"/>
      <c r="V1542" s="31"/>
      <c r="W1542" s="31"/>
      <c r="X1542" s="31"/>
      <c r="Y1542" s="31"/>
      <c r="Z1542" s="31"/>
      <c r="AA1542" s="31"/>
      <c r="AB1542" s="31"/>
      <c r="AC1542" s="31"/>
      <c r="AD1542" s="31"/>
    </row>
    <row r="1543" spans="18:30" x14ac:dyDescent="0.25">
      <c r="R1543" s="31"/>
      <c r="S1543" s="31"/>
      <c r="T1543" s="31"/>
      <c r="U1543" s="31"/>
      <c r="V1543" s="31"/>
      <c r="W1543" s="31"/>
      <c r="X1543" s="31"/>
      <c r="Y1543" s="31"/>
      <c r="Z1543" s="31"/>
      <c r="AA1543" s="31"/>
      <c r="AB1543" s="31"/>
      <c r="AC1543" s="31"/>
      <c r="AD1543" s="31"/>
    </row>
    <row r="1544" spans="18:30" x14ac:dyDescent="0.25">
      <c r="R1544" s="31"/>
      <c r="S1544" s="31"/>
      <c r="T1544" s="31"/>
      <c r="U1544" s="31"/>
      <c r="V1544" s="31"/>
      <c r="W1544" s="31"/>
      <c r="X1544" s="31"/>
      <c r="Y1544" s="31"/>
      <c r="Z1544" s="31"/>
      <c r="AA1544" s="31"/>
      <c r="AB1544" s="31"/>
      <c r="AC1544" s="31"/>
      <c r="AD1544" s="31"/>
    </row>
    <row r="1545" spans="18:30" x14ac:dyDescent="0.25">
      <c r="R1545" s="31"/>
      <c r="S1545" s="31"/>
      <c r="T1545" s="31"/>
      <c r="U1545" s="31"/>
      <c r="V1545" s="31"/>
      <c r="W1545" s="31"/>
      <c r="X1545" s="31"/>
      <c r="Y1545" s="31"/>
      <c r="Z1545" s="31"/>
      <c r="AA1545" s="31"/>
      <c r="AB1545" s="31"/>
      <c r="AC1545" s="31"/>
      <c r="AD1545" s="31"/>
    </row>
    <row r="1546" spans="18:30" x14ac:dyDescent="0.25">
      <c r="R1546" s="31"/>
      <c r="S1546" s="31"/>
      <c r="T1546" s="31"/>
      <c r="U1546" s="31"/>
      <c r="V1546" s="31"/>
      <c r="W1546" s="31"/>
      <c r="X1546" s="31"/>
      <c r="Y1546" s="31"/>
      <c r="Z1546" s="31"/>
      <c r="AA1546" s="31"/>
      <c r="AB1546" s="31"/>
      <c r="AC1546" s="31"/>
      <c r="AD1546" s="31"/>
    </row>
    <row r="1547" spans="18:30" x14ac:dyDescent="0.25">
      <c r="R1547" s="31"/>
      <c r="S1547" s="31"/>
      <c r="T1547" s="31"/>
      <c r="U1547" s="31"/>
      <c r="V1547" s="31"/>
      <c r="W1547" s="31"/>
      <c r="X1547" s="31"/>
      <c r="Y1547" s="31"/>
      <c r="Z1547" s="31"/>
      <c r="AA1547" s="31"/>
      <c r="AB1547" s="31"/>
      <c r="AC1547" s="31"/>
      <c r="AD1547" s="31"/>
    </row>
    <row r="1548" spans="18:30" x14ac:dyDescent="0.25">
      <c r="R1548" s="31"/>
      <c r="S1548" s="31"/>
      <c r="T1548" s="31"/>
      <c r="U1548" s="31"/>
      <c r="V1548" s="31"/>
      <c r="W1548" s="31"/>
      <c r="X1548" s="31"/>
      <c r="Y1548" s="31"/>
      <c r="Z1548" s="31"/>
      <c r="AA1548" s="31"/>
      <c r="AB1548" s="31"/>
      <c r="AC1548" s="31"/>
      <c r="AD1548" s="31"/>
    </row>
    <row r="1549" spans="18:30" x14ac:dyDescent="0.25">
      <c r="R1549" s="31"/>
      <c r="S1549" s="31"/>
      <c r="T1549" s="31"/>
      <c r="U1549" s="31"/>
      <c r="V1549" s="31"/>
      <c r="W1549" s="31"/>
      <c r="X1549" s="31"/>
      <c r="Y1549" s="31"/>
      <c r="Z1549" s="31"/>
      <c r="AA1549" s="31"/>
      <c r="AB1549" s="31"/>
      <c r="AC1549" s="31"/>
      <c r="AD1549" s="31"/>
    </row>
    <row r="1550" spans="18:30" x14ac:dyDescent="0.25">
      <c r="R1550" s="31"/>
      <c r="S1550" s="31"/>
      <c r="T1550" s="31"/>
      <c r="U1550" s="31"/>
      <c r="V1550" s="31"/>
      <c r="W1550" s="31"/>
      <c r="X1550" s="31"/>
      <c r="Y1550" s="31"/>
      <c r="Z1550" s="31"/>
      <c r="AA1550" s="31"/>
      <c r="AB1550" s="31"/>
      <c r="AC1550" s="31"/>
      <c r="AD1550" s="31"/>
    </row>
    <row r="1551" spans="18:30" x14ac:dyDescent="0.25">
      <c r="R1551" s="31"/>
      <c r="S1551" s="31"/>
      <c r="T1551" s="31"/>
      <c r="U1551" s="31"/>
      <c r="V1551" s="31"/>
      <c r="W1551" s="31"/>
      <c r="X1551" s="31"/>
      <c r="Y1551" s="31"/>
      <c r="Z1551" s="31"/>
      <c r="AA1551" s="31"/>
      <c r="AB1551" s="31"/>
      <c r="AC1551" s="31"/>
      <c r="AD1551" s="31"/>
    </row>
    <row r="1552" spans="18:30" x14ac:dyDescent="0.25">
      <c r="R1552" s="31"/>
      <c r="S1552" s="31"/>
      <c r="T1552" s="31"/>
      <c r="U1552" s="31"/>
      <c r="V1552" s="31"/>
      <c r="W1552" s="31"/>
      <c r="X1552" s="31"/>
      <c r="Y1552" s="31"/>
      <c r="Z1552" s="31"/>
      <c r="AA1552" s="31"/>
      <c r="AB1552" s="31"/>
      <c r="AC1552" s="31"/>
      <c r="AD1552" s="31"/>
    </row>
    <row r="1553" spans="18:30" x14ac:dyDescent="0.25">
      <c r="R1553" s="31"/>
      <c r="S1553" s="31"/>
      <c r="T1553" s="31"/>
      <c r="U1553" s="31"/>
      <c r="V1553" s="31"/>
      <c r="W1553" s="31"/>
      <c r="X1553" s="31"/>
      <c r="Y1553" s="31"/>
      <c r="Z1553" s="31"/>
      <c r="AA1553" s="31"/>
      <c r="AB1553" s="31"/>
      <c r="AC1553" s="31"/>
      <c r="AD1553" s="31"/>
    </row>
    <row r="1554" spans="18:30" x14ac:dyDescent="0.25">
      <c r="R1554" s="31"/>
      <c r="S1554" s="31"/>
      <c r="T1554" s="31"/>
      <c r="U1554" s="31"/>
      <c r="V1554" s="31"/>
      <c r="W1554" s="31"/>
      <c r="X1554" s="31"/>
      <c r="Y1554" s="31"/>
      <c r="Z1554" s="31"/>
      <c r="AA1554" s="31"/>
      <c r="AB1554" s="31"/>
      <c r="AC1554" s="31"/>
      <c r="AD1554" s="31"/>
    </row>
    <row r="1555" spans="18:30" x14ac:dyDescent="0.25">
      <c r="R1555" s="31"/>
      <c r="S1555" s="31"/>
      <c r="T1555" s="31"/>
      <c r="U1555" s="31"/>
      <c r="V1555" s="31"/>
      <c r="W1555" s="31"/>
      <c r="X1555" s="31"/>
      <c r="Y1555" s="31"/>
      <c r="Z1555" s="31"/>
      <c r="AA1555" s="31"/>
      <c r="AB1555" s="31"/>
      <c r="AC1555" s="31"/>
      <c r="AD1555" s="31"/>
    </row>
    <row r="1556" spans="18:30" x14ac:dyDescent="0.25">
      <c r="R1556" s="31"/>
      <c r="S1556" s="31"/>
      <c r="T1556" s="31"/>
      <c r="U1556" s="31"/>
      <c r="V1556" s="31"/>
      <c r="W1556" s="31"/>
      <c r="X1556" s="31"/>
      <c r="Y1556" s="31"/>
      <c r="Z1556" s="31"/>
      <c r="AA1556" s="31"/>
      <c r="AB1556" s="31"/>
      <c r="AC1556" s="31"/>
      <c r="AD1556" s="31"/>
    </row>
    <row r="1557" spans="18:30" x14ac:dyDescent="0.25">
      <c r="R1557" s="31"/>
      <c r="S1557" s="31"/>
      <c r="T1557" s="31"/>
      <c r="U1557" s="31"/>
      <c r="V1557" s="31"/>
      <c r="W1557" s="31"/>
      <c r="X1557" s="31"/>
      <c r="Y1557" s="31"/>
      <c r="Z1557" s="31"/>
      <c r="AA1557" s="31"/>
      <c r="AB1557" s="31"/>
      <c r="AC1557" s="31"/>
      <c r="AD1557" s="31"/>
    </row>
    <row r="1558" spans="18:30" x14ac:dyDescent="0.25">
      <c r="R1558" s="31"/>
      <c r="S1558" s="31"/>
      <c r="T1558" s="31"/>
      <c r="U1558" s="31"/>
      <c r="V1558" s="31"/>
      <c r="W1558" s="31"/>
      <c r="X1558" s="31"/>
      <c r="Y1558" s="31"/>
      <c r="Z1558" s="31"/>
      <c r="AA1558" s="31"/>
      <c r="AB1558" s="31"/>
      <c r="AC1558" s="31"/>
      <c r="AD1558" s="31"/>
    </row>
    <row r="1559" spans="18:30" x14ac:dyDescent="0.25">
      <c r="R1559" s="31"/>
      <c r="S1559" s="31"/>
      <c r="T1559" s="31"/>
      <c r="U1559" s="31"/>
      <c r="V1559" s="31"/>
      <c r="W1559" s="31"/>
      <c r="X1559" s="31"/>
      <c r="Y1559" s="31"/>
      <c r="Z1559" s="31"/>
      <c r="AA1559" s="31"/>
      <c r="AB1559" s="31"/>
      <c r="AC1559" s="31"/>
      <c r="AD1559" s="31"/>
    </row>
    <row r="1560" spans="18:30" x14ac:dyDescent="0.25">
      <c r="R1560" s="31"/>
      <c r="S1560" s="31"/>
      <c r="T1560" s="31"/>
      <c r="U1560" s="31"/>
      <c r="V1560" s="31"/>
      <c r="W1560" s="31"/>
      <c r="X1560" s="31"/>
      <c r="Y1560" s="31"/>
      <c r="Z1560" s="31"/>
      <c r="AA1560" s="31"/>
      <c r="AB1560" s="31"/>
      <c r="AC1560" s="31"/>
      <c r="AD1560" s="31"/>
    </row>
    <row r="1561" spans="18:30" x14ac:dyDescent="0.25">
      <c r="R1561" s="31"/>
      <c r="S1561" s="31"/>
      <c r="T1561" s="31"/>
      <c r="U1561" s="31"/>
      <c r="V1561" s="31"/>
      <c r="W1561" s="31"/>
      <c r="X1561" s="31"/>
      <c r="Y1561" s="31"/>
      <c r="Z1561" s="31"/>
      <c r="AA1561" s="31"/>
      <c r="AB1561" s="31"/>
      <c r="AC1561" s="31"/>
      <c r="AD1561" s="31"/>
    </row>
    <row r="1562" spans="18:30" x14ac:dyDescent="0.25">
      <c r="R1562" s="31"/>
      <c r="S1562" s="31"/>
      <c r="T1562" s="31"/>
      <c r="U1562" s="31"/>
      <c r="V1562" s="31"/>
      <c r="W1562" s="31"/>
      <c r="X1562" s="31"/>
      <c r="Y1562" s="31"/>
      <c r="Z1562" s="31"/>
      <c r="AA1562" s="31"/>
      <c r="AB1562" s="31"/>
      <c r="AC1562" s="31"/>
      <c r="AD1562" s="31"/>
    </row>
    <row r="1563" spans="18:30" x14ac:dyDescent="0.25">
      <c r="R1563" s="31"/>
      <c r="S1563" s="31"/>
      <c r="T1563" s="31"/>
      <c r="U1563" s="31"/>
      <c r="V1563" s="31"/>
      <c r="W1563" s="31"/>
      <c r="X1563" s="31"/>
      <c r="Y1563" s="31"/>
      <c r="Z1563" s="31"/>
      <c r="AA1563" s="31"/>
      <c r="AB1563" s="31"/>
      <c r="AC1563" s="31"/>
      <c r="AD1563" s="31"/>
    </row>
    <row r="1564" spans="18:30" x14ac:dyDescent="0.25">
      <c r="R1564" s="31"/>
      <c r="S1564" s="31"/>
      <c r="T1564" s="31"/>
      <c r="U1564" s="31"/>
      <c r="V1564" s="31"/>
      <c r="W1564" s="31"/>
      <c r="X1564" s="31"/>
      <c r="Y1564" s="31"/>
      <c r="Z1564" s="31"/>
      <c r="AA1564" s="31"/>
      <c r="AB1564" s="31"/>
      <c r="AC1564" s="31"/>
      <c r="AD1564" s="31"/>
    </row>
    <row r="1565" spans="18:30" x14ac:dyDescent="0.25">
      <c r="R1565" s="31"/>
      <c r="S1565" s="31"/>
      <c r="T1565" s="31"/>
      <c r="U1565" s="31"/>
      <c r="V1565" s="31"/>
      <c r="W1565" s="31"/>
      <c r="X1565" s="31"/>
      <c r="Y1565" s="31"/>
      <c r="Z1565" s="31"/>
      <c r="AA1565" s="31"/>
      <c r="AB1565" s="31"/>
      <c r="AC1565" s="31"/>
      <c r="AD1565" s="31"/>
    </row>
    <row r="1566" spans="18:30" x14ac:dyDescent="0.25">
      <c r="R1566" s="31"/>
      <c r="S1566" s="31"/>
      <c r="T1566" s="31"/>
      <c r="U1566" s="31"/>
      <c r="V1566" s="31"/>
      <c r="W1566" s="31"/>
      <c r="X1566" s="31"/>
      <c r="Y1566" s="31"/>
      <c r="Z1566" s="31"/>
      <c r="AA1566" s="31"/>
      <c r="AB1566" s="31"/>
      <c r="AC1566" s="31"/>
      <c r="AD1566" s="31"/>
    </row>
    <row r="1567" spans="18:30" x14ac:dyDescent="0.25">
      <c r="R1567" s="31"/>
      <c r="S1567" s="31"/>
      <c r="T1567" s="31"/>
      <c r="U1567" s="31"/>
      <c r="V1567" s="31"/>
      <c r="W1567" s="31"/>
      <c r="X1567" s="31"/>
      <c r="Y1567" s="31"/>
      <c r="Z1567" s="31"/>
      <c r="AA1567" s="31"/>
      <c r="AB1567" s="31"/>
      <c r="AC1567" s="31"/>
      <c r="AD1567" s="31"/>
    </row>
    <row r="1568" spans="18:30" x14ac:dyDescent="0.25">
      <c r="R1568" s="31"/>
      <c r="S1568" s="31"/>
      <c r="T1568" s="31"/>
      <c r="U1568" s="31"/>
      <c r="V1568" s="31"/>
      <c r="W1568" s="31"/>
      <c r="X1568" s="31"/>
      <c r="Y1568" s="31"/>
      <c r="Z1568" s="31"/>
      <c r="AA1568" s="31"/>
      <c r="AB1568" s="31"/>
      <c r="AC1568" s="31"/>
      <c r="AD1568" s="31"/>
    </row>
    <row r="1569" spans="18:30" x14ac:dyDescent="0.25">
      <c r="R1569" s="31"/>
      <c r="S1569" s="31"/>
      <c r="T1569" s="31"/>
      <c r="U1569" s="31"/>
      <c r="V1569" s="31"/>
      <c r="W1569" s="31"/>
      <c r="X1569" s="31"/>
      <c r="Y1569" s="31"/>
      <c r="Z1569" s="31"/>
      <c r="AA1569" s="31"/>
      <c r="AB1569" s="31"/>
      <c r="AC1569" s="31"/>
      <c r="AD1569" s="31"/>
    </row>
    <row r="1570" spans="18:30" x14ac:dyDescent="0.25">
      <c r="R1570" s="31"/>
      <c r="S1570" s="31"/>
      <c r="T1570" s="31"/>
      <c r="U1570" s="31"/>
      <c r="V1570" s="31"/>
      <c r="W1570" s="31"/>
      <c r="X1570" s="31"/>
      <c r="Y1570" s="31"/>
      <c r="Z1570" s="31"/>
      <c r="AA1570" s="31"/>
      <c r="AB1570" s="31"/>
      <c r="AC1570" s="31"/>
      <c r="AD1570" s="31"/>
    </row>
    <row r="1571" spans="18:30" x14ac:dyDescent="0.25">
      <c r="R1571" s="31"/>
      <c r="S1571" s="31"/>
      <c r="T1571" s="31"/>
      <c r="U1571" s="31"/>
      <c r="V1571" s="31"/>
      <c r="W1571" s="31"/>
      <c r="X1571" s="31"/>
      <c r="Y1571" s="31"/>
      <c r="Z1571" s="31"/>
      <c r="AA1571" s="31"/>
      <c r="AB1571" s="31"/>
      <c r="AC1571" s="31"/>
      <c r="AD1571" s="31"/>
    </row>
    <row r="1572" spans="18:30" x14ac:dyDescent="0.25">
      <c r="R1572" s="31"/>
      <c r="S1572" s="31"/>
      <c r="T1572" s="31"/>
      <c r="U1572" s="31"/>
      <c r="V1572" s="31"/>
      <c r="W1572" s="31"/>
      <c r="X1572" s="31"/>
      <c r="Y1572" s="31"/>
      <c r="Z1572" s="31"/>
      <c r="AA1572" s="31"/>
      <c r="AB1572" s="31"/>
      <c r="AC1572" s="31"/>
      <c r="AD1572" s="31"/>
    </row>
    <row r="1573" spans="18:30" x14ac:dyDescent="0.25">
      <c r="R1573" s="31"/>
      <c r="S1573" s="31"/>
      <c r="T1573" s="31"/>
      <c r="U1573" s="31"/>
      <c r="V1573" s="31"/>
      <c r="W1573" s="31"/>
      <c r="X1573" s="31"/>
      <c r="Y1573" s="31"/>
      <c r="Z1573" s="31"/>
      <c r="AA1573" s="31"/>
      <c r="AB1573" s="31"/>
      <c r="AC1573" s="31"/>
      <c r="AD1573" s="31"/>
    </row>
    <row r="1574" spans="18:30" x14ac:dyDescent="0.25">
      <c r="R1574" s="31"/>
      <c r="S1574" s="31"/>
      <c r="T1574" s="31"/>
      <c r="U1574" s="31"/>
      <c r="V1574" s="31"/>
      <c r="W1574" s="31"/>
      <c r="X1574" s="31"/>
      <c r="Y1574" s="31"/>
      <c r="Z1574" s="31"/>
      <c r="AA1574" s="31"/>
      <c r="AB1574" s="31"/>
      <c r="AC1574" s="31"/>
      <c r="AD1574" s="31"/>
    </row>
    <row r="1575" spans="18:30" x14ac:dyDescent="0.25">
      <c r="R1575" s="31"/>
      <c r="S1575" s="31"/>
      <c r="T1575" s="31"/>
      <c r="U1575" s="31"/>
      <c r="V1575" s="31"/>
      <c r="W1575" s="31"/>
      <c r="X1575" s="31"/>
      <c r="Y1575" s="31"/>
      <c r="Z1575" s="31"/>
      <c r="AA1575" s="31"/>
      <c r="AB1575" s="31"/>
      <c r="AC1575" s="31"/>
      <c r="AD1575" s="31"/>
    </row>
    <row r="1576" spans="18:30" x14ac:dyDescent="0.25">
      <c r="R1576" s="31"/>
      <c r="S1576" s="31"/>
      <c r="T1576" s="31"/>
      <c r="U1576" s="31"/>
      <c r="V1576" s="31"/>
      <c r="W1576" s="31"/>
      <c r="X1576" s="31"/>
      <c r="Y1576" s="31"/>
      <c r="Z1576" s="31"/>
      <c r="AA1576" s="31"/>
      <c r="AB1576" s="31"/>
      <c r="AC1576" s="31"/>
      <c r="AD1576" s="31"/>
    </row>
    <row r="1577" spans="18:30" x14ac:dyDescent="0.25">
      <c r="R1577" s="31"/>
      <c r="S1577" s="31"/>
      <c r="T1577" s="31"/>
      <c r="U1577" s="31"/>
      <c r="V1577" s="31"/>
      <c r="W1577" s="31"/>
      <c r="X1577" s="31"/>
      <c r="Y1577" s="31"/>
      <c r="Z1577" s="31"/>
      <c r="AA1577" s="31"/>
      <c r="AB1577" s="31"/>
      <c r="AC1577" s="31"/>
      <c r="AD1577" s="31"/>
    </row>
    <row r="1578" spans="18:30" x14ac:dyDescent="0.25">
      <c r="R1578" s="31"/>
      <c r="S1578" s="31"/>
      <c r="T1578" s="31"/>
      <c r="U1578" s="31"/>
      <c r="V1578" s="31"/>
      <c r="W1578" s="31"/>
      <c r="X1578" s="31"/>
      <c r="Y1578" s="31"/>
      <c r="Z1578" s="31"/>
      <c r="AA1578" s="31"/>
      <c r="AB1578" s="31"/>
      <c r="AC1578" s="31"/>
      <c r="AD1578" s="31"/>
    </row>
    <row r="1579" spans="18:30" x14ac:dyDescent="0.25">
      <c r="R1579" s="31"/>
      <c r="S1579" s="31"/>
      <c r="T1579" s="31"/>
      <c r="U1579" s="31"/>
      <c r="V1579" s="31"/>
      <c r="W1579" s="31"/>
      <c r="X1579" s="31"/>
      <c r="Y1579" s="31"/>
      <c r="Z1579" s="31"/>
      <c r="AA1579" s="31"/>
      <c r="AB1579" s="31"/>
      <c r="AC1579" s="31"/>
      <c r="AD1579" s="31"/>
    </row>
    <row r="1580" spans="18:30" x14ac:dyDescent="0.25">
      <c r="R1580" s="31"/>
      <c r="S1580" s="31"/>
      <c r="T1580" s="31"/>
      <c r="U1580" s="31"/>
      <c r="V1580" s="31"/>
      <c r="W1580" s="31"/>
      <c r="X1580" s="31"/>
      <c r="Y1580" s="31"/>
      <c r="Z1580" s="31"/>
      <c r="AA1580" s="31"/>
      <c r="AB1580" s="31"/>
      <c r="AC1580" s="31"/>
      <c r="AD1580" s="31"/>
    </row>
    <row r="1581" spans="18:30" x14ac:dyDescent="0.25">
      <c r="R1581" s="31"/>
      <c r="S1581" s="31"/>
      <c r="T1581" s="31"/>
      <c r="U1581" s="31"/>
      <c r="V1581" s="31"/>
      <c r="W1581" s="31"/>
      <c r="X1581" s="31"/>
      <c r="Y1581" s="31"/>
      <c r="Z1581" s="31"/>
      <c r="AA1581" s="31"/>
      <c r="AB1581" s="31"/>
      <c r="AC1581" s="31"/>
      <c r="AD1581" s="31"/>
    </row>
    <row r="1582" spans="18:30" x14ac:dyDescent="0.25">
      <c r="R1582" s="31"/>
      <c r="S1582" s="31"/>
      <c r="T1582" s="31"/>
      <c r="U1582" s="31"/>
      <c r="V1582" s="31"/>
      <c r="W1582" s="31"/>
      <c r="X1582" s="31"/>
      <c r="Y1582" s="31"/>
      <c r="Z1582" s="31"/>
      <c r="AA1582" s="31"/>
      <c r="AB1582" s="31"/>
      <c r="AC1582" s="31"/>
      <c r="AD1582" s="31"/>
    </row>
    <row r="1583" spans="18:30" x14ac:dyDescent="0.25">
      <c r="R1583" s="31"/>
      <c r="S1583" s="31"/>
      <c r="T1583" s="31"/>
      <c r="U1583" s="31"/>
      <c r="V1583" s="31"/>
      <c r="W1583" s="31"/>
      <c r="X1583" s="31"/>
      <c r="Y1583" s="31"/>
      <c r="Z1583" s="31"/>
      <c r="AA1583" s="31"/>
      <c r="AB1583" s="31"/>
      <c r="AC1583" s="31"/>
      <c r="AD1583" s="31"/>
    </row>
    <row r="1584" spans="18:30" x14ac:dyDescent="0.25">
      <c r="R1584" s="31"/>
      <c r="S1584" s="31"/>
      <c r="T1584" s="31"/>
      <c r="U1584" s="31"/>
      <c r="V1584" s="31"/>
      <c r="W1584" s="31"/>
      <c r="X1584" s="31"/>
      <c r="Y1584" s="31"/>
      <c r="Z1584" s="31"/>
      <c r="AA1584" s="31"/>
      <c r="AB1584" s="31"/>
      <c r="AC1584" s="31"/>
      <c r="AD1584" s="31"/>
    </row>
    <row r="1585" spans="18:30" x14ac:dyDescent="0.25">
      <c r="R1585" s="31"/>
      <c r="S1585" s="31"/>
      <c r="T1585" s="31"/>
      <c r="U1585" s="31"/>
      <c r="V1585" s="31"/>
      <c r="W1585" s="31"/>
      <c r="X1585" s="31"/>
      <c r="Y1585" s="31"/>
      <c r="Z1585" s="31"/>
      <c r="AA1585" s="31"/>
      <c r="AB1585" s="31"/>
      <c r="AC1585" s="31"/>
      <c r="AD1585" s="31"/>
    </row>
    <row r="1586" spans="18:30" x14ac:dyDescent="0.25">
      <c r="R1586" s="31"/>
      <c r="S1586" s="31"/>
      <c r="T1586" s="31"/>
      <c r="U1586" s="31"/>
      <c r="V1586" s="31"/>
      <c r="W1586" s="31"/>
      <c r="X1586" s="31"/>
      <c r="Y1586" s="31"/>
      <c r="Z1586" s="31"/>
      <c r="AA1586" s="31"/>
      <c r="AB1586" s="31"/>
      <c r="AC1586" s="31"/>
      <c r="AD1586" s="31"/>
    </row>
    <row r="1587" spans="18:30" x14ac:dyDescent="0.25">
      <c r="R1587" s="31"/>
      <c r="S1587" s="31"/>
      <c r="T1587" s="31"/>
      <c r="U1587" s="31"/>
      <c r="V1587" s="31"/>
      <c r="W1587" s="31"/>
      <c r="X1587" s="31"/>
      <c r="Y1587" s="31"/>
      <c r="Z1587" s="31"/>
      <c r="AA1587" s="31"/>
      <c r="AB1587" s="31"/>
      <c r="AC1587" s="31"/>
      <c r="AD1587" s="31"/>
    </row>
    <row r="1588" spans="18:30" x14ac:dyDescent="0.25">
      <c r="R1588" s="31"/>
      <c r="S1588" s="31"/>
      <c r="T1588" s="31"/>
      <c r="U1588" s="31"/>
      <c r="V1588" s="31"/>
      <c r="W1588" s="31"/>
      <c r="X1588" s="31"/>
      <c r="Y1588" s="31"/>
      <c r="Z1588" s="31"/>
      <c r="AA1588" s="31"/>
      <c r="AB1588" s="31"/>
      <c r="AC1588" s="31"/>
      <c r="AD1588" s="31"/>
    </row>
    <row r="1589" spans="18:30" x14ac:dyDescent="0.25">
      <c r="R1589" s="31"/>
      <c r="S1589" s="31"/>
      <c r="T1589" s="31"/>
      <c r="U1589" s="31"/>
      <c r="V1589" s="31"/>
      <c r="W1589" s="31"/>
      <c r="X1589" s="31"/>
      <c r="Y1589" s="31"/>
      <c r="Z1589" s="31"/>
      <c r="AA1589" s="31"/>
      <c r="AB1589" s="31"/>
      <c r="AC1589" s="31"/>
      <c r="AD1589" s="31"/>
    </row>
    <row r="1590" spans="18:30" x14ac:dyDescent="0.25">
      <c r="R1590" s="31"/>
      <c r="S1590" s="31"/>
      <c r="T1590" s="31"/>
      <c r="U1590" s="31"/>
      <c r="V1590" s="31"/>
      <c r="W1590" s="31"/>
      <c r="X1590" s="31"/>
      <c r="Y1590" s="31"/>
      <c r="Z1590" s="31"/>
      <c r="AA1590" s="31"/>
      <c r="AB1590" s="31"/>
      <c r="AC1590" s="31"/>
      <c r="AD1590" s="31"/>
    </row>
    <row r="1591" spans="18:30" x14ac:dyDescent="0.25">
      <c r="R1591" s="31"/>
      <c r="S1591" s="31"/>
      <c r="T1591" s="31"/>
      <c r="U1591" s="31"/>
      <c r="V1591" s="31"/>
      <c r="W1591" s="31"/>
      <c r="X1591" s="31"/>
      <c r="Y1591" s="31"/>
      <c r="Z1591" s="31"/>
      <c r="AA1591" s="31"/>
      <c r="AB1591" s="31"/>
      <c r="AC1591" s="31"/>
      <c r="AD1591" s="31"/>
    </row>
    <row r="1592" spans="18:30" x14ac:dyDescent="0.25">
      <c r="R1592" s="31"/>
      <c r="S1592" s="31"/>
      <c r="T1592" s="31"/>
      <c r="U1592" s="31"/>
      <c r="V1592" s="31"/>
      <c r="W1592" s="31"/>
      <c r="X1592" s="31"/>
      <c r="Y1592" s="31"/>
      <c r="Z1592" s="31"/>
      <c r="AA1592" s="31"/>
      <c r="AB1592" s="31"/>
      <c r="AC1592" s="31"/>
      <c r="AD1592" s="31"/>
    </row>
    <row r="1593" spans="18:30" x14ac:dyDescent="0.25">
      <c r="R1593" s="31"/>
      <c r="S1593" s="31"/>
      <c r="T1593" s="31"/>
      <c r="U1593" s="31"/>
      <c r="V1593" s="31"/>
      <c r="W1593" s="31"/>
      <c r="X1593" s="31"/>
      <c r="Y1593" s="31"/>
      <c r="Z1593" s="31"/>
      <c r="AA1593" s="31"/>
      <c r="AB1593" s="31"/>
      <c r="AC1593" s="31"/>
      <c r="AD1593" s="31"/>
    </row>
    <row r="1594" spans="18:30" x14ac:dyDescent="0.25">
      <c r="R1594" s="31"/>
      <c r="S1594" s="31"/>
      <c r="T1594" s="31"/>
      <c r="U1594" s="31"/>
      <c r="V1594" s="31"/>
      <c r="W1594" s="31"/>
      <c r="X1594" s="31"/>
      <c r="Y1594" s="31"/>
      <c r="Z1594" s="31"/>
      <c r="AA1594" s="31"/>
      <c r="AB1594" s="31"/>
      <c r="AC1594" s="31"/>
      <c r="AD1594" s="31"/>
    </row>
    <row r="1595" spans="18:30" x14ac:dyDescent="0.25">
      <c r="R1595" s="31"/>
      <c r="S1595" s="31"/>
      <c r="T1595" s="31"/>
      <c r="U1595" s="31"/>
      <c r="V1595" s="31"/>
      <c r="W1595" s="31"/>
      <c r="X1595" s="31"/>
      <c r="Y1595" s="31"/>
      <c r="Z1595" s="31"/>
      <c r="AA1595" s="31"/>
      <c r="AB1595" s="31"/>
      <c r="AC1595" s="31"/>
      <c r="AD1595" s="31"/>
    </row>
    <row r="1596" spans="18:30" x14ac:dyDescent="0.25">
      <c r="R1596" s="31"/>
      <c r="S1596" s="31"/>
      <c r="T1596" s="31"/>
      <c r="U1596" s="31"/>
      <c r="V1596" s="31"/>
      <c r="W1596" s="31"/>
      <c r="X1596" s="31"/>
      <c r="Y1596" s="31"/>
      <c r="Z1596" s="31"/>
      <c r="AA1596" s="31"/>
      <c r="AB1596" s="31"/>
      <c r="AC1596" s="31"/>
      <c r="AD1596" s="31"/>
    </row>
    <row r="1597" spans="18:30" x14ac:dyDescent="0.25">
      <c r="R1597" s="31"/>
      <c r="S1597" s="31"/>
      <c r="T1597" s="31"/>
      <c r="U1597" s="31"/>
      <c r="V1597" s="31"/>
      <c r="W1597" s="31"/>
      <c r="X1597" s="31"/>
      <c r="Y1597" s="31"/>
      <c r="Z1597" s="31"/>
      <c r="AA1597" s="31"/>
      <c r="AB1597" s="31"/>
      <c r="AC1597" s="31"/>
      <c r="AD1597" s="31"/>
    </row>
    <row r="1598" spans="18:30" x14ac:dyDescent="0.25">
      <c r="R1598" s="31"/>
      <c r="S1598" s="31"/>
      <c r="T1598" s="31"/>
      <c r="U1598" s="31"/>
      <c r="V1598" s="31"/>
      <c r="W1598" s="31"/>
      <c r="X1598" s="31"/>
      <c r="Y1598" s="31"/>
      <c r="Z1598" s="31"/>
      <c r="AA1598" s="31"/>
      <c r="AB1598" s="31"/>
      <c r="AC1598" s="31"/>
      <c r="AD1598" s="31"/>
    </row>
    <row r="1599" spans="18:30" x14ac:dyDescent="0.25">
      <c r="R1599" s="31"/>
      <c r="S1599" s="31"/>
      <c r="T1599" s="31"/>
      <c r="U1599" s="31"/>
      <c r="V1599" s="31"/>
      <c r="W1599" s="31"/>
      <c r="X1599" s="31"/>
      <c r="Y1599" s="31"/>
      <c r="Z1599" s="31"/>
      <c r="AA1599" s="31"/>
      <c r="AB1599" s="31"/>
      <c r="AC1599" s="31"/>
      <c r="AD1599" s="31"/>
    </row>
    <row r="1600" spans="18:30" x14ac:dyDescent="0.25">
      <c r="R1600" s="31"/>
      <c r="S1600" s="31"/>
      <c r="T1600" s="31"/>
      <c r="U1600" s="31"/>
      <c r="V1600" s="31"/>
      <c r="W1600" s="31"/>
      <c r="X1600" s="31"/>
      <c r="Y1600" s="31"/>
      <c r="Z1600" s="31"/>
      <c r="AA1600" s="31"/>
      <c r="AB1600" s="31"/>
      <c r="AC1600" s="31"/>
      <c r="AD1600" s="31"/>
    </row>
    <row r="1601" spans="18:30" x14ac:dyDescent="0.25">
      <c r="R1601" s="31"/>
      <c r="S1601" s="31"/>
      <c r="T1601" s="31"/>
      <c r="U1601" s="31"/>
      <c r="V1601" s="31"/>
      <c r="W1601" s="31"/>
      <c r="X1601" s="31"/>
      <c r="Y1601" s="31"/>
      <c r="Z1601" s="31"/>
      <c r="AA1601" s="31"/>
      <c r="AB1601" s="31"/>
      <c r="AC1601" s="31"/>
      <c r="AD1601" s="31"/>
    </row>
    <row r="1602" spans="18:30" x14ac:dyDescent="0.25">
      <c r="R1602" s="31"/>
      <c r="S1602" s="31"/>
      <c r="T1602" s="31"/>
      <c r="U1602" s="31"/>
      <c r="V1602" s="31"/>
      <c r="W1602" s="31"/>
      <c r="X1602" s="31"/>
      <c r="Y1602" s="31"/>
      <c r="Z1602" s="31"/>
      <c r="AA1602" s="31"/>
      <c r="AB1602" s="31"/>
      <c r="AC1602" s="31"/>
      <c r="AD1602" s="31"/>
    </row>
    <row r="1603" spans="18:30" x14ac:dyDescent="0.25">
      <c r="R1603" s="31"/>
      <c r="S1603" s="31"/>
      <c r="T1603" s="31"/>
      <c r="U1603" s="31"/>
      <c r="V1603" s="31"/>
      <c r="W1603" s="31"/>
      <c r="X1603" s="31"/>
      <c r="Y1603" s="31"/>
      <c r="Z1603" s="31"/>
      <c r="AA1603" s="31"/>
      <c r="AB1603" s="31"/>
      <c r="AC1603" s="31"/>
      <c r="AD1603" s="31"/>
    </row>
    <row r="1604" spans="18:30" x14ac:dyDescent="0.25">
      <c r="R1604" s="31"/>
      <c r="S1604" s="31"/>
      <c r="T1604" s="31"/>
      <c r="U1604" s="31"/>
      <c r="V1604" s="31"/>
      <c r="W1604" s="31"/>
      <c r="X1604" s="31"/>
      <c r="Y1604" s="31"/>
      <c r="Z1604" s="31"/>
      <c r="AA1604" s="31"/>
      <c r="AB1604" s="31"/>
      <c r="AC1604" s="31"/>
      <c r="AD1604" s="31"/>
    </row>
    <row r="1605" spans="18:30" x14ac:dyDescent="0.25">
      <c r="R1605" s="31"/>
      <c r="S1605" s="31"/>
      <c r="T1605" s="31"/>
      <c r="U1605" s="31"/>
      <c r="V1605" s="31"/>
      <c r="W1605" s="31"/>
      <c r="X1605" s="31"/>
      <c r="Y1605" s="31"/>
      <c r="Z1605" s="31"/>
      <c r="AA1605" s="31"/>
      <c r="AB1605" s="31"/>
      <c r="AC1605" s="31"/>
      <c r="AD1605" s="31"/>
    </row>
    <row r="1606" spans="18:30" x14ac:dyDescent="0.25">
      <c r="R1606" s="31"/>
      <c r="S1606" s="31"/>
      <c r="T1606" s="31"/>
      <c r="U1606" s="31"/>
      <c r="V1606" s="31"/>
      <c r="W1606" s="31"/>
      <c r="X1606" s="31"/>
      <c r="Y1606" s="31"/>
      <c r="Z1606" s="31"/>
      <c r="AA1606" s="31"/>
      <c r="AB1606" s="31"/>
      <c r="AC1606" s="31"/>
      <c r="AD1606" s="31"/>
    </row>
    <row r="1607" spans="18:30" x14ac:dyDescent="0.25">
      <c r="R1607" s="31"/>
      <c r="S1607" s="31"/>
      <c r="T1607" s="31"/>
      <c r="U1607" s="31"/>
      <c r="V1607" s="31"/>
      <c r="W1607" s="31"/>
      <c r="X1607" s="31"/>
      <c r="Y1607" s="31"/>
      <c r="Z1607" s="31"/>
      <c r="AA1607" s="31"/>
      <c r="AB1607" s="31"/>
      <c r="AC1607" s="31"/>
      <c r="AD1607" s="31"/>
    </row>
    <row r="1608" spans="18:30" x14ac:dyDescent="0.25">
      <c r="R1608" s="31"/>
      <c r="S1608" s="31"/>
      <c r="T1608" s="31"/>
      <c r="U1608" s="31"/>
      <c r="V1608" s="31"/>
      <c r="W1608" s="31"/>
      <c r="X1608" s="31"/>
      <c r="Y1608" s="31"/>
      <c r="Z1608" s="31"/>
      <c r="AA1608" s="31"/>
      <c r="AB1608" s="31"/>
      <c r="AC1608" s="31"/>
      <c r="AD1608" s="31"/>
    </row>
    <row r="1609" spans="18:30" x14ac:dyDescent="0.25">
      <c r="R1609" s="31"/>
      <c r="S1609" s="31"/>
      <c r="T1609" s="31"/>
      <c r="U1609" s="31"/>
      <c r="V1609" s="31"/>
      <c r="W1609" s="31"/>
      <c r="X1609" s="31"/>
      <c r="Y1609" s="31"/>
      <c r="Z1609" s="31"/>
      <c r="AA1609" s="31"/>
      <c r="AB1609" s="31"/>
      <c r="AC1609" s="31"/>
      <c r="AD1609" s="31"/>
    </row>
    <row r="1610" spans="18:30" x14ac:dyDescent="0.25">
      <c r="R1610" s="31"/>
      <c r="S1610" s="31"/>
      <c r="T1610" s="31"/>
      <c r="U1610" s="31"/>
      <c r="V1610" s="31"/>
      <c r="W1610" s="31"/>
      <c r="X1610" s="31"/>
      <c r="Y1610" s="31"/>
      <c r="Z1610" s="31"/>
      <c r="AA1610" s="31"/>
      <c r="AB1610" s="31"/>
      <c r="AC1610" s="31"/>
      <c r="AD1610" s="31"/>
    </row>
    <row r="1611" spans="18:30" x14ac:dyDescent="0.25">
      <c r="R1611" s="31"/>
      <c r="S1611" s="31"/>
      <c r="T1611" s="31"/>
      <c r="U1611" s="31"/>
      <c r="V1611" s="31"/>
      <c r="W1611" s="31"/>
      <c r="X1611" s="31"/>
      <c r="Y1611" s="31"/>
      <c r="Z1611" s="31"/>
      <c r="AA1611" s="31"/>
      <c r="AB1611" s="31"/>
      <c r="AC1611" s="31"/>
      <c r="AD1611" s="31"/>
    </row>
    <row r="1612" spans="18:30" x14ac:dyDescent="0.25">
      <c r="R1612" s="31"/>
      <c r="S1612" s="31"/>
      <c r="T1612" s="31"/>
      <c r="U1612" s="31"/>
      <c r="V1612" s="31"/>
      <c r="W1612" s="31"/>
      <c r="X1612" s="31"/>
      <c r="Y1612" s="31"/>
      <c r="Z1612" s="31"/>
      <c r="AA1612" s="31"/>
      <c r="AB1612" s="31"/>
      <c r="AC1612" s="31"/>
      <c r="AD1612" s="31"/>
    </row>
    <row r="1613" spans="18:30" x14ac:dyDescent="0.25">
      <c r="R1613" s="31"/>
      <c r="S1613" s="31"/>
      <c r="T1613" s="31"/>
      <c r="U1613" s="31"/>
      <c r="V1613" s="31"/>
      <c r="W1613" s="31"/>
      <c r="X1613" s="31"/>
      <c r="Y1613" s="31"/>
      <c r="Z1613" s="31"/>
      <c r="AA1613" s="31"/>
      <c r="AB1613" s="31"/>
      <c r="AC1613" s="31"/>
      <c r="AD1613" s="31"/>
    </row>
    <row r="1614" spans="18:30" x14ac:dyDescent="0.25">
      <c r="R1614" s="31"/>
      <c r="S1614" s="31"/>
      <c r="T1614" s="31"/>
      <c r="U1614" s="31"/>
      <c r="V1614" s="31"/>
      <c r="W1614" s="31"/>
      <c r="X1614" s="31"/>
      <c r="Y1614" s="31"/>
      <c r="Z1614" s="31"/>
      <c r="AA1614" s="31"/>
      <c r="AB1614" s="31"/>
      <c r="AC1614" s="31"/>
      <c r="AD1614" s="31"/>
    </row>
    <row r="1615" spans="18:30" x14ac:dyDescent="0.25">
      <c r="R1615" s="31"/>
      <c r="S1615" s="31"/>
      <c r="T1615" s="31"/>
      <c r="U1615" s="31"/>
      <c r="V1615" s="31"/>
      <c r="W1615" s="31"/>
      <c r="X1615" s="31"/>
      <c r="Y1615" s="31"/>
      <c r="Z1615" s="31"/>
      <c r="AA1615" s="31"/>
      <c r="AB1615" s="31"/>
      <c r="AC1615" s="31"/>
      <c r="AD1615" s="31"/>
    </row>
    <row r="1616" spans="18:30" x14ac:dyDescent="0.25">
      <c r="R1616" s="31"/>
      <c r="S1616" s="31"/>
      <c r="T1616" s="31"/>
      <c r="U1616" s="31"/>
      <c r="V1616" s="31"/>
      <c r="W1616" s="31"/>
      <c r="X1616" s="31"/>
      <c r="Y1616" s="31"/>
      <c r="Z1616" s="31"/>
      <c r="AA1616" s="31"/>
      <c r="AB1616" s="31"/>
      <c r="AC1616" s="31"/>
      <c r="AD1616" s="31"/>
    </row>
    <row r="1617" spans="18:30" x14ac:dyDescent="0.25">
      <c r="R1617" s="31"/>
      <c r="S1617" s="31"/>
      <c r="T1617" s="31"/>
      <c r="U1617" s="31"/>
      <c r="V1617" s="31"/>
      <c r="W1617" s="31"/>
      <c r="X1617" s="31"/>
      <c r="Y1617" s="31"/>
      <c r="Z1617" s="31"/>
      <c r="AA1617" s="31"/>
      <c r="AB1617" s="31"/>
      <c r="AC1617" s="31"/>
      <c r="AD1617" s="31"/>
    </row>
    <row r="1618" spans="18:30" x14ac:dyDescent="0.25">
      <c r="R1618" s="31"/>
      <c r="S1618" s="31"/>
      <c r="T1618" s="31"/>
      <c r="U1618" s="31"/>
      <c r="V1618" s="31"/>
      <c r="W1618" s="31"/>
      <c r="X1618" s="31"/>
      <c r="Y1618" s="31"/>
      <c r="Z1618" s="31"/>
      <c r="AA1618" s="31"/>
      <c r="AB1618" s="31"/>
      <c r="AC1618" s="31"/>
      <c r="AD1618" s="31"/>
    </row>
    <row r="1619" spans="18:30" x14ac:dyDescent="0.25">
      <c r="R1619" s="31"/>
      <c r="S1619" s="31"/>
      <c r="T1619" s="31"/>
      <c r="U1619" s="31"/>
      <c r="V1619" s="31"/>
      <c r="W1619" s="31"/>
      <c r="X1619" s="31"/>
      <c r="Y1619" s="31"/>
      <c r="Z1619" s="31"/>
      <c r="AA1619" s="31"/>
      <c r="AB1619" s="31"/>
      <c r="AC1619" s="31"/>
      <c r="AD1619" s="31"/>
    </row>
    <row r="1620" spans="18:30" x14ac:dyDescent="0.25">
      <c r="R1620" s="31"/>
      <c r="S1620" s="31"/>
      <c r="T1620" s="31"/>
      <c r="U1620" s="31"/>
      <c r="V1620" s="31"/>
      <c r="W1620" s="31"/>
      <c r="X1620" s="31"/>
      <c r="Y1620" s="31"/>
      <c r="Z1620" s="31"/>
      <c r="AA1620" s="31"/>
      <c r="AB1620" s="31"/>
      <c r="AC1620" s="31"/>
      <c r="AD1620" s="31"/>
    </row>
    <row r="1621" spans="18:30" x14ac:dyDescent="0.25">
      <c r="R1621" s="31"/>
      <c r="S1621" s="31"/>
      <c r="T1621" s="31"/>
      <c r="U1621" s="31"/>
      <c r="V1621" s="31"/>
      <c r="W1621" s="31"/>
      <c r="X1621" s="31"/>
      <c r="Y1621" s="31"/>
      <c r="Z1621" s="31"/>
      <c r="AA1621" s="31"/>
      <c r="AB1621" s="31"/>
      <c r="AC1621" s="31"/>
      <c r="AD1621" s="31"/>
    </row>
    <row r="1622" spans="18:30" x14ac:dyDescent="0.25">
      <c r="R1622" s="31"/>
      <c r="S1622" s="31"/>
      <c r="T1622" s="31"/>
      <c r="U1622" s="31"/>
      <c r="V1622" s="31"/>
      <c r="W1622" s="31"/>
      <c r="X1622" s="31"/>
      <c r="Y1622" s="31"/>
      <c r="Z1622" s="31"/>
      <c r="AA1622" s="31"/>
      <c r="AB1622" s="31"/>
      <c r="AC1622" s="31"/>
      <c r="AD1622" s="31"/>
    </row>
    <row r="1623" spans="18:30" x14ac:dyDescent="0.25">
      <c r="R1623" s="31"/>
      <c r="S1623" s="31"/>
      <c r="T1623" s="31"/>
      <c r="U1623" s="31"/>
      <c r="V1623" s="31"/>
      <c r="W1623" s="31"/>
      <c r="X1623" s="31"/>
      <c r="Y1623" s="31"/>
      <c r="Z1623" s="31"/>
      <c r="AA1623" s="31"/>
      <c r="AB1623" s="31"/>
      <c r="AC1623" s="31"/>
      <c r="AD1623" s="31"/>
    </row>
    <row r="1624" spans="18:30" x14ac:dyDescent="0.25">
      <c r="R1624" s="31"/>
      <c r="S1624" s="31"/>
      <c r="T1624" s="31"/>
      <c r="U1624" s="31"/>
      <c r="V1624" s="31"/>
      <c r="W1624" s="31"/>
      <c r="X1624" s="31"/>
      <c r="Y1624" s="31"/>
      <c r="Z1624" s="31"/>
      <c r="AA1624" s="31"/>
      <c r="AB1624" s="31"/>
      <c r="AC1624" s="31"/>
      <c r="AD1624" s="31"/>
    </row>
    <row r="1625" spans="18:30" x14ac:dyDescent="0.25">
      <c r="R1625" s="31"/>
      <c r="S1625" s="31"/>
      <c r="T1625" s="31"/>
      <c r="U1625" s="31"/>
      <c r="V1625" s="31"/>
      <c r="W1625" s="31"/>
      <c r="X1625" s="31"/>
      <c r="Y1625" s="31"/>
      <c r="Z1625" s="31"/>
      <c r="AA1625" s="31"/>
      <c r="AB1625" s="31"/>
      <c r="AC1625" s="31"/>
      <c r="AD1625" s="31"/>
    </row>
    <row r="1626" spans="18:30" x14ac:dyDescent="0.25">
      <c r="R1626" s="31"/>
      <c r="S1626" s="31"/>
      <c r="T1626" s="31"/>
      <c r="U1626" s="31"/>
      <c r="V1626" s="31"/>
      <c r="W1626" s="31"/>
      <c r="X1626" s="31"/>
      <c r="Y1626" s="31"/>
      <c r="Z1626" s="31"/>
      <c r="AA1626" s="31"/>
      <c r="AB1626" s="31"/>
      <c r="AC1626" s="31"/>
      <c r="AD1626" s="31"/>
    </row>
    <row r="1627" spans="18:30" x14ac:dyDescent="0.25">
      <c r="R1627" s="31"/>
      <c r="S1627" s="31"/>
      <c r="T1627" s="31"/>
      <c r="U1627" s="31"/>
      <c r="V1627" s="31"/>
      <c r="W1627" s="31"/>
      <c r="X1627" s="31"/>
      <c r="Y1627" s="31"/>
      <c r="Z1627" s="31"/>
      <c r="AA1627" s="31"/>
      <c r="AB1627" s="31"/>
      <c r="AC1627" s="31"/>
      <c r="AD1627" s="31"/>
    </row>
    <row r="1628" spans="18:30" x14ac:dyDescent="0.25">
      <c r="R1628" s="31"/>
      <c r="S1628" s="31"/>
      <c r="T1628" s="31"/>
      <c r="U1628" s="31"/>
      <c r="V1628" s="31"/>
      <c r="W1628" s="31"/>
      <c r="X1628" s="31"/>
      <c r="Y1628" s="31"/>
      <c r="Z1628" s="31"/>
      <c r="AA1628" s="31"/>
      <c r="AB1628" s="31"/>
      <c r="AC1628" s="31"/>
      <c r="AD1628" s="31"/>
    </row>
    <row r="1629" spans="18:30" x14ac:dyDescent="0.25">
      <c r="R1629" s="31"/>
      <c r="S1629" s="31"/>
      <c r="T1629" s="31"/>
      <c r="U1629" s="31"/>
      <c r="V1629" s="31"/>
      <c r="W1629" s="31"/>
      <c r="X1629" s="31"/>
      <c r="Y1629" s="31"/>
      <c r="Z1629" s="31"/>
      <c r="AA1629" s="31"/>
      <c r="AB1629" s="31"/>
      <c r="AC1629" s="31"/>
      <c r="AD1629" s="31"/>
    </row>
    <row r="1630" spans="18:30" x14ac:dyDescent="0.25">
      <c r="R1630" s="31"/>
      <c r="S1630" s="31"/>
      <c r="T1630" s="31"/>
      <c r="U1630" s="31"/>
      <c r="V1630" s="31"/>
      <c r="W1630" s="31"/>
      <c r="X1630" s="31"/>
      <c r="Y1630" s="31"/>
      <c r="Z1630" s="31"/>
      <c r="AA1630" s="31"/>
      <c r="AB1630" s="31"/>
      <c r="AC1630" s="31"/>
      <c r="AD1630" s="31"/>
    </row>
    <row r="1631" spans="18:30" x14ac:dyDescent="0.25">
      <c r="R1631" s="31"/>
      <c r="S1631" s="31"/>
      <c r="T1631" s="31"/>
      <c r="U1631" s="31"/>
      <c r="V1631" s="31"/>
      <c r="W1631" s="31"/>
      <c r="X1631" s="31"/>
      <c r="Y1631" s="31"/>
      <c r="Z1631" s="31"/>
      <c r="AA1631" s="31"/>
      <c r="AB1631" s="31"/>
      <c r="AC1631" s="31"/>
      <c r="AD1631" s="31"/>
    </row>
    <row r="1632" spans="18:30" x14ac:dyDescent="0.25">
      <c r="R1632" s="31"/>
      <c r="S1632" s="31"/>
      <c r="T1632" s="31"/>
      <c r="U1632" s="31"/>
      <c r="V1632" s="31"/>
      <c r="W1632" s="31"/>
      <c r="X1632" s="31"/>
      <c r="Y1632" s="31"/>
      <c r="Z1632" s="31"/>
      <c r="AA1632" s="31"/>
      <c r="AB1632" s="31"/>
      <c r="AC1632" s="31"/>
      <c r="AD1632" s="31"/>
    </row>
    <row r="1633" spans="18:30" x14ac:dyDescent="0.25">
      <c r="R1633" s="31"/>
      <c r="S1633" s="31"/>
      <c r="T1633" s="31"/>
      <c r="U1633" s="31"/>
      <c r="V1633" s="31"/>
      <c r="W1633" s="31"/>
      <c r="X1633" s="31"/>
      <c r="Y1633" s="31"/>
      <c r="Z1633" s="31"/>
      <c r="AA1633" s="31"/>
      <c r="AB1633" s="31"/>
      <c r="AC1633" s="31"/>
      <c r="AD1633" s="31"/>
    </row>
    <row r="1634" spans="18:30" x14ac:dyDescent="0.25">
      <c r="R1634" s="31"/>
      <c r="S1634" s="31"/>
      <c r="T1634" s="31"/>
      <c r="U1634" s="31"/>
      <c r="V1634" s="31"/>
      <c r="W1634" s="31"/>
      <c r="X1634" s="31"/>
      <c r="Y1634" s="31"/>
      <c r="Z1634" s="31"/>
      <c r="AA1634" s="31"/>
      <c r="AB1634" s="31"/>
      <c r="AC1634" s="31"/>
      <c r="AD1634" s="31"/>
    </row>
    <row r="1635" spans="18:30" x14ac:dyDescent="0.25">
      <c r="R1635" s="31"/>
      <c r="S1635" s="31"/>
      <c r="T1635" s="31"/>
      <c r="U1635" s="31"/>
      <c r="V1635" s="31"/>
      <c r="W1635" s="31"/>
      <c r="X1635" s="31"/>
      <c r="Y1635" s="31"/>
      <c r="Z1635" s="31"/>
      <c r="AA1635" s="31"/>
      <c r="AB1635" s="31"/>
      <c r="AC1635" s="31"/>
      <c r="AD1635" s="31"/>
    </row>
    <row r="1636" spans="18:30" x14ac:dyDescent="0.25">
      <c r="R1636" s="31"/>
      <c r="S1636" s="31"/>
      <c r="T1636" s="31"/>
      <c r="U1636" s="31"/>
      <c r="V1636" s="31"/>
      <c r="W1636" s="31"/>
      <c r="X1636" s="31"/>
      <c r="Y1636" s="31"/>
      <c r="Z1636" s="31"/>
      <c r="AA1636" s="31"/>
      <c r="AB1636" s="31"/>
      <c r="AC1636" s="31"/>
      <c r="AD1636" s="31"/>
    </row>
    <row r="1637" spans="18:30" x14ac:dyDescent="0.25">
      <c r="R1637" s="31"/>
      <c r="S1637" s="31"/>
      <c r="T1637" s="31"/>
      <c r="U1637" s="31"/>
      <c r="V1637" s="31"/>
      <c r="W1637" s="31"/>
      <c r="X1637" s="31"/>
      <c r="Y1637" s="31"/>
      <c r="Z1637" s="31"/>
      <c r="AA1637" s="31"/>
      <c r="AB1637" s="31"/>
      <c r="AC1637" s="31"/>
      <c r="AD1637" s="31"/>
    </row>
    <row r="1638" spans="18:30" x14ac:dyDescent="0.25">
      <c r="R1638" s="31"/>
      <c r="S1638" s="31"/>
      <c r="T1638" s="31"/>
      <c r="U1638" s="31"/>
      <c r="V1638" s="31"/>
      <c r="W1638" s="31"/>
      <c r="X1638" s="31"/>
      <c r="Y1638" s="31"/>
      <c r="Z1638" s="31"/>
      <c r="AA1638" s="31"/>
      <c r="AB1638" s="31"/>
      <c r="AC1638" s="31"/>
      <c r="AD1638" s="31"/>
    </row>
    <row r="1639" spans="18:30" x14ac:dyDescent="0.25">
      <c r="R1639" s="31"/>
      <c r="S1639" s="31"/>
      <c r="T1639" s="31"/>
      <c r="U1639" s="31"/>
      <c r="V1639" s="31"/>
      <c r="W1639" s="31"/>
      <c r="X1639" s="31"/>
      <c r="Y1639" s="31"/>
      <c r="Z1639" s="31"/>
      <c r="AA1639" s="31"/>
      <c r="AB1639" s="31"/>
      <c r="AC1639" s="31"/>
      <c r="AD1639" s="31"/>
    </row>
    <row r="1640" spans="18:30" x14ac:dyDescent="0.25">
      <c r="R1640" s="31"/>
      <c r="S1640" s="31"/>
      <c r="T1640" s="31"/>
      <c r="U1640" s="31"/>
      <c r="V1640" s="31"/>
      <c r="W1640" s="31"/>
      <c r="X1640" s="31"/>
      <c r="Y1640" s="31"/>
      <c r="Z1640" s="31"/>
      <c r="AA1640" s="31"/>
      <c r="AB1640" s="31"/>
      <c r="AC1640" s="31"/>
      <c r="AD1640" s="31"/>
    </row>
    <row r="1641" spans="18:30" x14ac:dyDescent="0.25">
      <c r="R1641" s="31"/>
      <c r="S1641" s="31"/>
      <c r="T1641" s="31"/>
      <c r="U1641" s="31"/>
      <c r="V1641" s="31"/>
      <c r="W1641" s="31"/>
      <c r="X1641" s="31"/>
      <c r="Y1641" s="31"/>
      <c r="Z1641" s="31"/>
      <c r="AA1641" s="31"/>
      <c r="AB1641" s="31"/>
      <c r="AC1641" s="31"/>
      <c r="AD1641" s="31"/>
    </row>
    <row r="1642" spans="18:30" x14ac:dyDescent="0.25">
      <c r="R1642" s="31"/>
      <c r="S1642" s="31"/>
      <c r="T1642" s="31"/>
      <c r="U1642" s="31"/>
      <c r="V1642" s="31"/>
      <c r="W1642" s="31"/>
      <c r="X1642" s="31"/>
      <c r="Y1642" s="31"/>
      <c r="Z1642" s="31"/>
      <c r="AA1642" s="31"/>
      <c r="AB1642" s="31"/>
      <c r="AC1642" s="31"/>
      <c r="AD1642" s="31"/>
    </row>
    <row r="1643" spans="18:30" x14ac:dyDescent="0.25">
      <c r="R1643" s="31"/>
      <c r="S1643" s="31"/>
      <c r="T1643" s="31"/>
      <c r="U1643" s="31"/>
      <c r="V1643" s="31"/>
      <c r="W1643" s="31"/>
      <c r="X1643" s="31"/>
      <c r="Y1643" s="31"/>
      <c r="Z1643" s="31"/>
      <c r="AA1643" s="31"/>
      <c r="AB1643" s="31"/>
      <c r="AC1643" s="31"/>
      <c r="AD1643" s="31"/>
    </row>
    <row r="1644" spans="18:30" x14ac:dyDescent="0.25">
      <c r="R1644" s="31"/>
      <c r="S1644" s="31"/>
      <c r="T1644" s="31"/>
      <c r="U1644" s="31"/>
      <c r="V1644" s="31"/>
      <c r="W1644" s="31"/>
      <c r="X1644" s="31"/>
      <c r="Y1644" s="31"/>
      <c r="Z1644" s="31"/>
      <c r="AA1644" s="31"/>
      <c r="AB1644" s="31"/>
      <c r="AC1644" s="31"/>
      <c r="AD1644" s="31"/>
    </row>
    <row r="1645" spans="18:30" x14ac:dyDescent="0.25">
      <c r="R1645" s="31"/>
      <c r="S1645" s="31"/>
      <c r="T1645" s="31"/>
      <c r="U1645" s="31"/>
      <c r="V1645" s="31"/>
      <c r="W1645" s="31"/>
      <c r="X1645" s="31"/>
      <c r="Y1645" s="31"/>
      <c r="Z1645" s="31"/>
      <c r="AA1645" s="31"/>
      <c r="AB1645" s="31"/>
      <c r="AC1645" s="31"/>
      <c r="AD1645" s="31"/>
    </row>
    <row r="1646" spans="18:30" x14ac:dyDescent="0.25">
      <c r="R1646" s="31"/>
      <c r="S1646" s="31"/>
      <c r="T1646" s="31"/>
      <c r="U1646" s="31"/>
      <c r="V1646" s="31"/>
      <c r="W1646" s="31"/>
      <c r="X1646" s="31"/>
      <c r="Y1646" s="31"/>
      <c r="Z1646" s="31"/>
      <c r="AA1646" s="31"/>
      <c r="AB1646" s="31"/>
      <c r="AC1646" s="31"/>
      <c r="AD1646" s="31"/>
    </row>
    <row r="1647" spans="18:30" x14ac:dyDescent="0.25">
      <c r="R1647" s="31"/>
      <c r="S1647" s="31"/>
      <c r="T1647" s="31"/>
      <c r="U1647" s="31"/>
      <c r="V1647" s="31"/>
      <c r="W1647" s="31"/>
      <c r="X1647" s="31"/>
      <c r="Y1647" s="31"/>
      <c r="Z1647" s="31"/>
      <c r="AA1647" s="31"/>
      <c r="AB1647" s="31"/>
      <c r="AC1647" s="31"/>
      <c r="AD1647" s="31"/>
    </row>
    <row r="1648" spans="18:30" x14ac:dyDescent="0.25">
      <c r="R1648" s="31"/>
      <c r="S1648" s="31"/>
      <c r="T1648" s="31"/>
      <c r="U1648" s="31"/>
      <c r="V1648" s="31"/>
      <c r="W1648" s="31"/>
      <c r="X1648" s="31"/>
      <c r="Y1648" s="31"/>
      <c r="Z1648" s="31"/>
      <c r="AA1648" s="31"/>
      <c r="AB1648" s="31"/>
      <c r="AC1648" s="31"/>
      <c r="AD1648" s="31"/>
    </row>
    <row r="1649" spans="18:30" x14ac:dyDescent="0.25">
      <c r="R1649" s="31"/>
      <c r="S1649" s="31"/>
      <c r="T1649" s="31"/>
      <c r="U1649" s="31"/>
      <c r="V1649" s="31"/>
      <c r="W1649" s="31"/>
      <c r="X1649" s="31"/>
      <c r="Y1649" s="31"/>
      <c r="Z1649" s="31"/>
      <c r="AA1649" s="31"/>
      <c r="AB1649" s="31"/>
      <c r="AC1649" s="31"/>
      <c r="AD1649" s="31"/>
    </row>
    <row r="1650" spans="18:30" x14ac:dyDescent="0.25">
      <c r="R1650" s="31"/>
      <c r="S1650" s="31"/>
      <c r="T1650" s="31"/>
      <c r="U1650" s="31"/>
      <c r="V1650" s="31"/>
      <c r="W1650" s="31"/>
      <c r="X1650" s="31"/>
      <c r="Y1650" s="31"/>
      <c r="Z1650" s="31"/>
      <c r="AA1650" s="31"/>
      <c r="AB1650" s="31"/>
      <c r="AC1650" s="31"/>
      <c r="AD1650" s="31"/>
    </row>
    <row r="1651" spans="18:30" x14ac:dyDescent="0.25">
      <c r="R1651" s="31"/>
      <c r="S1651" s="31"/>
      <c r="T1651" s="31"/>
      <c r="U1651" s="31"/>
      <c r="V1651" s="31"/>
      <c r="W1651" s="31"/>
      <c r="X1651" s="31"/>
      <c r="Y1651" s="31"/>
      <c r="Z1651" s="31"/>
      <c r="AA1651" s="31"/>
      <c r="AB1651" s="31"/>
      <c r="AC1651" s="31"/>
      <c r="AD1651" s="31"/>
    </row>
    <row r="1652" spans="18:30" x14ac:dyDescent="0.25">
      <c r="R1652" s="31"/>
      <c r="S1652" s="31"/>
      <c r="T1652" s="31"/>
      <c r="U1652" s="31"/>
      <c r="V1652" s="31"/>
      <c r="W1652" s="31"/>
      <c r="X1652" s="31"/>
      <c r="Y1652" s="31"/>
      <c r="Z1652" s="31"/>
      <c r="AA1652" s="31"/>
      <c r="AB1652" s="31"/>
      <c r="AC1652" s="31"/>
      <c r="AD1652" s="31"/>
    </row>
    <row r="1653" spans="18:30" x14ac:dyDescent="0.25">
      <c r="R1653" s="31"/>
      <c r="S1653" s="31"/>
      <c r="T1653" s="31"/>
      <c r="U1653" s="31"/>
      <c r="V1653" s="31"/>
      <c r="W1653" s="31"/>
      <c r="X1653" s="31"/>
      <c r="Y1653" s="31"/>
      <c r="Z1653" s="31"/>
      <c r="AA1653" s="31"/>
      <c r="AB1653" s="31"/>
      <c r="AC1653" s="31"/>
      <c r="AD1653" s="31"/>
    </row>
    <row r="1654" spans="18:30" x14ac:dyDescent="0.25">
      <c r="R1654" s="31"/>
      <c r="S1654" s="31"/>
      <c r="T1654" s="31"/>
      <c r="U1654" s="31"/>
      <c r="V1654" s="31"/>
      <c r="W1654" s="31"/>
      <c r="X1654" s="31"/>
      <c r="Y1654" s="31"/>
      <c r="Z1654" s="31"/>
      <c r="AA1654" s="31"/>
      <c r="AB1654" s="31"/>
      <c r="AC1654" s="31"/>
      <c r="AD1654" s="31"/>
    </row>
    <row r="1655" spans="18:30" x14ac:dyDescent="0.25">
      <c r="R1655" s="31"/>
      <c r="S1655" s="31"/>
      <c r="T1655" s="31"/>
      <c r="U1655" s="31"/>
      <c r="V1655" s="31"/>
      <c r="W1655" s="31"/>
      <c r="X1655" s="31"/>
      <c r="Y1655" s="31"/>
      <c r="Z1655" s="31"/>
      <c r="AA1655" s="31"/>
      <c r="AB1655" s="31"/>
      <c r="AC1655" s="31"/>
      <c r="AD1655" s="31"/>
    </row>
    <row r="1656" spans="18:30" x14ac:dyDescent="0.25">
      <c r="R1656" s="31"/>
      <c r="S1656" s="31"/>
      <c r="T1656" s="31"/>
      <c r="U1656" s="31"/>
      <c r="V1656" s="31"/>
      <c r="W1656" s="31"/>
      <c r="X1656" s="31"/>
      <c r="Y1656" s="31"/>
      <c r="Z1656" s="31"/>
      <c r="AA1656" s="31"/>
      <c r="AB1656" s="31"/>
      <c r="AC1656" s="31"/>
      <c r="AD1656" s="31"/>
    </row>
    <row r="1657" spans="18:30" x14ac:dyDescent="0.25">
      <c r="R1657" s="31"/>
      <c r="S1657" s="31"/>
      <c r="T1657" s="31"/>
      <c r="U1657" s="31"/>
      <c r="V1657" s="31"/>
      <c r="W1657" s="31"/>
      <c r="X1657" s="31"/>
      <c r="Y1657" s="31"/>
      <c r="Z1657" s="31"/>
      <c r="AA1657" s="31"/>
      <c r="AB1657" s="31"/>
      <c r="AC1657" s="31"/>
      <c r="AD1657" s="31"/>
    </row>
    <row r="1658" spans="18:30" x14ac:dyDescent="0.25">
      <c r="R1658" s="31"/>
      <c r="S1658" s="31"/>
      <c r="T1658" s="31"/>
      <c r="U1658" s="31"/>
      <c r="V1658" s="31"/>
      <c r="W1658" s="31"/>
      <c r="X1658" s="31"/>
      <c r="Y1658" s="31"/>
      <c r="Z1658" s="31"/>
      <c r="AA1658" s="31"/>
      <c r="AB1658" s="31"/>
      <c r="AC1658" s="31"/>
      <c r="AD1658" s="31"/>
    </row>
    <row r="1659" spans="18:30" x14ac:dyDescent="0.25">
      <c r="R1659" s="31"/>
      <c r="S1659" s="31"/>
      <c r="T1659" s="31"/>
      <c r="U1659" s="31"/>
      <c r="V1659" s="31"/>
      <c r="W1659" s="31"/>
      <c r="X1659" s="31"/>
      <c r="Y1659" s="31"/>
      <c r="Z1659" s="31"/>
      <c r="AA1659" s="31"/>
      <c r="AB1659" s="31"/>
      <c r="AC1659" s="31"/>
      <c r="AD1659" s="31"/>
    </row>
    <row r="1660" spans="18:30" x14ac:dyDescent="0.25">
      <c r="R1660" s="31"/>
      <c r="S1660" s="31"/>
      <c r="T1660" s="31"/>
      <c r="U1660" s="31"/>
      <c r="V1660" s="31"/>
      <c r="W1660" s="31"/>
      <c r="X1660" s="31"/>
      <c r="Y1660" s="31"/>
      <c r="Z1660" s="31"/>
      <c r="AA1660" s="31"/>
      <c r="AB1660" s="31"/>
      <c r="AC1660" s="31"/>
      <c r="AD1660" s="31"/>
    </row>
    <row r="1661" spans="18:30" x14ac:dyDescent="0.25">
      <c r="R1661" s="31"/>
      <c r="S1661" s="31"/>
      <c r="T1661" s="31"/>
      <c r="U1661" s="31"/>
      <c r="V1661" s="31"/>
      <c r="W1661" s="31"/>
      <c r="X1661" s="31"/>
      <c r="Y1661" s="31"/>
      <c r="Z1661" s="31"/>
      <c r="AA1661" s="31"/>
      <c r="AB1661" s="31"/>
      <c r="AC1661" s="31"/>
      <c r="AD1661" s="31"/>
    </row>
    <row r="1662" spans="18:30" x14ac:dyDescent="0.25">
      <c r="R1662" s="31"/>
      <c r="S1662" s="31"/>
      <c r="T1662" s="31"/>
      <c r="U1662" s="31"/>
      <c r="V1662" s="31"/>
      <c r="W1662" s="31"/>
      <c r="X1662" s="31"/>
      <c r="Y1662" s="31"/>
      <c r="Z1662" s="31"/>
      <c r="AA1662" s="31"/>
      <c r="AB1662" s="31"/>
      <c r="AC1662" s="31"/>
      <c r="AD1662" s="31"/>
    </row>
    <row r="1663" spans="18:30" x14ac:dyDescent="0.25">
      <c r="R1663" s="31"/>
      <c r="S1663" s="31"/>
      <c r="T1663" s="31"/>
      <c r="U1663" s="31"/>
      <c r="V1663" s="31"/>
      <c r="W1663" s="31"/>
      <c r="X1663" s="31"/>
      <c r="Y1663" s="31"/>
      <c r="Z1663" s="31"/>
      <c r="AA1663" s="31"/>
      <c r="AB1663" s="31"/>
      <c r="AC1663" s="31"/>
      <c r="AD1663" s="31"/>
    </row>
    <row r="1664" spans="18:30" x14ac:dyDescent="0.25">
      <c r="R1664" s="31"/>
      <c r="S1664" s="31"/>
      <c r="T1664" s="31"/>
      <c r="U1664" s="31"/>
      <c r="V1664" s="31"/>
      <c r="W1664" s="31"/>
      <c r="X1664" s="31"/>
      <c r="Y1664" s="31"/>
      <c r="Z1664" s="31"/>
      <c r="AA1664" s="31"/>
      <c r="AB1664" s="31"/>
      <c r="AC1664" s="31"/>
      <c r="AD1664" s="31"/>
    </row>
    <row r="1665" spans="18:30" x14ac:dyDescent="0.25">
      <c r="R1665" s="31"/>
      <c r="S1665" s="31"/>
      <c r="T1665" s="31"/>
      <c r="U1665" s="31"/>
      <c r="V1665" s="31"/>
      <c r="W1665" s="31"/>
      <c r="X1665" s="31"/>
      <c r="Y1665" s="31"/>
      <c r="Z1665" s="31"/>
      <c r="AA1665" s="31"/>
      <c r="AB1665" s="31"/>
      <c r="AC1665" s="31"/>
      <c r="AD1665" s="31"/>
    </row>
    <row r="1666" spans="18:30" x14ac:dyDescent="0.25">
      <c r="R1666" s="31"/>
      <c r="S1666" s="31"/>
      <c r="T1666" s="31"/>
      <c r="U1666" s="31"/>
      <c r="V1666" s="31"/>
      <c r="W1666" s="31"/>
      <c r="X1666" s="31"/>
      <c r="Y1666" s="31"/>
      <c r="Z1666" s="31"/>
      <c r="AA1666" s="31"/>
      <c r="AB1666" s="31"/>
      <c r="AC1666" s="31"/>
      <c r="AD1666" s="31"/>
    </row>
    <row r="1667" spans="18:30" x14ac:dyDescent="0.25">
      <c r="R1667" s="31"/>
      <c r="S1667" s="31"/>
      <c r="T1667" s="31"/>
      <c r="U1667" s="31"/>
      <c r="V1667" s="31"/>
      <c r="W1667" s="31"/>
      <c r="X1667" s="31"/>
      <c r="Y1667" s="31"/>
      <c r="Z1667" s="31"/>
      <c r="AA1667" s="31"/>
      <c r="AB1667" s="31"/>
      <c r="AC1667" s="31"/>
      <c r="AD1667" s="31"/>
    </row>
    <row r="1668" spans="18:30" x14ac:dyDescent="0.25">
      <c r="R1668" s="31"/>
      <c r="S1668" s="31"/>
      <c r="T1668" s="31"/>
      <c r="U1668" s="31"/>
      <c r="V1668" s="31"/>
      <c r="W1668" s="31"/>
      <c r="X1668" s="31"/>
      <c r="Y1668" s="31"/>
      <c r="Z1668" s="31"/>
      <c r="AA1668" s="31"/>
      <c r="AB1668" s="31"/>
      <c r="AC1668" s="31"/>
      <c r="AD1668" s="31"/>
    </row>
    <row r="1669" spans="18:30" x14ac:dyDescent="0.25">
      <c r="R1669" s="31"/>
      <c r="S1669" s="31"/>
      <c r="T1669" s="31"/>
      <c r="U1669" s="31"/>
      <c r="V1669" s="31"/>
      <c r="W1669" s="31"/>
      <c r="X1669" s="31"/>
      <c r="Y1669" s="31"/>
      <c r="Z1669" s="31"/>
      <c r="AA1669" s="31"/>
      <c r="AB1669" s="31"/>
      <c r="AC1669" s="31"/>
      <c r="AD1669" s="31"/>
    </row>
    <row r="1670" spans="18:30" x14ac:dyDescent="0.25">
      <c r="R1670" s="31"/>
      <c r="S1670" s="31"/>
      <c r="T1670" s="31"/>
      <c r="U1670" s="31"/>
      <c r="V1670" s="31"/>
      <c r="W1670" s="31"/>
      <c r="X1670" s="31"/>
      <c r="Y1670" s="31"/>
      <c r="Z1670" s="31"/>
      <c r="AA1670" s="31"/>
      <c r="AB1670" s="31"/>
      <c r="AC1670" s="31"/>
      <c r="AD1670" s="31"/>
    </row>
    <row r="1671" spans="18:30" x14ac:dyDescent="0.25">
      <c r="R1671" s="31"/>
      <c r="S1671" s="31"/>
      <c r="T1671" s="31"/>
      <c r="U1671" s="31"/>
      <c r="V1671" s="31"/>
      <c r="W1671" s="31"/>
      <c r="X1671" s="31"/>
      <c r="Y1671" s="31"/>
      <c r="Z1671" s="31"/>
      <c r="AA1671" s="31"/>
      <c r="AB1671" s="31"/>
      <c r="AC1671" s="31"/>
      <c r="AD1671" s="31"/>
    </row>
    <row r="1672" spans="18:30" x14ac:dyDescent="0.25">
      <c r="R1672" s="31"/>
      <c r="S1672" s="31"/>
      <c r="T1672" s="31"/>
      <c r="U1672" s="31"/>
      <c r="V1672" s="31"/>
      <c r="W1672" s="31"/>
      <c r="X1672" s="31"/>
      <c r="Y1672" s="31"/>
      <c r="Z1672" s="31"/>
      <c r="AA1672" s="31"/>
      <c r="AB1672" s="31"/>
      <c r="AC1672" s="31"/>
      <c r="AD1672" s="31"/>
    </row>
    <row r="1673" spans="18:30" x14ac:dyDescent="0.25">
      <c r="R1673" s="31"/>
      <c r="S1673" s="31"/>
      <c r="T1673" s="31"/>
      <c r="U1673" s="31"/>
      <c r="V1673" s="31"/>
      <c r="W1673" s="31"/>
      <c r="X1673" s="31"/>
      <c r="Y1673" s="31"/>
      <c r="Z1673" s="31"/>
      <c r="AA1673" s="31"/>
      <c r="AB1673" s="31"/>
      <c r="AC1673" s="31"/>
      <c r="AD1673" s="31"/>
    </row>
    <row r="1674" spans="18:30" x14ac:dyDescent="0.25">
      <c r="R1674" s="31"/>
      <c r="S1674" s="31"/>
      <c r="T1674" s="31"/>
      <c r="U1674" s="31"/>
      <c r="V1674" s="31"/>
      <c r="W1674" s="31"/>
      <c r="X1674" s="31"/>
      <c r="Y1674" s="31"/>
      <c r="Z1674" s="31"/>
      <c r="AA1674" s="31"/>
      <c r="AB1674" s="31"/>
      <c r="AC1674" s="31"/>
      <c r="AD1674" s="31"/>
    </row>
    <row r="1675" spans="18:30" x14ac:dyDescent="0.25">
      <c r="R1675" s="31"/>
      <c r="S1675" s="31"/>
      <c r="T1675" s="31"/>
      <c r="U1675" s="31"/>
      <c r="V1675" s="31"/>
      <c r="W1675" s="31"/>
      <c r="X1675" s="31"/>
      <c r="Y1675" s="31"/>
      <c r="Z1675" s="31"/>
      <c r="AA1675" s="31"/>
      <c r="AB1675" s="31"/>
      <c r="AC1675" s="31"/>
      <c r="AD1675" s="31"/>
    </row>
    <row r="1676" spans="18:30" x14ac:dyDescent="0.25">
      <c r="R1676" s="31"/>
      <c r="S1676" s="31"/>
      <c r="T1676" s="31"/>
      <c r="U1676" s="31"/>
      <c r="V1676" s="31"/>
      <c r="W1676" s="31"/>
      <c r="X1676" s="31"/>
      <c r="Y1676" s="31"/>
      <c r="Z1676" s="31"/>
      <c r="AA1676" s="31"/>
      <c r="AB1676" s="31"/>
      <c r="AC1676" s="31"/>
      <c r="AD1676" s="31"/>
    </row>
    <row r="1677" spans="18:30" x14ac:dyDescent="0.25">
      <c r="R1677" s="31"/>
      <c r="S1677" s="31"/>
      <c r="T1677" s="31"/>
      <c r="U1677" s="31"/>
      <c r="V1677" s="31"/>
      <c r="W1677" s="31"/>
      <c r="X1677" s="31"/>
      <c r="Y1677" s="31"/>
      <c r="Z1677" s="31"/>
      <c r="AA1677" s="31"/>
      <c r="AB1677" s="31"/>
      <c r="AC1677" s="31"/>
      <c r="AD1677" s="31"/>
    </row>
    <row r="1678" spans="18:30" x14ac:dyDescent="0.25">
      <c r="R1678" s="31"/>
      <c r="S1678" s="31"/>
      <c r="T1678" s="31"/>
      <c r="U1678" s="31"/>
      <c r="V1678" s="31"/>
      <c r="W1678" s="31"/>
      <c r="X1678" s="31"/>
      <c r="Y1678" s="31"/>
      <c r="Z1678" s="31"/>
      <c r="AA1678" s="31"/>
      <c r="AB1678" s="31"/>
      <c r="AC1678" s="31"/>
      <c r="AD1678" s="31"/>
    </row>
    <row r="1679" spans="18:30" x14ac:dyDescent="0.25">
      <c r="R1679" s="31"/>
      <c r="S1679" s="31"/>
      <c r="T1679" s="31"/>
      <c r="U1679" s="31"/>
      <c r="V1679" s="31"/>
      <c r="W1679" s="31"/>
      <c r="X1679" s="31"/>
      <c r="Y1679" s="31"/>
      <c r="Z1679" s="31"/>
      <c r="AA1679" s="31"/>
      <c r="AB1679" s="31"/>
      <c r="AC1679" s="31"/>
      <c r="AD1679" s="31"/>
    </row>
    <row r="1680" spans="18:30" x14ac:dyDescent="0.25">
      <c r="R1680" s="31"/>
      <c r="S1680" s="31"/>
      <c r="T1680" s="31"/>
      <c r="U1680" s="31"/>
      <c r="V1680" s="31"/>
      <c r="W1680" s="31"/>
      <c r="X1680" s="31"/>
      <c r="Y1680" s="31"/>
      <c r="Z1680" s="31"/>
      <c r="AA1680" s="31"/>
      <c r="AB1680" s="31"/>
      <c r="AC1680" s="31"/>
      <c r="AD1680" s="31"/>
    </row>
    <row r="1681" spans="18:30" x14ac:dyDescent="0.25">
      <c r="R1681" s="31"/>
      <c r="S1681" s="31"/>
      <c r="T1681" s="31"/>
      <c r="U1681" s="31"/>
      <c r="V1681" s="31"/>
      <c r="W1681" s="31"/>
      <c r="X1681" s="31"/>
      <c r="Y1681" s="31"/>
      <c r="Z1681" s="31"/>
      <c r="AA1681" s="31"/>
      <c r="AB1681" s="31"/>
      <c r="AC1681" s="31"/>
      <c r="AD1681" s="31"/>
    </row>
    <row r="1682" spans="18:30" x14ac:dyDescent="0.25">
      <c r="R1682" s="31"/>
      <c r="S1682" s="31"/>
      <c r="T1682" s="31"/>
      <c r="U1682" s="31"/>
      <c r="V1682" s="31"/>
      <c r="W1682" s="31"/>
      <c r="X1682" s="31"/>
      <c r="Y1682" s="31"/>
      <c r="Z1682" s="31"/>
      <c r="AA1682" s="31"/>
      <c r="AB1682" s="31"/>
      <c r="AC1682" s="31"/>
      <c r="AD1682" s="31"/>
    </row>
    <row r="1683" spans="18:30" x14ac:dyDescent="0.25">
      <c r="R1683" s="31"/>
      <c r="S1683" s="31"/>
      <c r="T1683" s="31"/>
      <c r="U1683" s="31"/>
      <c r="V1683" s="31"/>
      <c r="W1683" s="31"/>
      <c r="X1683" s="31"/>
      <c r="Y1683" s="31"/>
      <c r="Z1683" s="31"/>
      <c r="AA1683" s="31"/>
      <c r="AB1683" s="31"/>
      <c r="AC1683" s="31"/>
      <c r="AD1683" s="31"/>
    </row>
    <row r="1684" spans="18:30" x14ac:dyDescent="0.25">
      <c r="R1684" s="31"/>
      <c r="S1684" s="31"/>
      <c r="T1684" s="31"/>
      <c r="U1684" s="31"/>
      <c r="V1684" s="31"/>
      <c r="W1684" s="31"/>
      <c r="X1684" s="31"/>
      <c r="Y1684" s="31"/>
      <c r="Z1684" s="31"/>
      <c r="AA1684" s="31"/>
      <c r="AB1684" s="31"/>
      <c r="AC1684" s="31"/>
      <c r="AD1684" s="31"/>
    </row>
    <row r="1685" spans="18:30" x14ac:dyDescent="0.25">
      <c r="R1685" s="31"/>
      <c r="S1685" s="31"/>
      <c r="T1685" s="31"/>
      <c r="U1685" s="31"/>
      <c r="V1685" s="31"/>
      <c r="W1685" s="31"/>
      <c r="X1685" s="31"/>
      <c r="Y1685" s="31"/>
      <c r="Z1685" s="31"/>
      <c r="AA1685" s="31"/>
      <c r="AB1685" s="31"/>
      <c r="AC1685" s="31"/>
      <c r="AD1685" s="31"/>
    </row>
    <row r="1686" spans="18:30" x14ac:dyDescent="0.25">
      <c r="R1686" s="31"/>
      <c r="S1686" s="31"/>
      <c r="T1686" s="31"/>
      <c r="U1686" s="31"/>
      <c r="V1686" s="31"/>
      <c r="W1686" s="31"/>
      <c r="X1686" s="31"/>
      <c r="Y1686" s="31"/>
      <c r="Z1686" s="31"/>
      <c r="AA1686" s="31"/>
      <c r="AB1686" s="31"/>
      <c r="AC1686" s="31"/>
      <c r="AD1686" s="31"/>
    </row>
    <row r="1687" spans="18:30" x14ac:dyDescent="0.25">
      <c r="R1687" s="31"/>
      <c r="S1687" s="31"/>
      <c r="T1687" s="31"/>
      <c r="U1687" s="31"/>
      <c r="V1687" s="31"/>
      <c r="W1687" s="31"/>
      <c r="X1687" s="31"/>
      <c r="Y1687" s="31"/>
      <c r="Z1687" s="31"/>
      <c r="AA1687" s="31"/>
      <c r="AB1687" s="31"/>
      <c r="AC1687" s="31"/>
      <c r="AD1687" s="31"/>
    </row>
    <row r="1688" spans="18:30" x14ac:dyDescent="0.25">
      <c r="R1688" s="31"/>
      <c r="S1688" s="31"/>
      <c r="T1688" s="31"/>
      <c r="U1688" s="31"/>
      <c r="V1688" s="31"/>
      <c r="W1688" s="31"/>
      <c r="X1688" s="31"/>
      <c r="Y1688" s="31"/>
      <c r="Z1688" s="31"/>
      <c r="AA1688" s="31"/>
      <c r="AB1688" s="31"/>
      <c r="AC1688" s="31"/>
      <c r="AD1688" s="31"/>
    </row>
    <row r="1689" spans="18:30" x14ac:dyDescent="0.25">
      <c r="R1689" s="31"/>
      <c r="S1689" s="31"/>
      <c r="T1689" s="31"/>
      <c r="U1689" s="31"/>
      <c r="V1689" s="31"/>
      <c r="W1689" s="31"/>
      <c r="X1689" s="31"/>
      <c r="Y1689" s="31"/>
      <c r="Z1689" s="31"/>
      <c r="AA1689" s="31"/>
      <c r="AB1689" s="31"/>
      <c r="AC1689" s="31"/>
      <c r="AD1689" s="31"/>
    </row>
    <row r="1690" spans="18:30" x14ac:dyDescent="0.25">
      <c r="R1690" s="31"/>
      <c r="S1690" s="31"/>
      <c r="T1690" s="31"/>
      <c r="U1690" s="31"/>
      <c r="V1690" s="31"/>
      <c r="W1690" s="31"/>
      <c r="X1690" s="31"/>
      <c r="Y1690" s="31"/>
      <c r="Z1690" s="31"/>
      <c r="AA1690" s="31"/>
      <c r="AB1690" s="31"/>
      <c r="AC1690" s="31"/>
      <c r="AD1690" s="31"/>
    </row>
    <row r="1691" spans="18:30" x14ac:dyDescent="0.25">
      <c r="R1691" s="31"/>
      <c r="S1691" s="31"/>
      <c r="T1691" s="31"/>
      <c r="U1691" s="31"/>
      <c r="V1691" s="31"/>
      <c r="W1691" s="31"/>
      <c r="X1691" s="31"/>
      <c r="Y1691" s="31"/>
      <c r="Z1691" s="31"/>
      <c r="AA1691" s="31"/>
      <c r="AB1691" s="31"/>
      <c r="AC1691" s="31"/>
      <c r="AD1691" s="31"/>
    </row>
    <row r="1692" spans="18:30" x14ac:dyDescent="0.25">
      <c r="R1692" s="31"/>
      <c r="S1692" s="31"/>
      <c r="T1692" s="31"/>
      <c r="U1692" s="31"/>
      <c r="V1692" s="31"/>
      <c r="W1692" s="31"/>
      <c r="X1692" s="31"/>
      <c r="Y1692" s="31"/>
      <c r="Z1692" s="31"/>
      <c r="AA1692" s="31"/>
      <c r="AB1692" s="31"/>
      <c r="AC1692" s="31"/>
      <c r="AD1692" s="31"/>
    </row>
    <row r="1693" spans="18:30" x14ac:dyDescent="0.25">
      <c r="R1693" s="31"/>
      <c r="S1693" s="31"/>
      <c r="T1693" s="31"/>
      <c r="U1693" s="31"/>
      <c r="V1693" s="31"/>
      <c r="W1693" s="31"/>
      <c r="X1693" s="31"/>
      <c r="Y1693" s="31"/>
      <c r="Z1693" s="31"/>
      <c r="AA1693" s="31"/>
      <c r="AB1693" s="31"/>
      <c r="AC1693" s="31"/>
      <c r="AD1693" s="31"/>
    </row>
    <row r="1694" spans="18:30" x14ac:dyDescent="0.25">
      <c r="R1694" s="31"/>
      <c r="S1694" s="31"/>
      <c r="T1694" s="31"/>
      <c r="U1694" s="31"/>
      <c r="V1694" s="31"/>
      <c r="W1694" s="31"/>
      <c r="X1694" s="31"/>
      <c r="Y1694" s="31"/>
      <c r="Z1694" s="31"/>
      <c r="AA1694" s="31"/>
      <c r="AB1694" s="31"/>
      <c r="AC1694" s="31"/>
      <c r="AD1694" s="31"/>
    </row>
    <row r="1695" spans="18:30" x14ac:dyDescent="0.25">
      <c r="R1695" s="31"/>
      <c r="S1695" s="31"/>
      <c r="T1695" s="31"/>
      <c r="U1695" s="31"/>
      <c r="V1695" s="31"/>
      <c r="W1695" s="31"/>
      <c r="X1695" s="31"/>
      <c r="Y1695" s="31"/>
      <c r="Z1695" s="31"/>
      <c r="AA1695" s="31"/>
      <c r="AB1695" s="31"/>
      <c r="AC1695" s="31"/>
      <c r="AD1695" s="31"/>
    </row>
    <row r="1696" spans="18:30" x14ac:dyDescent="0.25">
      <c r="R1696" s="31"/>
      <c r="S1696" s="31"/>
      <c r="T1696" s="31"/>
      <c r="U1696" s="31"/>
      <c r="V1696" s="31"/>
      <c r="W1696" s="31"/>
      <c r="X1696" s="31"/>
      <c r="Y1696" s="31"/>
      <c r="Z1696" s="31"/>
      <c r="AA1696" s="31"/>
      <c r="AB1696" s="31"/>
      <c r="AC1696" s="31"/>
      <c r="AD1696" s="31"/>
    </row>
    <row r="1697" spans="18:30" x14ac:dyDescent="0.25">
      <c r="R1697" s="31"/>
      <c r="S1697" s="31"/>
      <c r="T1697" s="31"/>
      <c r="U1697" s="31"/>
      <c r="V1697" s="31"/>
      <c r="W1697" s="31"/>
      <c r="X1697" s="31"/>
      <c r="Y1697" s="31"/>
      <c r="Z1697" s="31"/>
      <c r="AA1697" s="31"/>
      <c r="AB1697" s="31"/>
      <c r="AC1697" s="31"/>
      <c r="AD1697" s="31"/>
    </row>
    <row r="1698" spans="18:30" x14ac:dyDescent="0.25">
      <c r="R1698" s="31"/>
      <c r="S1698" s="31"/>
      <c r="T1698" s="31"/>
      <c r="U1698" s="31"/>
      <c r="V1698" s="31"/>
      <c r="W1698" s="31"/>
      <c r="X1698" s="31"/>
      <c r="Y1698" s="31"/>
      <c r="Z1698" s="31"/>
      <c r="AA1698" s="31"/>
      <c r="AB1698" s="31"/>
      <c r="AC1698" s="31"/>
      <c r="AD1698" s="31"/>
    </row>
    <row r="1699" spans="18:30" x14ac:dyDescent="0.25">
      <c r="R1699" s="31"/>
      <c r="S1699" s="31"/>
      <c r="T1699" s="31"/>
      <c r="U1699" s="31"/>
      <c r="V1699" s="31"/>
      <c r="W1699" s="31"/>
      <c r="X1699" s="31"/>
      <c r="Y1699" s="31"/>
      <c r="Z1699" s="31"/>
      <c r="AA1699" s="31"/>
      <c r="AB1699" s="31"/>
      <c r="AC1699" s="31"/>
      <c r="AD1699" s="31"/>
    </row>
    <row r="1700" spans="18:30" x14ac:dyDescent="0.25">
      <c r="R1700" s="31"/>
      <c r="S1700" s="31"/>
      <c r="T1700" s="31"/>
      <c r="U1700" s="31"/>
      <c r="V1700" s="31"/>
      <c r="W1700" s="31"/>
      <c r="X1700" s="31"/>
      <c r="Y1700" s="31"/>
      <c r="Z1700" s="31"/>
      <c r="AA1700" s="31"/>
      <c r="AB1700" s="31"/>
      <c r="AC1700" s="31"/>
      <c r="AD1700" s="31"/>
    </row>
    <row r="1701" spans="18:30" x14ac:dyDescent="0.25">
      <c r="R1701" s="31"/>
      <c r="S1701" s="31"/>
      <c r="T1701" s="31"/>
      <c r="U1701" s="31"/>
      <c r="V1701" s="31"/>
      <c r="W1701" s="31"/>
      <c r="X1701" s="31"/>
      <c r="Y1701" s="31"/>
      <c r="Z1701" s="31"/>
      <c r="AA1701" s="31"/>
      <c r="AB1701" s="31"/>
      <c r="AC1701" s="31"/>
      <c r="AD1701" s="31"/>
    </row>
    <row r="1702" spans="18:30" x14ac:dyDescent="0.25">
      <c r="R1702" s="31"/>
      <c r="S1702" s="31"/>
      <c r="T1702" s="31"/>
      <c r="U1702" s="31"/>
      <c r="V1702" s="31"/>
      <c r="W1702" s="31"/>
      <c r="X1702" s="31"/>
      <c r="Y1702" s="31"/>
      <c r="Z1702" s="31"/>
      <c r="AA1702" s="31"/>
      <c r="AB1702" s="31"/>
      <c r="AC1702" s="31"/>
      <c r="AD1702" s="31"/>
    </row>
    <row r="1703" spans="18:30" x14ac:dyDescent="0.25">
      <c r="R1703" s="31"/>
      <c r="S1703" s="31"/>
      <c r="T1703" s="31"/>
      <c r="U1703" s="31"/>
      <c r="V1703" s="31"/>
      <c r="W1703" s="31"/>
      <c r="X1703" s="31"/>
      <c r="Y1703" s="31"/>
      <c r="Z1703" s="31"/>
      <c r="AA1703" s="31"/>
      <c r="AB1703" s="31"/>
      <c r="AC1703" s="31"/>
      <c r="AD1703" s="31"/>
    </row>
    <row r="1704" spans="18:30" x14ac:dyDescent="0.25">
      <c r="R1704" s="31"/>
      <c r="S1704" s="31"/>
      <c r="T1704" s="31"/>
      <c r="U1704" s="31"/>
      <c r="V1704" s="31"/>
      <c r="W1704" s="31"/>
      <c r="X1704" s="31"/>
      <c r="Y1704" s="31"/>
      <c r="Z1704" s="31"/>
      <c r="AA1704" s="31"/>
      <c r="AB1704" s="31"/>
      <c r="AC1704" s="31"/>
      <c r="AD1704" s="31"/>
    </row>
    <row r="1705" spans="18:30" x14ac:dyDescent="0.25">
      <c r="R1705" s="31"/>
      <c r="S1705" s="31"/>
      <c r="T1705" s="31"/>
      <c r="U1705" s="31"/>
      <c r="V1705" s="31"/>
      <c r="W1705" s="31"/>
      <c r="X1705" s="31"/>
      <c r="Y1705" s="31"/>
      <c r="Z1705" s="31"/>
      <c r="AA1705" s="31"/>
      <c r="AB1705" s="31"/>
      <c r="AC1705" s="31"/>
      <c r="AD1705" s="31"/>
    </row>
    <row r="1706" spans="18:30" x14ac:dyDescent="0.25">
      <c r="R1706" s="31"/>
      <c r="S1706" s="31"/>
      <c r="T1706" s="31"/>
      <c r="U1706" s="31"/>
      <c r="V1706" s="31"/>
      <c r="W1706" s="31"/>
      <c r="X1706" s="31"/>
      <c r="Y1706" s="31"/>
      <c r="Z1706" s="31"/>
      <c r="AA1706" s="31"/>
      <c r="AB1706" s="31"/>
      <c r="AC1706" s="31"/>
      <c r="AD1706" s="31"/>
    </row>
    <row r="1707" spans="18:30" x14ac:dyDescent="0.25">
      <c r="R1707" s="31"/>
      <c r="S1707" s="31"/>
      <c r="T1707" s="31"/>
      <c r="U1707" s="31"/>
      <c r="V1707" s="31"/>
      <c r="W1707" s="31"/>
      <c r="X1707" s="31"/>
      <c r="Y1707" s="31"/>
      <c r="Z1707" s="31"/>
      <c r="AA1707" s="31"/>
      <c r="AB1707" s="31"/>
      <c r="AC1707" s="31"/>
      <c r="AD1707" s="31"/>
    </row>
    <row r="1708" spans="18:30" x14ac:dyDescent="0.25">
      <c r="R1708" s="31"/>
      <c r="S1708" s="31"/>
      <c r="T1708" s="31"/>
      <c r="U1708" s="31"/>
      <c r="V1708" s="31"/>
      <c r="W1708" s="31"/>
      <c r="X1708" s="31"/>
      <c r="Y1708" s="31"/>
      <c r="Z1708" s="31"/>
      <c r="AA1708" s="31"/>
      <c r="AB1708" s="31"/>
      <c r="AC1708" s="31"/>
      <c r="AD1708" s="31"/>
    </row>
    <row r="1709" spans="18:30" x14ac:dyDescent="0.25">
      <c r="R1709" s="31"/>
      <c r="S1709" s="31"/>
      <c r="T1709" s="31"/>
      <c r="U1709" s="31"/>
      <c r="V1709" s="31"/>
      <c r="W1709" s="31"/>
      <c r="X1709" s="31"/>
      <c r="Y1709" s="31"/>
      <c r="Z1709" s="31"/>
      <c r="AA1709" s="31"/>
      <c r="AB1709" s="31"/>
      <c r="AC1709" s="31"/>
      <c r="AD1709" s="31"/>
    </row>
    <row r="1710" spans="18:30" x14ac:dyDescent="0.25">
      <c r="R1710" s="31"/>
      <c r="S1710" s="31"/>
      <c r="T1710" s="31"/>
      <c r="U1710" s="31"/>
      <c r="V1710" s="31"/>
      <c r="W1710" s="31"/>
      <c r="X1710" s="31"/>
      <c r="Z1710" s="31"/>
      <c r="AA1710" s="31"/>
      <c r="AB1710" s="31"/>
      <c r="AC1710" s="31"/>
      <c r="AD1710" s="31"/>
    </row>
    <row r="1711" spans="18:30" x14ac:dyDescent="0.25">
      <c r="R1711" s="31"/>
      <c r="S1711" s="31"/>
      <c r="T1711" s="31"/>
      <c r="U1711" s="31"/>
      <c r="V1711" s="31"/>
      <c r="W1711" s="31"/>
      <c r="X1711" s="31"/>
      <c r="Z1711" s="31"/>
      <c r="AA1711" s="31"/>
      <c r="AB1711" s="31"/>
      <c r="AC1711" s="31"/>
      <c r="AD1711" s="31"/>
    </row>
    <row r="1712" spans="18:30" x14ac:dyDescent="0.25">
      <c r="R1712" s="31"/>
      <c r="S1712" s="31"/>
      <c r="T1712" s="31"/>
      <c r="Z1712" s="31"/>
      <c r="AA1712" s="31"/>
    </row>
    <row r="1713" spans="18:27" x14ac:dyDescent="0.25">
      <c r="R1713" s="31"/>
      <c r="S1713" s="31"/>
      <c r="T1713" s="31"/>
      <c r="AA1713" s="31"/>
    </row>
  </sheetData>
  <mergeCells count="492">
    <mergeCell ref="A1:D3"/>
    <mergeCell ref="E1:AY1"/>
    <mergeCell ref="E2:AY2"/>
    <mergeCell ref="E3:AD3"/>
    <mergeCell ref="AE3:AY3"/>
    <mergeCell ref="A4:D4"/>
    <mergeCell ref="E4:AY4"/>
    <mergeCell ref="A5:D5"/>
    <mergeCell ref="E5:AY5"/>
    <mergeCell ref="A6:D6"/>
    <mergeCell ref="E6:AY6"/>
    <mergeCell ref="A7:AY7"/>
    <mergeCell ref="A8:F8"/>
    <mergeCell ref="G8:S8"/>
    <mergeCell ref="T8:AF8"/>
    <mergeCell ref="AG8:AK8"/>
    <mergeCell ref="AL8:AM8"/>
    <mergeCell ref="AN8:AX8"/>
    <mergeCell ref="AY8:AY9"/>
    <mergeCell ref="A10:A135"/>
    <mergeCell ref="B10:B135"/>
    <mergeCell ref="C10:C15"/>
    <mergeCell ref="AF10:AF15"/>
    <mergeCell ref="AG10:AG15"/>
    <mergeCell ref="AH10:AH15"/>
    <mergeCell ref="AI10:AI15"/>
    <mergeCell ref="AJ10:AJ15"/>
    <mergeCell ref="AW10:AW15"/>
    <mergeCell ref="AX10:AX15"/>
    <mergeCell ref="C16:C21"/>
    <mergeCell ref="AF16:AF21"/>
    <mergeCell ref="AG16:AG21"/>
    <mergeCell ref="AH16:AH21"/>
    <mergeCell ref="AI16:AI21"/>
    <mergeCell ref="AJ16:AJ21"/>
    <mergeCell ref="AK16:AK21"/>
    <mergeCell ref="AL16:AL21"/>
    <mergeCell ref="AQ10:AQ15"/>
    <mergeCell ref="AR10:AR15"/>
    <mergeCell ref="AS10:AS15"/>
    <mergeCell ref="AT10:AT15"/>
    <mergeCell ref="AU10:AU15"/>
    <mergeCell ref="AV10:AV15"/>
    <mergeCell ref="AK10:AK15"/>
    <mergeCell ref="AL10:AL15"/>
    <mergeCell ref="AM10:AM15"/>
    <mergeCell ref="AN10:AN15"/>
    <mergeCell ref="AO10:AO15"/>
    <mergeCell ref="AP10:AP15"/>
    <mergeCell ref="AS16:AS21"/>
    <mergeCell ref="AT16:AT21"/>
    <mergeCell ref="AU16:AU21"/>
    <mergeCell ref="AV16:AV21"/>
    <mergeCell ref="AW16:AW21"/>
    <mergeCell ref="AX16:AX21"/>
    <mergeCell ref="AM16:AM21"/>
    <mergeCell ref="AN16:AN21"/>
    <mergeCell ref="AO16:AO21"/>
    <mergeCell ref="AP16:AP21"/>
    <mergeCell ref="AQ16:AQ21"/>
    <mergeCell ref="AR16:AR21"/>
    <mergeCell ref="C28:C33"/>
    <mergeCell ref="AF28:AF33"/>
    <mergeCell ref="AG28:AG33"/>
    <mergeCell ref="AH28:AH33"/>
    <mergeCell ref="AI28:AI33"/>
    <mergeCell ref="AJ28:AJ33"/>
    <mergeCell ref="AK28:AK33"/>
    <mergeCell ref="AL28:AL33"/>
    <mergeCell ref="AQ22:AQ27"/>
    <mergeCell ref="AK22:AK27"/>
    <mergeCell ref="AL22:AL27"/>
    <mergeCell ref="AM22:AM27"/>
    <mergeCell ref="AN22:AN27"/>
    <mergeCell ref="AO22:AO27"/>
    <mergeCell ref="AP22:AP27"/>
    <mergeCell ref="C22:C27"/>
    <mergeCell ref="AF22:AF27"/>
    <mergeCell ref="AG22:AG27"/>
    <mergeCell ref="AH22:AH27"/>
    <mergeCell ref="AI22:AI27"/>
    <mergeCell ref="AJ22:AJ27"/>
    <mergeCell ref="AX28:AX33"/>
    <mergeCell ref="AM28:AM33"/>
    <mergeCell ref="AN28:AN33"/>
    <mergeCell ref="AO28:AO33"/>
    <mergeCell ref="AP28:AP33"/>
    <mergeCell ref="AQ28:AQ33"/>
    <mergeCell ref="AR28:AR33"/>
    <mergeCell ref="AW22:AW27"/>
    <mergeCell ref="AX22:AX27"/>
    <mergeCell ref="AR22:AR27"/>
    <mergeCell ref="AS22:AS27"/>
    <mergeCell ref="AT22:AT27"/>
    <mergeCell ref="AU22:AU27"/>
    <mergeCell ref="AV22:AV27"/>
    <mergeCell ref="AG34:AG39"/>
    <mergeCell ref="AH34:AH39"/>
    <mergeCell ref="AI34:AI39"/>
    <mergeCell ref="AJ34:AJ39"/>
    <mergeCell ref="AS28:AS33"/>
    <mergeCell ref="AT28:AT33"/>
    <mergeCell ref="AU28:AU33"/>
    <mergeCell ref="AV28:AV33"/>
    <mergeCell ref="AW28:AW33"/>
    <mergeCell ref="AW34:AW39"/>
    <mergeCell ref="AX34:AX39"/>
    <mergeCell ref="C40:C45"/>
    <mergeCell ref="AF40:AF45"/>
    <mergeCell ref="AG40:AG45"/>
    <mergeCell ref="AH40:AH45"/>
    <mergeCell ref="AI40:AI45"/>
    <mergeCell ref="AJ40:AJ45"/>
    <mergeCell ref="AK40:AK45"/>
    <mergeCell ref="AL40:AL45"/>
    <mergeCell ref="AQ34:AQ39"/>
    <mergeCell ref="AR34:AR39"/>
    <mergeCell ref="AS34:AS39"/>
    <mergeCell ref="AT34:AT39"/>
    <mergeCell ref="AU34:AU39"/>
    <mergeCell ref="AV34:AV39"/>
    <mergeCell ref="AK34:AK39"/>
    <mergeCell ref="AL34:AL39"/>
    <mergeCell ref="AM34:AM39"/>
    <mergeCell ref="AN34:AN39"/>
    <mergeCell ref="AO34:AO39"/>
    <mergeCell ref="AP34:AP39"/>
    <mergeCell ref="C34:C39"/>
    <mergeCell ref="AF34:AF39"/>
    <mergeCell ref="AS40:AS45"/>
    <mergeCell ref="AT40:AT45"/>
    <mergeCell ref="AU40:AU45"/>
    <mergeCell ref="AV40:AV45"/>
    <mergeCell ref="AW40:AW45"/>
    <mergeCell ref="AX40:AX45"/>
    <mergeCell ref="AM40:AM45"/>
    <mergeCell ref="AN40:AN45"/>
    <mergeCell ref="AO40:AO45"/>
    <mergeCell ref="AP40:AP45"/>
    <mergeCell ref="AQ40:AQ45"/>
    <mergeCell ref="AR40:AR45"/>
    <mergeCell ref="C52:C57"/>
    <mergeCell ref="AF52:AF57"/>
    <mergeCell ref="AG52:AG57"/>
    <mergeCell ref="AH52:AH57"/>
    <mergeCell ref="AI52:AI57"/>
    <mergeCell ref="AJ52:AJ57"/>
    <mergeCell ref="AK52:AK57"/>
    <mergeCell ref="AL52:AL57"/>
    <mergeCell ref="AQ46:AQ51"/>
    <mergeCell ref="AK46:AK51"/>
    <mergeCell ref="AL46:AL51"/>
    <mergeCell ref="AM46:AM51"/>
    <mergeCell ref="AN46:AN51"/>
    <mergeCell ref="AO46:AO51"/>
    <mergeCell ref="AP46:AP51"/>
    <mergeCell ref="C46:C51"/>
    <mergeCell ref="AF46:AF51"/>
    <mergeCell ref="AG46:AG51"/>
    <mergeCell ref="AH46:AH51"/>
    <mergeCell ref="AI46:AI51"/>
    <mergeCell ref="AJ46:AJ51"/>
    <mergeCell ref="AX52:AX57"/>
    <mergeCell ref="AM52:AM57"/>
    <mergeCell ref="AN52:AN57"/>
    <mergeCell ref="AO52:AO57"/>
    <mergeCell ref="AP52:AP57"/>
    <mergeCell ref="AQ52:AQ57"/>
    <mergeCell ref="AR52:AR57"/>
    <mergeCell ref="AW46:AW51"/>
    <mergeCell ref="AX46:AX51"/>
    <mergeCell ref="AR46:AR51"/>
    <mergeCell ref="AS46:AS51"/>
    <mergeCell ref="AT46:AT51"/>
    <mergeCell ref="AU46:AU51"/>
    <mergeCell ref="AV46:AV51"/>
    <mergeCell ref="AG58:AG63"/>
    <mergeCell ref="AH58:AH63"/>
    <mergeCell ref="AI58:AI63"/>
    <mergeCell ref="AJ58:AJ63"/>
    <mergeCell ref="AS52:AS57"/>
    <mergeCell ref="AT52:AT57"/>
    <mergeCell ref="AU52:AU57"/>
    <mergeCell ref="AV52:AV57"/>
    <mergeCell ref="AW52:AW57"/>
    <mergeCell ref="AW58:AW63"/>
    <mergeCell ref="AX58:AX63"/>
    <mergeCell ref="C64:C69"/>
    <mergeCell ref="AF64:AF69"/>
    <mergeCell ref="AG64:AG69"/>
    <mergeCell ref="AH64:AH69"/>
    <mergeCell ref="AI64:AI69"/>
    <mergeCell ref="AJ64:AJ69"/>
    <mergeCell ref="AK64:AK69"/>
    <mergeCell ref="AL64:AL69"/>
    <mergeCell ref="AQ58:AQ63"/>
    <mergeCell ref="AR58:AR63"/>
    <mergeCell ref="AS58:AS63"/>
    <mergeCell ref="AT58:AT63"/>
    <mergeCell ref="AU58:AU63"/>
    <mergeCell ref="AV58:AV63"/>
    <mergeCell ref="AK58:AK63"/>
    <mergeCell ref="AL58:AL63"/>
    <mergeCell ref="AM58:AM63"/>
    <mergeCell ref="AN58:AN63"/>
    <mergeCell ref="AO58:AO63"/>
    <mergeCell ref="AP58:AP63"/>
    <mergeCell ref="C58:C63"/>
    <mergeCell ref="AF58:AF63"/>
    <mergeCell ref="AS64:AS69"/>
    <mergeCell ref="AT64:AT69"/>
    <mergeCell ref="AU64:AU69"/>
    <mergeCell ref="AV64:AV69"/>
    <mergeCell ref="AW64:AW69"/>
    <mergeCell ref="AX64:AX69"/>
    <mergeCell ref="AM64:AM69"/>
    <mergeCell ref="AN64:AN69"/>
    <mergeCell ref="AO64:AO69"/>
    <mergeCell ref="AP64:AP69"/>
    <mergeCell ref="AQ64:AQ69"/>
    <mergeCell ref="AR64:AR69"/>
    <mergeCell ref="C76:C81"/>
    <mergeCell ref="AF76:AF81"/>
    <mergeCell ref="AG76:AG81"/>
    <mergeCell ref="AH76:AH81"/>
    <mergeCell ref="AI76:AI81"/>
    <mergeCell ref="AJ76:AJ81"/>
    <mergeCell ref="AK76:AK81"/>
    <mergeCell ref="AL76:AL81"/>
    <mergeCell ref="AQ70:AQ75"/>
    <mergeCell ref="AK70:AK75"/>
    <mergeCell ref="AL70:AL75"/>
    <mergeCell ref="AM70:AM75"/>
    <mergeCell ref="AN70:AN75"/>
    <mergeCell ref="AO70:AO75"/>
    <mergeCell ref="AP70:AP75"/>
    <mergeCell ref="C70:C75"/>
    <mergeCell ref="AF70:AF75"/>
    <mergeCell ref="AG70:AG75"/>
    <mergeCell ref="AH70:AH75"/>
    <mergeCell ref="AI70:AI75"/>
    <mergeCell ref="AJ70:AJ75"/>
    <mergeCell ref="AX76:AX81"/>
    <mergeCell ref="AM76:AM81"/>
    <mergeCell ref="AN76:AN81"/>
    <mergeCell ref="AO76:AO81"/>
    <mergeCell ref="AP76:AP81"/>
    <mergeCell ref="AQ76:AQ81"/>
    <mergeCell ref="AR76:AR81"/>
    <mergeCell ref="AW70:AW75"/>
    <mergeCell ref="AX70:AX75"/>
    <mergeCell ref="AR70:AR75"/>
    <mergeCell ref="AS70:AS75"/>
    <mergeCell ref="AT70:AT75"/>
    <mergeCell ref="AU70:AU75"/>
    <mergeCell ref="AV70:AV75"/>
    <mergeCell ref="AG82:AG87"/>
    <mergeCell ref="AH82:AH87"/>
    <mergeCell ref="AI82:AI87"/>
    <mergeCell ref="AJ82:AJ87"/>
    <mergeCell ref="AS76:AS81"/>
    <mergeCell ref="AT76:AT81"/>
    <mergeCell ref="AU76:AU81"/>
    <mergeCell ref="AV76:AV81"/>
    <mergeCell ref="AW76:AW81"/>
    <mergeCell ref="AW82:AW87"/>
    <mergeCell ref="AX82:AX87"/>
    <mergeCell ref="C88:C93"/>
    <mergeCell ref="AF88:AF93"/>
    <mergeCell ref="AG88:AG93"/>
    <mergeCell ref="AH88:AH93"/>
    <mergeCell ref="AI88:AI93"/>
    <mergeCell ref="AJ88:AJ93"/>
    <mergeCell ref="AK88:AK93"/>
    <mergeCell ref="AL88:AL93"/>
    <mergeCell ref="AQ82:AQ87"/>
    <mergeCell ref="AR82:AR87"/>
    <mergeCell ref="AS82:AS87"/>
    <mergeCell ref="AT82:AT87"/>
    <mergeCell ref="AU82:AU87"/>
    <mergeCell ref="AV82:AV87"/>
    <mergeCell ref="AK82:AK87"/>
    <mergeCell ref="AL82:AL87"/>
    <mergeCell ref="AM82:AM87"/>
    <mergeCell ref="AN82:AN87"/>
    <mergeCell ref="AO82:AO87"/>
    <mergeCell ref="AP82:AP87"/>
    <mergeCell ref="C82:C87"/>
    <mergeCell ref="AF82:AF87"/>
    <mergeCell ref="AS88:AS93"/>
    <mergeCell ref="AT88:AT93"/>
    <mergeCell ref="AU88:AU93"/>
    <mergeCell ref="AV88:AV93"/>
    <mergeCell ref="AW88:AW93"/>
    <mergeCell ref="AX88:AX93"/>
    <mergeCell ref="AM88:AM93"/>
    <mergeCell ref="AN88:AN93"/>
    <mergeCell ref="AO88:AO93"/>
    <mergeCell ref="AP88:AP93"/>
    <mergeCell ref="AQ88:AQ93"/>
    <mergeCell ref="AR88:AR93"/>
    <mergeCell ref="C100:C105"/>
    <mergeCell ref="AF100:AF105"/>
    <mergeCell ref="AG100:AG105"/>
    <mergeCell ref="AH100:AH105"/>
    <mergeCell ref="AI100:AI105"/>
    <mergeCell ref="AJ100:AJ105"/>
    <mergeCell ref="AK100:AK105"/>
    <mergeCell ref="AL100:AL105"/>
    <mergeCell ref="AQ94:AQ99"/>
    <mergeCell ref="AK94:AK99"/>
    <mergeCell ref="AL94:AL99"/>
    <mergeCell ref="AM94:AM99"/>
    <mergeCell ref="AN94:AN99"/>
    <mergeCell ref="AO94:AO99"/>
    <mergeCell ref="AP94:AP99"/>
    <mergeCell ref="C94:C99"/>
    <mergeCell ref="AF94:AF99"/>
    <mergeCell ref="AG94:AG99"/>
    <mergeCell ref="AH94:AH99"/>
    <mergeCell ref="AI94:AI99"/>
    <mergeCell ref="AJ94:AJ99"/>
    <mergeCell ref="AX100:AX105"/>
    <mergeCell ref="AM100:AM105"/>
    <mergeCell ref="AN100:AN105"/>
    <mergeCell ref="AO100:AO105"/>
    <mergeCell ref="AP100:AP105"/>
    <mergeCell ref="AQ100:AQ105"/>
    <mergeCell ref="AR100:AR105"/>
    <mergeCell ref="AW94:AW99"/>
    <mergeCell ref="AX94:AX99"/>
    <mergeCell ref="AR94:AR99"/>
    <mergeCell ref="AS94:AS99"/>
    <mergeCell ref="AT94:AT99"/>
    <mergeCell ref="AU94:AU99"/>
    <mergeCell ref="AV94:AV99"/>
    <mergeCell ref="AG106:AG111"/>
    <mergeCell ref="AH106:AH111"/>
    <mergeCell ref="AI106:AI111"/>
    <mergeCell ref="AJ106:AJ111"/>
    <mergeCell ref="AS100:AS105"/>
    <mergeCell ref="AT100:AT105"/>
    <mergeCell ref="AU100:AU105"/>
    <mergeCell ref="AV100:AV105"/>
    <mergeCell ref="AW100:AW105"/>
    <mergeCell ref="AW106:AW111"/>
    <mergeCell ref="AX106:AX111"/>
    <mergeCell ref="C112:C117"/>
    <mergeCell ref="AF112:AF117"/>
    <mergeCell ref="AG112:AG117"/>
    <mergeCell ref="AH112:AH117"/>
    <mergeCell ref="AI112:AI117"/>
    <mergeCell ref="AJ112:AJ117"/>
    <mergeCell ref="AK112:AK117"/>
    <mergeCell ref="AL112:AL117"/>
    <mergeCell ref="AQ106:AQ111"/>
    <mergeCell ref="AR106:AR111"/>
    <mergeCell ref="AS106:AS111"/>
    <mergeCell ref="AT106:AT111"/>
    <mergeCell ref="AU106:AU111"/>
    <mergeCell ref="AV106:AV111"/>
    <mergeCell ref="AK106:AK111"/>
    <mergeCell ref="AL106:AL111"/>
    <mergeCell ref="AM106:AM111"/>
    <mergeCell ref="AN106:AN111"/>
    <mergeCell ref="AO106:AO111"/>
    <mergeCell ref="AP106:AP111"/>
    <mergeCell ref="C106:C111"/>
    <mergeCell ref="AF106:AF111"/>
    <mergeCell ref="AS112:AS117"/>
    <mergeCell ref="AT112:AT117"/>
    <mergeCell ref="AU112:AU117"/>
    <mergeCell ref="AV112:AV117"/>
    <mergeCell ref="AW112:AW117"/>
    <mergeCell ref="AX112:AX117"/>
    <mergeCell ref="AM112:AM117"/>
    <mergeCell ref="AN112:AN117"/>
    <mergeCell ref="AO112:AO117"/>
    <mergeCell ref="AP112:AP117"/>
    <mergeCell ref="AQ112:AQ117"/>
    <mergeCell ref="AR112:AR117"/>
    <mergeCell ref="C124:C129"/>
    <mergeCell ref="AF124:AF129"/>
    <mergeCell ref="AG124:AG129"/>
    <mergeCell ref="AH124:AH129"/>
    <mergeCell ref="AI124:AI129"/>
    <mergeCell ref="AJ124:AJ129"/>
    <mergeCell ref="AK124:AK129"/>
    <mergeCell ref="AL124:AL129"/>
    <mergeCell ref="AQ118:AQ123"/>
    <mergeCell ref="AK118:AK123"/>
    <mergeCell ref="AL118:AL123"/>
    <mergeCell ref="AM118:AM123"/>
    <mergeCell ref="AN118:AN123"/>
    <mergeCell ref="AO118:AO123"/>
    <mergeCell ref="AP118:AP123"/>
    <mergeCell ref="C118:C123"/>
    <mergeCell ref="AF118:AF123"/>
    <mergeCell ref="AG118:AG123"/>
    <mergeCell ref="AH118:AH123"/>
    <mergeCell ref="AI118:AI123"/>
    <mergeCell ref="AJ118:AJ123"/>
    <mergeCell ref="AX124:AX129"/>
    <mergeCell ref="AM124:AM129"/>
    <mergeCell ref="AN124:AN129"/>
    <mergeCell ref="AO124:AO129"/>
    <mergeCell ref="AP124:AP129"/>
    <mergeCell ref="AQ124:AQ129"/>
    <mergeCell ref="AR124:AR129"/>
    <mergeCell ref="AW118:AW123"/>
    <mergeCell ref="AX118:AX123"/>
    <mergeCell ref="AR118:AR123"/>
    <mergeCell ref="AS118:AS123"/>
    <mergeCell ref="AT118:AT123"/>
    <mergeCell ref="AU118:AU123"/>
    <mergeCell ref="AV118:AV123"/>
    <mergeCell ref="AG130:AG135"/>
    <mergeCell ref="AH130:AH135"/>
    <mergeCell ref="AI130:AI135"/>
    <mergeCell ref="AJ130:AJ135"/>
    <mergeCell ref="AS124:AS129"/>
    <mergeCell ref="AT124:AT129"/>
    <mergeCell ref="AU124:AU129"/>
    <mergeCell ref="AV124:AV129"/>
    <mergeCell ref="AW124:AW129"/>
    <mergeCell ref="AW130:AW135"/>
    <mergeCell ref="AX130:AX135"/>
    <mergeCell ref="A136:A141"/>
    <mergeCell ref="B136:B141"/>
    <mergeCell ref="C136:C141"/>
    <mergeCell ref="AF136:AF141"/>
    <mergeCell ref="AG136:AG141"/>
    <mergeCell ref="AH136:AH141"/>
    <mergeCell ref="AI136:AI141"/>
    <mergeCell ref="AJ136:AJ141"/>
    <mergeCell ref="AQ130:AQ135"/>
    <mergeCell ref="AR130:AR135"/>
    <mergeCell ref="AS130:AS135"/>
    <mergeCell ref="AT130:AT135"/>
    <mergeCell ref="AU130:AU135"/>
    <mergeCell ref="AV130:AV135"/>
    <mergeCell ref="AK130:AK135"/>
    <mergeCell ref="AL130:AL135"/>
    <mergeCell ref="AM130:AM135"/>
    <mergeCell ref="AN130:AN135"/>
    <mergeCell ref="AO130:AO135"/>
    <mergeCell ref="AP130:AP135"/>
    <mergeCell ref="C130:C135"/>
    <mergeCell ref="AF130:AF135"/>
    <mergeCell ref="AW136:AW141"/>
    <mergeCell ref="AX136:AX141"/>
    <mergeCell ref="A142:A147"/>
    <mergeCell ref="B142:B147"/>
    <mergeCell ref="C142:C147"/>
    <mergeCell ref="AF142:AF147"/>
    <mergeCell ref="AG142:AG147"/>
    <mergeCell ref="AH142:AH147"/>
    <mergeCell ref="AI142:AI147"/>
    <mergeCell ref="AJ142:AJ147"/>
    <mergeCell ref="AQ136:AQ141"/>
    <mergeCell ref="AR136:AR141"/>
    <mergeCell ref="AS136:AS141"/>
    <mergeCell ref="AT136:AT141"/>
    <mergeCell ref="AU136:AU141"/>
    <mergeCell ref="AV136:AV141"/>
    <mergeCell ref="AK136:AK141"/>
    <mergeCell ref="AL136:AL141"/>
    <mergeCell ref="AM136:AM141"/>
    <mergeCell ref="AN136:AN141"/>
    <mergeCell ref="AO136:AO141"/>
    <mergeCell ref="AP136:AP141"/>
    <mergeCell ref="B156:D156"/>
    <mergeCell ref="E156:R156"/>
    <mergeCell ref="AW142:AW147"/>
    <mergeCell ref="AX142:AX147"/>
    <mergeCell ref="A148:C150"/>
    <mergeCell ref="B154:D154"/>
    <mergeCell ref="E154:R154"/>
    <mergeCell ref="B155:D155"/>
    <mergeCell ref="E155:R155"/>
    <mergeCell ref="AQ142:AQ147"/>
    <mergeCell ref="AR142:AR147"/>
    <mergeCell ref="AS142:AS147"/>
    <mergeCell ref="AT142:AT147"/>
    <mergeCell ref="AU142:AU147"/>
    <mergeCell ref="AV142:AV147"/>
    <mergeCell ref="AK142:AK147"/>
    <mergeCell ref="AL142:AL147"/>
    <mergeCell ref="AM142:AM147"/>
    <mergeCell ref="AN142:AN147"/>
    <mergeCell ref="AO142:AO147"/>
    <mergeCell ref="AP142:AP147"/>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333"/>
  <sheetViews>
    <sheetView zoomScale="46" zoomScaleNormal="46" workbookViewId="0">
      <selection sqref="A1:B3"/>
    </sheetView>
  </sheetViews>
  <sheetFormatPr baseColWidth="10" defaultRowHeight="15" x14ac:dyDescent="0.25"/>
  <cols>
    <col min="1" max="1" width="16.42578125" customWidth="1"/>
    <col min="2" max="2" width="35" customWidth="1"/>
    <col min="3" max="3" width="25.140625" customWidth="1"/>
    <col min="4" max="4" width="43.85546875" bestFit="1" customWidth="1"/>
    <col min="5" max="5" width="24.85546875" customWidth="1"/>
    <col min="6" max="6" width="26.28515625" customWidth="1"/>
    <col min="7" max="7" width="58.85546875" customWidth="1"/>
    <col min="8" max="8" width="62.140625" style="410" customWidth="1"/>
    <col min="9" max="9" width="18.42578125" customWidth="1"/>
    <col min="10" max="10" width="20.140625" customWidth="1"/>
    <col min="12" max="12" width="14.5703125" customWidth="1"/>
    <col min="13" max="13" width="16.5703125" customWidth="1"/>
    <col min="14" max="14" width="61" customWidth="1"/>
  </cols>
  <sheetData>
    <row r="1" spans="1:14" ht="29.25" customHeight="1" x14ac:dyDescent="0.25">
      <c r="A1" s="903"/>
      <c r="B1" s="905"/>
      <c r="C1" s="1152" t="s">
        <v>39</v>
      </c>
      <c r="D1" s="1153"/>
      <c r="E1" s="1153"/>
      <c r="F1" s="1153"/>
      <c r="G1" s="1153"/>
      <c r="H1" s="1153"/>
      <c r="I1" s="1153"/>
      <c r="J1" s="1153"/>
      <c r="K1" s="1153"/>
      <c r="L1" s="1153"/>
      <c r="M1" s="1153"/>
      <c r="N1" s="1154"/>
    </row>
    <row r="2" spans="1:14" ht="33.75" customHeight="1" thickBot="1" x14ac:dyDescent="0.3">
      <c r="A2" s="906"/>
      <c r="B2" s="907"/>
      <c r="C2" s="1155" t="s">
        <v>124</v>
      </c>
      <c r="D2" s="1156"/>
      <c r="E2" s="1156"/>
      <c r="F2" s="1156"/>
      <c r="G2" s="1156"/>
      <c r="H2" s="1157"/>
      <c r="I2" s="1157"/>
      <c r="J2" s="1157"/>
      <c r="K2" s="1157"/>
      <c r="L2" s="1157"/>
      <c r="M2" s="1157"/>
      <c r="N2" s="1158"/>
    </row>
    <row r="3" spans="1:14" ht="27" thickBot="1" x14ac:dyDescent="0.45">
      <c r="A3" s="908"/>
      <c r="B3" s="910"/>
      <c r="C3" s="1159" t="s">
        <v>40</v>
      </c>
      <c r="D3" s="1160"/>
      <c r="E3" s="1160"/>
      <c r="F3" s="1160"/>
      <c r="G3" s="1160"/>
      <c r="H3" s="1161" t="s">
        <v>365</v>
      </c>
      <c r="I3" s="1162"/>
      <c r="J3" s="1162"/>
      <c r="K3" s="1162"/>
      <c r="L3" s="1162"/>
      <c r="M3" s="1162"/>
      <c r="N3" s="1163"/>
    </row>
    <row r="4" spans="1:14" ht="26.25" customHeight="1" thickBot="1" x14ac:dyDescent="0.4">
      <c r="A4" s="1167" t="s">
        <v>0</v>
      </c>
      <c r="B4" s="1168"/>
      <c r="C4" s="1169" t="s">
        <v>372</v>
      </c>
      <c r="D4" s="1169"/>
      <c r="E4" s="1169"/>
      <c r="F4" s="1169"/>
      <c r="G4" s="1169"/>
      <c r="H4" s="1169"/>
      <c r="I4" s="1169"/>
      <c r="J4" s="1169"/>
      <c r="K4" s="1169"/>
      <c r="L4" s="1169"/>
      <c r="M4" s="1169"/>
      <c r="N4" s="1170"/>
    </row>
    <row r="5" spans="1:14" ht="29.25" customHeight="1" thickBot="1" x14ac:dyDescent="0.4">
      <c r="A5" s="1171" t="s">
        <v>2</v>
      </c>
      <c r="B5" s="1172"/>
      <c r="C5" s="1173" t="s">
        <v>373</v>
      </c>
      <c r="D5" s="1173"/>
      <c r="E5" s="1173"/>
      <c r="F5" s="1173"/>
      <c r="G5" s="1173"/>
      <c r="H5" s="1173"/>
      <c r="I5" s="1173"/>
      <c r="J5" s="1173"/>
      <c r="K5" s="1173"/>
      <c r="L5" s="1173"/>
      <c r="M5" s="1173"/>
      <c r="N5" s="1174"/>
    </row>
    <row r="7" spans="1:14" ht="28.5" customHeight="1" x14ac:dyDescent="0.25">
      <c r="A7" s="1175" t="s">
        <v>139</v>
      </c>
      <c r="B7" s="1176"/>
      <c r="C7" s="1176"/>
      <c r="D7" s="1176"/>
      <c r="E7" s="1176"/>
      <c r="F7" s="1176"/>
      <c r="G7" s="1176"/>
      <c r="H7" s="1177"/>
    </row>
    <row r="8" spans="1:14" ht="33.75" customHeight="1" x14ac:dyDescent="0.25">
      <c r="A8" s="37" t="s">
        <v>50</v>
      </c>
      <c r="B8" s="38" t="s">
        <v>126</v>
      </c>
      <c r="C8" s="38" t="s">
        <v>127</v>
      </c>
      <c r="D8" s="38" t="s">
        <v>128</v>
      </c>
      <c r="E8" s="38" t="s">
        <v>129</v>
      </c>
      <c r="F8" s="38" t="s">
        <v>130</v>
      </c>
      <c r="G8" s="38" t="s">
        <v>131</v>
      </c>
      <c r="H8" s="638" t="s">
        <v>132</v>
      </c>
    </row>
    <row r="9" spans="1:14" ht="37.5" customHeight="1" x14ac:dyDescent="0.25">
      <c r="A9" s="123" t="s">
        <v>140</v>
      </c>
      <c r="B9" s="298" t="s">
        <v>405</v>
      </c>
      <c r="C9" s="313">
        <v>0</v>
      </c>
      <c r="D9" s="314">
        <v>4266643000</v>
      </c>
      <c r="E9" s="314">
        <v>0</v>
      </c>
      <c r="F9" s="314">
        <v>0</v>
      </c>
      <c r="G9" s="314">
        <v>0</v>
      </c>
      <c r="H9" s="405" t="e">
        <f t="shared" ref="H9:H14" si="0">G9/E9</f>
        <v>#DIV/0!</v>
      </c>
    </row>
    <row r="10" spans="1:14" ht="37.5" customHeight="1" x14ac:dyDescent="0.25">
      <c r="A10" s="123" t="s">
        <v>141</v>
      </c>
      <c r="B10" s="298" t="s">
        <v>405</v>
      </c>
      <c r="C10" s="313">
        <v>0</v>
      </c>
      <c r="D10" s="314">
        <v>4266643000</v>
      </c>
      <c r="E10" s="314">
        <v>1251929000</v>
      </c>
      <c r="F10" s="321">
        <v>0</v>
      </c>
      <c r="G10" s="314">
        <v>0</v>
      </c>
      <c r="H10" s="406">
        <f>G10/E10</f>
        <v>0</v>
      </c>
    </row>
    <row r="11" spans="1:14" ht="37.5" customHeight="1" x14ac:dyDescent="0.25">
      <c r="A11" s="123" t="s">
        <v>142</v>
      </c>
      <c r="B11" s="298" t="s">
        <v>405</v>
      </c>
      <c r="C11" s="313">
        <v>0</v>
      </c>
      <c r="D11" s="314">
        <v>4266643000</v>
      </c>
      <c r="E11" s="314">
        <v>3700506000</v>
      </c>
      <c r="F11" s="321">
        <v>10577600</v>
      </c>
      <c r="G11" s="314">
        <v>10577600</v>
      </c>
      <c r="H11" s="407">
        <f t="shared" si="0"/>
        <v>2.8584199025754858E-3</v>
      </c>
    </row>
    <row r="12" spans="1:14" ht="37.5" customHeight="1" x14ac:dyDescent="0.25">
      <c r="A12" s="123" t="s">
        <v>143</v>
      </c>
      <c r="B12" s="298" t="s">
        <v>405</v>
      </c>
      <c r="C12" s="313">
        <v>0</v>
      </c>
      <c r="D12" s="314">
        <v>4266643000</v>
      </c>
      <c r="E12" s="314">
        <v>3979541000</v>
      </c>
      <c r="F12" s="321">
        <f>251041734+F11</f>
        <v>261619334</v>
      </c>
      <c r="G12" s="314">
        <v>261619334</v>
      </c>
      <c r="H12" s="407">
        <f t="shared" si="0"/>
        <v>6.5741082702753917E-2</v>
      </c>
    </row>
    <row r="13" spans="1:14" ht="37.5" customHeight="1" x14ac:dyDescent="0.25">
      <c r="A13" s="123" t="s">
        <v>144</v>
      </c>
      <c r="B13" s="298" t="s">
        <v>405</v>
      </c>
      <c r="C13" s="313">
        <v>0</v>
      </c>
      <c r="D13" s="314">
        <v>4266643000</v>
      </c>
      <c r="E13" s="314">
        <v>3986585550</v>
      </c>
      <c r="F13" s="321">
        <f>401653301+F12</f>
        <v>663272635</v>
      </c>
      <c r="G13" s="314">
        <v>663272635</v>
      </c>
      <c r="H13" s="407">
        <f t="shared" si="0"/>
        <v>0.16637611978501252</v>
      </c>
    </row>
    <row r="14" spans="1:14" ht="37.5" customHeight="1" x14ac:dyDescent="0.25">
      <c r="A14" s="123" t="s">
        <v>145</v>
      </c>
      <c r="B14" s="298" t="s">
        <v>405</v>
      </c>
      <c r="C14" s="313">
        <v>0</v>
      </c>
      <c r="D14" s="314">
        <v>4266643000</v>
      </c>
      <c r="E14" s="314">
        <v>4148117730</v>
      </c>
      <c r="F14" s="314">
        <v>1120263342</v>
      </c>
      <c r="G14" s="314">
        <v>1120263342</v>
      </c>
      <c r="H14" s="408">
        <f t="shared" si="0"/>
        <v>0.27006546460772701</v>
      </c>
    </row>
    <row r="15" spans="1:14" ht="37.5" customHeight="1" x14ac:dyDescent="0.25">
      <c r="A15" s="341" t="s">
        <v>133</v>
      </c>
      <c r="B15" s="342" t="s">
        <v>405</v>
      </c>
      <c r="C15" s="343">
        <v>0</v>
      </c>
      <c r="D15" s="344">
        <v>4266643000</v>
      </c>
      <c r="E15" s="344">
        <v>4148117730</v>
      </c>
      <c r="F15" s="344">
        <v>1577666376</v>
      </c>
      <c r="G15" s="344">
        <v>1577666376</v>
      </c>
      <c r="H15" s="409">
        <f t="shared" ref="H15:H20" si="1">G15/E15</f>
        <v>0.38033307603350014</v>
      </c>
      <c r="J15" s="122"/>
    </row>
    <row r="16" spans="1:14" ht="35.25" customHeight="1" x14ac:dyDescent="0.25">
      <c r="A16" s="633" t="s">
        <v>134</v>
      </c>
      <c r="B16" s="634" t="s">
        <v>405</v>
      </c>
      <c r="C16" s="635">
        <v>0</v>
      </c>
      <c r="D16" s="314">
        <v>4266643000</v>
      </c>
      <c r="E16" s="314">
        <v>4159921730</v>
      </c>
      <c r="F16" s="314">
        <v>2053853234</v>
      </c>
      <c r="G16" s="314">
        <v>2053853234</v>
      </c>
      <c r="H16" s="408">
        <f>G16/E16</f>
        <v>0.49372400908129588</v>
      </c>
    </row>
    <row r="17" spans="1:10" ht="35.25" customHeight="1" x14ac:dyDescent="0.25">
      <c r="A17" s="633" t="s">
        <v>135</v>
      </c>
      <c r="B17" s="634" t="s">
        <v>405</v>
      </c>
      <c r="C17" s="635">
        <v>0</v>
      </c>
      <c r="D17" s="314">
        <v>4407842000</v>
      </c>
      <c r="E17" s="314">
        <v>4218857730</v>
      </c>
      <c r="F17" s="314">
        <v>2525867453</v>
      </c>
      <c r="G17" s="314">
        <v>2525867453</v>
      </c>
      <c r="H17" s="408">
        <f>G17/E17</f>
        <v>0.59870884837825522</v>
      </c>
    </row>
    <row r="18" spans="1:10" ht="35.25" customHeight="1" x14ac:dyDescent="0.25">
      <c r="A18" s="633" t="s">
        <v>136</v>
      </c>
      <c r="B18" s="634" t="s">
        <v>405</v>
      </c>
      <c r="C18" s="635">
        <v>0</v>
      </c>
      <c r="D18" s="314">
        <v>4407842000</v>
      </c>
      <c r="E18" s="314">
        <v>0</v>
      </c>
      <c r="F18" s="314">
        <v>0</v>
      </c>
      <c r="G18" s="314">
        <v>0</v>
      </c>
      <c r="H18" s="636" t="e">
        <f t="shared" si="1"/>
        <v>#DIV/0!</v>
      </c>
    </row>
    <row r="19" spans="1:10" ht="35.25" customHeight="1" x14ac:dyDescent="0.25">
      <c r="A19" s="633" t="s">
        <v>137</v>
      </c>
      <c r="B19" s="634" t="s">
        <v>405</v>
      </c>
      <c r="C19" s="635">
        <v>0</v>
      </c>
      <c r="D19" s="314">
        <v>4407842000</v>
      </c>
      <c r="E19" s="314">
        <v>0</v>
      </c>
      <c r="F19" s="314">
        <v>0</v>
      </c>
      <c r="G19" s="314">
        <v>0</v>
      </c>
      <c r="H19" s="636" t="e">
        <f t="shared" si="1"/>
        <v>#DIV/0!</v>
      </c>
    </row>
    <row r="20" spans="1:10" ht="35.25" customHeight="1" thickBot="1" x14ac:dyDescent="0.3">
      <c r="A20" s="637" t="s">
        <v>138</v>
      </c>
      <c r="B20" s="634" t="s">
        <v>405</v>
      </c>
      <c r="C20" s="635">
        <v>0</v>
      </c>
      <c r="D20" s="314">
        <v>4407842000</v>
      </c>
      <c r="E20" s="314">
        <v>0</v>
      </c>
      <c r="F20" s="314">
        <v>0</v>
      </c>
      <c r="G20" s="314">
        <v>0</v>
      </c>
      <c r="H20" s="636" t="e">
        <f t="shared" si="1"/>
        <v>#DIV/0!</v>
      </c>
      <c r="J20" s="122"/>
    </row>
    <row r="21" spans="1:10" ht="16.5" customHeight="1" x14ac:dyDescent="0.25"/>
    <row r="22" spans="1:10" ht="16.5" customHeight="1" thickBot="1" x14ac:dyDescent="0.3"/>
    <row r="23" spans="1:10" ht="24.75" customHeight="1" x14ac:dyDescent="0.25">
      <c r="A23" s="1175" t="s">
        <v>146</v>
      </c>
      <c r="B23" s="1176"/>
      <c r="C23" s="1176"/>
      <c r="D23" s="1176"/>
      <c r="E23" s="1176"/>
      <c r="F23" s="1176"/>
      <c r="G23" s="1176"/>
      <c r="H23" s="1177"/>
    </row>
    <row r="24" spans="1:10" ht="25.5" customHeight="1" x14ac:dyDescent="0.25">
      <c r="A24" s="37" t="s">
        <v>62</v>
      </c>
      <c r="B24" s="38" t="s">
        <v>126</v>
      </c>
      <c r="C24" s="38" t="s">
        <v>127</v>
      </c>
      <c r="D24" s="38" t="s">
        <v>128</v>
      </c>
      <c r="E24" s="38" t="s">
        <v>129</v>
      </c>
      <c r="F24" s="38" t="s">
        <v>130</v>
      </c>
      <c r="G24" s="38" t="s">
        <v>131</v>
      </c>
      <c r="H24" s="638" t="s">
        <v>132</v>
      </c>
    </row>
    <row r="25" spans="1:10" s="3" customFormat="1" ht="109.15" customHeight="1" x14ac:dyDescent="0.25">
      <c r="A25" s="639" t="s">
        <v>140</v>
      </c>
      <c r="B25" s="634" t="s">
        <v>405</v>
      </c>
      <c r="C25" s="635">
        <v>0</v>
      </c>
      <c r="D25" s="314">
        <v>6598755000</v>
      </c>
      <c r="E25" s="314">
        <v>6256327000</v>
      </c>
      <c r="F25" s="321"/>
      <c r="G25" s="314">
        <v>0</v>
      </c>
      <c r="H25" s="640">
        <f>G25/E25</f>
        <v>0</v>
      </c>
    </row>
    <row r="26" spans="1:10" s="3" customFormat="1" ht="109.15" customHeight="1" x14ac:dyDescent="0.25">
      <c r="A26" s="639" t="s">
        <v>141</v>
      </c>
      <c r="B26" s="634" t="s">
        <v>405</v>
      </c>
      <c r="C26" s="635">
        <v>0</v>
      </c>
      <c r="D26" s="314">
        <v>6598755000</v>
      </c>
      <c r="E26" s="314">
        <v>6307107000</v>
      </c>
      <c r="F26" s="314">
        <v>53322901</v>
      </c>
      <c r="G26" s="314">
        <v>53322901</v>
      </c>
      <c r="H26" s="640">
        <f t="shared" ref="H26:H35" si="2">G26/E26</f>
        <v>8.4544151542061997E-3</v>
      </c>
    </row>
    <row r="27" spans="1:10" s="3" customFormat="1" ht="109.15" customHeight="1" x14ac:dyDescent="0.25">
      <c r="A27" s="639" t="s">
        <v>142</v>
      </c>
      <c r="B27" s="634" t="s">
        <v>405</v>
      </c>
      <c r="C27" s="635">
        <v>0</v>
      </c>
      <c r="D27" s="314">
        <v>6598755000</v>
      </c>
      <c r="E27" s="314">
        <v>6325816000</v>
      </c>
      <c r="F27" s="314">
        <v>571470735</v>
      </c>
      <c r="G27" s="314">
        <v>571470735</v>
      </c>
      <c r="H27" s="640">
        <f>G27/E27</f>
        <v>9.0339449487623416E-2</v>
      </c>
    </row>
    <row r="28" spans="1:10" ht="47.25" customHeight="1" x14ac:dyDescent="0.25">
      <c r="A28" s="639" t="s">
        <v>143</v>
      </c>
      <c r="B28" s="634" t="s">
        <v>405</v>
      </c>
      <c r="C28" s="635">
        <v>0</v>
      </c>
      <c r="D28" s="314">
        <v>6598755000</v>
      </c>
      <c r="E28" s="314">
        <v>6325816000</v>
      </c>
      <c r="F28" s="314">
        <v>1167198001</v>
      </c>
      <c r="G28" s="314">
        <v>1167198001</v>
      </c>
      <c r="H28" s="640">
        <f t="shared" ref="H28:H29" si="3">G28/E28</f>
        <v>0.18451342893944433</v>
      </c>
    </row>
    <row r="29" spans="1:10" ht="47.25" customHeight="1" x14ac:dyDescent="0.25">
      <c r="A29" s="639" t="s">
        <v>144</v>
      </c>
      <c r="B29" s="634" t="s">
        <v>405</v>
      </c>
      <c r="C29" s="635">
        <v>0</v>
      </c>
      <c r="D29" s="314">
        <v>6598755000</v>
      </c>
      <c r="E29" s="314">
        <v>6325816000</v>
      </c>
      <c r="F29" s="314">
        <v>1826029883</v>
      </c>
      <c r="G29" s="314">
        <v>1826029883</v>
      </c>
      <c r="H29" s="640">
        <f t="shared" si="3"/>
        <v>0.28866313579149316</v>
      </c>
    </row>
    <row r="30" spans="1:10" ht="57.75" customHeight="1" x14ac:dyDescent="0.25">
      <c r="A30" s="641" t="s">
        <v>145</v>
      </c>
      <c r="B30" s="634" t="s">
        <v>405</v>
      </c>
      <c r="C30" s="635">
        <v>0</v>
      </c>
      <c r="D30" s="642">
        <v>6598755000</v>
      </c>
      <c r="E30" s="642">
        <v>6325816000</v>
      </c>
      <c r="F30" s="642">
        <v>1865979883</v>
      </c>
      <c r="G30" s="642">
        <v>1865979883</v>
      </c>
      <c r="H30" s="643">
        <f t="shared" si="2"/>
        <v>0.29497852656479417</v>
      </c>
    </row>
    <row r="31" spans="1:10" ht="102" customHeight="1" x14ac:dyDescent="0.25">
      <c r="A31" s="641" t="s">
        <v>133</v>
      </c>
      <c r="B31" s="634" t="s">
        <v>405</v>
      </c>
      <c r="C31" s="635">
        <v>0</v>
      </c>
      <c r="D31" s="642">
        <v>6598755000</v>
      </c>
      <c r="E31" s="642">
        <v>6366374400</v>
      </c>
      <c r="F31" s="642">
        <v>3121528783</v>
      </c>
      <c r="G31" s="642">
        <v>3121528783</v>
      </c>
      <c r="H31" s="643">
        <f t="shared" si="2"/>
        <v>0.49031498728695566</v>
      </c>
    </row>
    <row r="32" spans="1:10" ht="55.5" customHeight="1" x14ac:dyDescent="0.25">
      <c r="A32" s="641" t="s">
        <v>134</v>
      </c>
      <c r="B32" s="634" t="s">
        <v>405</v>
      </c>
      <c r="C32" s="635">
        <v>0</v>
      </c>
      <c r="D32" s="642">
        <v>6598755000</v>
      </c>
      <c r="E32" s="642">
        <v>6420098700</v>
      </c>
      <c r="F32" s="642">
        <v>3721656152</v>
      </c>
      <c r="G32" s="642">
        <v>3721656152</v>
      </c>
      <c r="H32" s="643">
        <f t="shared" si="2"/>
        <v>0.57968830790716663</v>
      </c>
    </row>
    <row r="33" spans="1:8" ht="39.6" customHeight="1" x14ac:dyDescent="0.25">
      <c r="A33" s="639" t="s">
        <v>135</v>
      </c>
      <c r="B33" s="634" t="s">
        <v>405</v>
      </c>
      <c r="C33" s="635">
        <v>0</v>
      </c>
      <c r="D33" s="642">
        <v>6598755000</v>
      </c>
      <c r="E33" s="642">
        <v>6430026900</v>
      </c>
      <c r="F33" s="642">
        <v>4389079208</v>
      </c>
      <c r="G33" s="642">
        <v>4389079208</v>
      </c>
      <c r="H33" s="643">
        <f t="shared" si="2"/>
        <v>0.68259111139954953</v>
      </c>
    </row>
    <row r="34" spans="1:8" s="76" customFormat="1" ht="30.6" customHeight="1" x14ac:dyDescent="0.25">
      <c r="A34" s="644" t="s">
        <v>136</v>
      </c>
      <c r="B34" s="645" t="s">
        <v>405</v>
      </c>
      <c r="C34" s="645">
        <v>0</v>
      </c>
      <c r="D34" s="642">
        <v>7133755000</v>
      </c>
      <c r="E34" s="642">
        <v>6462669167</v>
      </c>
      <c r="F34" s="642">
        <v>5088334390</v>
      </c>
      <c r="G34" s="642">
        <v>5088334390</v>
      </c>
      <c r="H34" s="643">
        <f t="shared" si="2"/>
        <v>0.78734254508683565</v>
      </c>
    </row>
    <row r="35" spans="1:8" ht="55.5" customHeight="1" x14ac:dyDescent="0.25">
      <c r="A35" s="644" t="s">
        <v>137</v>
      </c>
      <c r="B35" s="645" t="s">
        <v>405</v>
      </c>
      <c r="C35" s="645">
        <v>0</v>
      </c>
      <c r="D35" s="642">
        <v>7133755000</v>
      </c>
      <c r="E35" s="642">
        <v>6462669167</v>
      </c>
      <c r="F35" s="642">
        <v>5723835820</v>
      </c>
      <c r="G35" s="642">
        <v>5723835820</v>
      </c>
      <c r="H35" s="643">
        <f t="shared" si="2"/>
        <v>0.88567674935726759</v>
      </c>
    </row>
    <row r="36" spans="1:8" ht="55.5" customHeight="1" x14ac:dyDescent="0.25">
      <c r="A36" s="644" t="s">
        <v>138</v>
      </c>
      <c r="B36" s="645" t="s">
        <v>405</v>
      </c>
      <c r="C36" s="645">
        <v>0</v>
      </c>
      <c r="D36" s="642">
        <v>7133755000</v>
      </c>
      <c r="E36" s="642">
        <v>7117262095</v>
      </c>
      <c r="F36" s="642">
        <v>6604929755</v>
      </c>
      <c r="G36" s="642">
        <v>6604929755</v>
      </c>
      <c r="H36" s="643">
        <f t="shared" ref="H36" si="4">G36/E36</f>
        <v>0.92801552996623204</v>
      </c>
    </row>
    <row r="37" spans="1:8" ht="16.5" customHeight="1" x14ac:dyDescent="0.25"/>
    <row r="38" spans="1:8" ht="27.75" hidden="1" customHeight="1" x14ac:dyDescent="0.25">
      <c r="A38" s="1175" t="s">
        <v>147</v>
      </c>
      <c r="B38" s="1176"/>
      <c r="C38" s="1176"/>
      <c r="D38" s="1176"/>
      <c r="E38" s="1176"/>
      <c r="F38" s="1176"/>
      <c r="G38" s="1176"/>
      <c r="H38" s="1177"/>
    </row>
    <row r="39" spans="1:8" ht="25.5" hidden="1" customHeight="1" x14ac:dyDescent="0.25">
      <c r="A39" s="37" t="s">
        <v>63</v>
      </c>
      <c r="B39" s="38" t="s">
        <v>126</v>
      </c>
      <c r="C39" s="38" t="s">
        <v>127</v>
      </c>
      <c r="D39" s="38" t="s">
        <v>128</v>
      </c>
      <c r="E39" s="38" t="s">
        <v>129</v>
      </c>
      <c r="F39" s="38" t="s">
        <v>130</v>
      </c>
      <c r="G39" s="38" t="s">
        <v>131</v>
      </c>
      <c r="H39" s="404" t="s">
        <v>132</v>
      </c>
    </row>
    <row r="40" spans="1:8" ht="16.5" hidden="1" customHeight="1" x14ac:dyDescent="0.25">
      <c r="A40" s="44" t="s">
        <v>140</v>
      </c>
      <c r="B40" s="41"/>
      <c r="C40" s="41"/>
      <c r="D40" s="41"/>
      <c r="E40" s="41"/>
      <c r="F40" s="41"/>
      <c r="G40" s="41"/>
      <c r="H40" s="411" t="e">
        <f>G40/E40</f>
        <v>#DIV/0!</v>
      </c>
    </row>
    <row r="41" spans="1:8" ht="16.5" hidden="1" customHeight="1" x14ac:dyDescent="0.25">
      <c r="A41" s="44" t="s">
        <v>141</v>
      </c>
      <c r="B41" s="41"/>
      <c r="C41" s="41"/>
      <c r="D41" s="41"/>
      <c r="E41" s="41"/>
      <c r="F41" s="41"/>
      <c r="G41" s="41"/>
      <c r="H41" s="411" t="e">
        <f t="shared" ref="H41:H51" si="5">G41/E41</f>
        <v>#DIV/0!</v>
      </c>
    </row>
    <row r="42" spans="1:8" ht="16.5" hidden="1" customHeight="1" x14ac:dyDescent="0.25">
      <c r="A42" s="44" t="s">
        <v>142</v>
      </c>
      <c r="B42" s="41"/>
      <c r="C42" s="41"/>
      <c r="D42" s="41"/>
      <c r="E42" s="41"/>
      <c r="F42" s="41"/>
      <c r="G42" s="41"/>
      <c r="H42" s="411" t="e">
        <f t="shared" si="5"/>
        <v>#DIV/0!</v>
      </c>
    </row>
    <row r="43" spans="1:8" ht="16.5" hidden="1" customHeight="1" x14ac:dyDescent="0.25">
      <c r="A43" s="44" t="s">
        <v>143</v>
      </c>
      <c r="B43" s="41"/>
      <c r="C43" s="41"/>
      <c r="D43" s="41"/>
      <c r="E43" s="41"/>
      <c r="F43" s="41"/>
      <c r="G43" s="41"/>
      <c r="H43" s="411" t="e">
        <f t="shared" si="5"/>
        <v>#DIV/0!</v>
      </c>
    </row>
    <row r="44" spans="1:8" ht="16.5" hidden="1" customHeight="1" x14ac:dyDescent="0.25">
      <c r="A44" s="44" t="s">
        <v>144</v>
      </c>
      <c r="B44" s="41"/>
      <c r="C44" s="41"/>
      <c r="D44" s="41"/>
      <c r="E44" s="41"/>
      <c r="F44" s="41"/>
      <c r="G44" s="41"/>
      <c r="H44" s="411" t="e">
        <f t="shared" si="5"/>
        <v>#DIV/0!</v>
      </c>
    </row>
    <row r="45" spans="1:8" ht="16.5" hidden="1" customHeight="1" x14ac:dyDescent="0.25">
      <c r="A45" s="44" t="s">
        <v>145</v>
      </c>
      <c r="B45" s="41"/>
      <c r="C45" s="41"/>
      <c r="D45" s="41"/>
      <c r="E45" s="41"/>
      <c r="F45" s="41"/>
      <c r="G45" s="41"/>
      <c r="H45" s="411" t="e">
        <f t="shared" si="5"/>
        <v>#DIV/0!</v>
      </c>
    </row>
    <row r="46" spans="1:8" ht="16.5" hidden="1" customHeight="1" x14ac:dyDescent="0.25">
      <c r="A46" s="44" t="s">
        <v>133</v>
      </c>
      <c r="B46" s="41"/>
      <c r="C46" s="41"/>
      <c r="D46" s="41"/>
      <c r="E46" s="41"/>
      <c r="F46" s="41"/>
      <c r="G46" s="41"/>
      <c r="H46" s="411" t="e">
        <f t="shared" si="5"/>
        <v>#DIV/0!</v>
      </c>
    </row>
    <row r="47" spans="1:8" ht="16.5" hidden="1" customHeight="1" x14ac:dyDescent="0.25">
      <c r="A47" s="44" t="s">
        <v>134</v>
      </c>
      <c r="B47" s="41"/>
      <c r="C47" s="41"/>
      <c r="D47" s="41"/>
      <c r="E47" s="41"/>
      <c r="F47" s="41"/>
      <c r="G47" s="41"/>
      <c r="H47" s="411" t="e">
        <f t="shared" si="5"/>
        <v>#DIV/0!</v>
      </c>
    </row>
    <row r="48" spans="1:8" ht="16.5" hidden="1" customHeight="1" x14ac:dyDescent="0.25">
      <c r="A48" s="44" t="s">
        <v>135</v>
      </c>
      <c r="B48" s="41"/>
      <c r="C48" s="41"/>
      <c r="D48" s="41"/>
      <c r="E48" s="41"/>
      <c r="F48" s="41"/>
      <c r="G48" s="41"/>
      <c r="H48" s="411" t="e">
        <f t="shared" si="5"/>
        <v>#DIV/0!</v>
      </c>
    </row>
    <row r="49" spans="1:8" ht="16.5" hidden="1" customHeight="1" x14ac:dyDescent="0.25">
      <c r="A49" s="44" t="s">
        <v>136</v>
      </c>
      <c r="B49" s="41"/>
      <c r="C49" s="41"/>
      <c r="D49" s="41"/>
      <c r="E49" s="41"/>
      <c r="F49" s="41"/>
      <c r="G49" s="41"/>
      <c r="H49" s="411" t="e">
        <f t="shared" si="5"/>
        <v>#DIV/0!</v>
      </c>
    </row>
    <row r="50" spans="1:8" ht="16.5" hidden="1" customHeight="1" x14ac:dyDescent="0.25">
      <c r="A50" s="44" t="s">
        <v>137</v>
      </c>
      <c r="B50" s="41"/>
      <c r="C50" s="41"/>
      <c r="D50" s="41"/>
      <c r="E50" s="41"/>
      <c r="F50" s="41"/>
      <c r="G50" s="41"/>
      <c r="H50" s="411" t="e">
        <f t="shared" si="5"/>
        <v>#DIV/0!</v>
      </c>
    </row>
    <row r="51" spans="1:8" ht="16.5" hidden="1" customHeight="1" thickBot="1" x14ac:dyDescent="0.3">
      <c r="A51" s="45" t="s">
        <v>138</v>
      </c>
      <c r="B51" s="43"/>
      <c r="C51" s="43"/>
      <c r="D51" s="43"/>
      <c r="E51" s="43"/>
      <c r="F51" s="43"/>
      <c r="G51" s="43"/>
      <c r="H51" s="411" t="e">
        <f t="shared" si="5"/>
        <v>#DIV/0!</v>
      </c>
    </row>
    <row r="52" spans="1:8" ht="16.5" hidden="1" customHeight="1" thickBot="1" x14ac:dyDescent="0.3"/>
    <row r="53" spans="1:8" ht="23.25" hidden="1" customHeight="1" x14ac:dyDescent="0.25">
      <c r="A53" s="1175" t="s">
        <v>148</v>
      </c>
      <c r="B53" s="1176"/>
      <c r="C53" s="1176"/>
      <c r="D53" s="1176"/>
      <c r="E53" s="1176"/>
      <c r="F53" s="1176"/>
      <c r="G53" s="1176"/>
      <c r="H53" s="1177"/>
    </row>
    <row r="54" spans="1:8" ht="25.5" hidden="1" customHeight="1" x14ac:dyDescent="0.25">
      <c r="A54" s="37" t="s">
        <v>64</v>
      </c>
      <c r="B54" s="38" t="s">
        <v>126</v>
      </c>
      <c r="C54" s="38" t="s">
        <v>127</v>
      </c>
      <c r="D54" s="38" t="s">
        <v>128</v>
      </c>
      <c r="E54" s="38" t="s">
        <v>129</v>
      </c>
      <c r="F54" s="38" t="s">
        <v>130</v>
      </c>
      <c r="G54" s="38" t="s">
        <v>131</v>
      </c>
      <c r="H54" s="404" t="s">
        <v>132</v>
      </c>
    </row>
    <row r="55" spans="1:8" ht="16.5" hidden="1" customHeight="1" x14ac:dyDescent="0.25">
      <c r="A55" s="44" t="s">
        <v>140</v>
      </c>
      <c r="B55" s="41"/>
      <c r="C55" s="41"/>
      <c r="D55" s="41"/>
      <c r="E55" s="41"/>
      <c r="F55" s="41"/>
      <c r="G55" s="41"/>
      <c r="H55" s="411" t="e">
        <f>G55/E55</f>
        <v>#DIV/0!</v>
      </c>
    </row>
    <row r="56" spans="1:8" ht="16.5" hidden="1" customHeight="1" x14ac:dyDescent="0.25">
      <c r="A56" s="44" t="s">
        <v>141</v>
      </c>
      <c r="B56" s="41"/>
      <c r="C56" s="41"/>
      <c r="D56" s="41"/>
      <c r="E56" s="41"/>
      <c r="F56" s="41"/>
      <c r="G56" s="41"/>
      <c r="H56" s="411" t="e">
        <f t="shared" ref="H56:H66" si="6">G56/E56</f>
        <v>#DIV/0!</v>
      </c>
    </row>
    <row r="57" spans="1:8" ht="16.5" hidden="1" customHeight="1" x14ac:dyDescent="0.25">
      <c r="A57" s="44" t="s">
        <v>142</v>
      </c>
      <c r="B57" s="41"/>
      <c r="C57" s="41"/>
      <c r="D57" s="41"/>
      <c r="E57" s="41"/>
      <c r="F57" s="41"/>
      <c r="G57" s="41"/>
      <c r="H57" s="411" t="e">
        <f t="shared" si="6"/>
        <v>#DIV/0!</v>
      </c>
    </row>
    <row r="58" spans="1:8" ht="16.5" hidden="1" customHeight="1" x14ac:dyDescent="0.25">
      <c r="A58" s="44" t="s">
        <v>143</v>
      </c>
      <c r="B58" s="41"/>
      <c r="C58" s="41"/>
      <c r="D58" s="41"/>
      <c r="E58" s="41"/>
      <c r="F58" s="41"/>
      <c r="G58" s="41"/>
      <c r="H58" s="411" t="e">
        <f t="shared" si="6"/>
        <v>#DIV/0!</v>
      </c>
    </row>
    <row r="59" spans="1:8" ht="16.5" hidden="1" customHeight="1" x14ac:dyDescent="0.25">
      <c r="A59" s="44" t="s">
        <v>144</v>
      </c>
      <c r="B59" s="41"/>
      <c r="C59" s="41"/>
      <c r="D59" s="41"/>
      <c r="E59" s="41"/>
      <c r="F59" s="41"/>
      <c r="G59" s="41"/>
      <c r="H59" s="411" t="e">
        <f t="shared" si="6"/>
        <v>#DIV/0!</v>
      </c>
    </row>
    <row r="60" spans="1:8" ht="16.5" hidden="1" customHeight="1" x14ac:dyDescent="0.25">
      <c r="A60" s="44" t="s">
        <v>145</v>
      </c>
      <c r="B60" s="41"/>
      <c r="C60" s="41"/>
      <c r="D60" s="41"/>
      <c r="E60" s="41"/>
      <c r="F60" s="41"/>
      <c r="G60" s="41"/>
      <c r="H60" s="411" t="e">
        <f t="shared" si="6"/>
        <v>#DIV/0!</v>
      </c>
    </row>
    <row r="61" spans="1:8" ht="16.5" hidden="1" customHeight="1" x14ac:dyDescent="0.25">
      <c r="A61" s="44" t="s">
        <v>133</v>
      </c>
      <c r="B61" s="41"/>
      <c r="C61" s="41"/>
      <c r="D61" s="41"/>
      <c r="E61" s="41"/>
      <c r="F61" s="41"/>
      <c r="G61" s="41"/>
      <c r="H61" s="411" t="e">
        <f t="shared" si="6"/>
        <v>#DIV/0!</v>
      </c>
    </row>
    <row r="62" spans="1:8" ht="16.5" hidden="1" customHeight="1" x14ac:dyDescent="0.25">
      <c r="A62" s="44" t="s">
        <v>134</v>
      </c>
      <c r="B62" s="41"/>
      <c r="C62" s="41"/>
      <c r="D62" s="41"/>
      <c r="E62" s="41"/>
      <c r="F62" s="41"/>
      <c r="G62" s="41"/>
      <c r="H62" s="411" t="e">
        <f t="shared" si="6"/>
        <v>#DIV/0!</v>
      </c>
    </row>
    <row r="63" spans="1:8" ht="16.5" hidden="1" customHeight="1" x14ac:dyDescent="0.25">
      <c r="A63" s="44" t="s">
        <v>135</v>
      </c>
      <c r="B63" s="41"/>
      <c r="C63" s="41"/>
      <c r="D63" s="41"/>
      <c r="E63" s="41"/>
      <c r="F63" s="41"/>
      <c r="G63" s="41"/>
      <c r="H63" s="411" t="e">
        <f t="shared" si="6"/>
        <v>#DIV/0!</v>
      </c>
    </row>
    <row r="64" spans="1:8" ht="16.5" hidden="1" customHeight="1" x14ac:dyDescent="0.25">
      <c r="A64" s="44" t="s">
        <v>136</v>
      </c>
      <c r="B64" s="41"/>
      <c r="C64" s="41"/>
      <c r="D64" s="41"/>
      <c r="E64" s="41"/>
      <c r="F64" s="41"/>
      <c r="G64" s="41"/>
      <c r="H64" s="411" t="e">
        <f t="shared" si="6"/>
        <v>#DIV/0!</v>
      </c>
    </row>
    <row r="65" spans="1:14" ht="16.5" hidden="1" customHeight="1" x14ac:dyDescent="0.25">
      <c r="A65" s="44" t="s">
        <v>137</v>
      </c>
      <c r="B65" s="41"/>
      <c r="C65" s="41"/>
      <c r="D65" s="41"/>
      <c r="E65" s="41"/>
      <c r="F65" s="41"/>
      <c r="G65" s="41"/>
      <c r="H65" s="411" t="e">
        <f t="shared" si="6"/>
        <v>#DIV/0!</v>
      </c>
    </row>
    <row r="66" spans="1:14" ht="16.5" hidden="1" customHeight="1" thickBot="1" x14ac:dyDescent="0.3">
      <c r="A66" s="45" t="s">
        <v>138</v>
      </c>
      <c r="B66" s="43"/>
      <c r="C66" s="43"/>
      <c r="D66" s="43"/>
      <c r="E66" s="43"/>
      <c r="F66" s="43"/>
      <c r="G66" s="43"/>
      <c r="H66" s="411" t="e">
        <f t="shared" si="6"/>
        <v>#DIV/0!</v>
      </c>
    </row>
    <row r="67" spans="1:14" ht="16.5" customHeight="1" thickBot="1" x14ac:dyDescent="0.3"/>
    <row r="68" spans="1:14" ht="23.25" customHeight="1" x14ac:dyDescent="0.25">
      <c r="A68" s="1164" t="s">
        <v>270</v>
      </c>
      <c r="B68" s="1165"/>
      <c r="C68" s="1165"/>
      <c r="D68" s="1165"/>
      <c r="E68" s="1165"/>
      <c r="F68" s="1165"/>
      <c r="G68" s="1165"/>
      <c r="H68" s="1165"/>
      <c r="I68" s="1165"/>
      <c r="J68" s="1165"/>
      <c r="K68" s="1165"/>
      <c r="L68" s="1165"/>
      <c r="M68" s="1165"/>
      <c r="N68" s="1166"/>
    </row>
    <row r="69" spans="1:14" ht="44.25" customHeight="1" x14ac:dyDescent="0.25">
      <c r="A69" s="37" t="s">
        <v>50</v>
      </c>
      <c r="B69" s="38" t="s">
        <v>150</v>
      </c>
      <c r="C69" s="38" t="s">
        <v>151</v>
      </c>
      <c r="D69" s="38" t="s">
        <v>152</v>
      </c>
      <c r="E69" s="38" t="s">
        <v>153</v>
      </c>
      <c r="F69" s="38" t="s">
        <v>154</v>
      </c>
      <c r="G69" s="38" t="s">
        <v>155</v>
      </c>
      <c r="H69" s="632" t="s">
        <v>164</v>
      </c>
      <c r="I69" s="38" t="s">
        <v>165</v>
      </c>
      <c r="J69" s="46" t="s">
        <v>166</v>
      </c>
      <c r="K69" s="38" t="s">
        <v>159</v>
      </c>
      <c r="L69" s="38" t="s">
        <v>160</v>
      </c>
      <c r="M69" s="38" t="s">
        <v>161</v>
      </c>
      <c r="N69" s="39" t="s">
        <v>162</v>
      </c>
    </row>
    <row r="70" spans="1:14" ht="60" x14ac:dyDescent="0.25">
      <c r="A70" s="77" t="s">
        <v>140</v>
      </c>
      <c r="B70" s="315" t="s">
        <v>406</v>
      </c>
      <c r="C70" s="315" t="s">
        <v>407</v>
      </c>
      <c r="D70" s="298" t="s">
        <v>408</v>
      </c>
      <c r="E70" s="20" t="s">
        <v>409</v>
      </c>
      <c r="F70" s="20">
        <v>100</v>
      </c>
      <c r="G70" s="20">
        <v>2</v>
      </c>
      <c r="H70" s="489">
        <v>2</v>
      </c>
      <c r="I70" s="20">
        <v>0</v>
      </c>
      <c r="J70" s="630">
        <f>I70/H70</f>
        <v>0</v>
      </c>
      <c r="K70" s="631"/>
      <c r="L70" s="631"/>
      <c r="M70" s="631"/>
      <c r="N70" s="316"/>
    </row>
    <row r="71" spans="1:14" ht="60" x14ac:dyDescent="0.25">
      <c r="A71" s="77" t="s">
        <v>141</v>
      </c>
      <c r="B71" s="315" t="s">
        <v>406</v>
      </c>
      <c r="C71" s="315" t="s">
        <v>407</v>
      </c>
      <c r="D71" s="298" t="s">
        <v>408</v>
      </c>
      <c r="E71" s="20" t="s">
        <v>409</v>
      </c>
      <c r="F71" s="20">
        <v>100</v>
      </c>
      <c r="G71" s="20">
        <v>2</v>
      </c>
      <c r="H71" s="489">
        <v>2</v>
      </c>
      <c r="I71" s="20">
        <v>1</v>
      </c>
      <c r="J71" s="630">
        <f>I71/H71</f>
        <v>0.5</v>
      </c>
      <c r="K71" s="631"/>
      <c r="L71" s="631"/>
      <c r="M71" s="631"/>
      <c r="N71" s="316" t="s">
        <v>421</v>
      </c>
    </row>
    <row r="72" spans="1:14" ht="60" x14ac:dyDescent="0.25">
      <c r="A72" s="77" t="s">
        <v>142</v>
      </c>
      <c r="B72" s="315" t="s">
        <v>406</v>
      </c>
      <c r="C72" s="315" t="s">
        <v>407</v>
      </c>
      <c r="D72" s="298" t="s">
        <v>408</v>
      </c>
      <c r="E72" s="20" t="s">
        <v>409</v>
      </c>
      <c r="F72" s="20">
        <v>100</v>
      </c>
      <c r="G72" s="20">
        <v>2</v>
      </c>
      <c r="H72" s="489">
        <v>2</v>
      </c>
      <c r="I72" s="20">
        <v>1</v>
      </c>
      <c r="J72" s="630">
        <f>I72/H72</f>
        <v>0.5</v>
      </c>
      <c r="K72" s="631"/>
      <c r="L72" s="631"/>
      <c r="M72" s="631"/>
      <c r="N72" s="316"/>
    </row>
    <row r="73" spans="1:14" ht="60" x14ac:dyDescent="0.25">
      <c r="A73" s="77" t="s">
        <v>143</v>
      </c>
      <c r="B73" s="315" t="s">
        <v>406</v>
      </c>
      <c r="C73" s="315" t="s">
        <v>407</v>
      </c>
      <c r="D73" s="298" t="s">
        <v>408</v>
      </c>
      <c r="E73" s="20" t="s">
        <v>409</v>
      </c>
      <c r="F73" s="20">
        <v>100</v>
      </c>
      <c r="G73" s="20">
        <v>2</v>
      </c>
      <c r="H73" s="489">
        <v>2</v>
      </c>
      <c r="I73" s="20">
        <v>1</v>
      </c>
      <c r="J73" s="630">
        <f>I73/H73</f>
        <v>0.5</v>
      </c>
      <c r="K73" s="631"/>
      <c r="L73" s="631"/>
      <c r="M73" s="631"/>
      <c r="N73" s="316"/>
    </row>
    <row r="74" spans="1:14" ht="60" x14ac:dyDescent="0.25">
      <c r="A74" s="77" t="s">
        <v>144</v>
      </c>
      <c r="B74" s="315" t="s">
        <v>406</v>
      </c>
      <c r="C74" s="315" t="s">
        <v>407</v>
      </c>
      <c r="D74" s="298" t="s">
        <v>408</v>
      </c>
      <c r="E74" s="20" t="s">
        <v>409</v>
      </c>
      <c r="F74" s="20">
        <v>100</v>
      </c>
      <c r="G74" s="20">
        <v>2</v>
      </c>
      <c r="H74" s="489">
        <v>2</v>
      </c>
      <c r="I74" s="20">
        <v>1</v>
      </c>
      <c r="J74" s="630">
        <f>I74/H74</f>
        <v>0.5</v>
      </c>
      <c r="K74" s="631"/>
      <c r="L74" s="631"/>
      <c r="M74" s="631"/>
      <c r="N74" s="316"/>
    </row>
    <row r="75" spans="1:14" ht="60" x14ac:dyDescent="0.25">
      <c r="A75" s="77" t="s">
        <v>145</v>
      </c>
      <c r="B75" s="315" t="s">
        <v>406</v>
      </c>
      <c r="C75" s="315" t="s">
        <v>407</v>
      </c>
      <c r="D75" s="298" t="s">
        <v>408</v>
      </c>
      <c r="E75" s="20" t="s">
        <v>409</v>
      </c>
      <c r="F75" s="20">
        <v>100</v>
      </c>
      <c r="G75" s="20">
        <v>2</v>
      </c>
      <c r="H75" s="489">
        <v>2</v>
      </c>
      <c r="I75" s="20">
        <v>1</v>
      </c>
      <c r="J75" s="630">
        <v>0.5</v>
      </c>
      <c r="K75" s="631"/>
      <c r="L75" s="631"/>
      <c r="M75" s="631"/>
      <c r="N75" s="316"/>
    </row>
    <row r="76" spans="1:14" s="2" customFormat="1" ht="60" x14ac:dyDescent="0.25">
      <c r="A76" s="394" t="s">
        <v>133</v>
      </c>
      <c r="B76" s="490" t="s">
        <v>406</v>
      </c>
      <c r="C76" s="490" t="s">
        <v>407</v>
      </c>
      <c r="D76" s="342" t="s">
        <v>408</v>
      </c>
      <c r="E76" s="491" t="s">
        <v>409</v>
      </c>
      <c r="F76" s="491">
        <v>100</v>
      </c>
      <c r="G76" s="491">
        <v>2</v>
      </c>
      <c r="H76" s="492">
        <v>2</v>
      </c>
      <c r="I76" s="491">
        <v>1</v>
      </c>
      <c r="J76" s="493">
        <v>0.5</v>
      </c>
      <c r="K76" s="494"/>
      <c r="L76" s="494"/>
      <c r="M76" s="494"/>
      <c r="N76" s="495"/>
    </row>
    <row r="77" spans="1:14" s="2" customFormat="1" ht="60" x14ac:dyDescent="0.25">
      <c r="A77" s="394" t="s">
        <v>134</v>
      </c>
      <c r="B77" s="490" t="s">
        <v>406</v>
      </c>
      <c r="C77" s="490" t="s">
        <v>407</v>
      </c>
      <c r="D77" s="342" t="s">
        <v>408</v>
      </c>
      <c r="E77" s="342" t="s">
        <v>409</v>
      </c>
      <c r="F77" s="342">
        <v>100</v>
      </c>
      <c r="G77" s="342">
        <v>2</v>
      </c>
      <c r="H77" s="492">
        <v>2</v>
      </c>
      <c r="I77" s="491">
        <v>1</v>
      </c>
      <c r="J77" s="493">
        <v>0.5</v>
      </c>
      <c r="K77" s="496"/>
      <c r="L77" s="496"/>
      <c r="M77" s="494"/>
      <c r="N77" s="497"/>
    </row>
    <row r="78" spans="1:14" s="2" customFormat="1" ht="60" x14ac:dyDescent="0.25">
      <c r="A78" s="394" t="s">
        <v>135</v>
      </c>
      <c r="B78" s="490" t="s">
        <v>406</v>
      </c>
      <c r="C78" s="490" t="s">
        <v>407</v>
      </c>
      <c r="D78" s="342" t="s">
        <v>408</v>
      </c>
      <c r="E78" s="342" t="s">
        <v>409</v>
      </c>
      <c r="F78" s="342">
        <v>100</v>
      </c>
      <c r="G78" s="342">
        <v>2</v>
      </c>
      <c r="H78" s="492">
        <v>2</v>
      </c>
      <c r="I78" s="491">
        <v>1</v>
      </c>
      <c r="J78" s="493">
        <v>0.5</v>
      </c>
      <c r="K78" s="496"/>
      <c r="L78" s="496"/>
      <c r="M78" s="494"/>
      <c r="N78" s="497"/>
    </row>
    <row r="79" spans="1:14" s="2" customFormat="1" ht="60" x14ac:dyDescent="0.25">
      <c r="A79" s="394" t="s">
        <v>136</v>
      </c>
      <c r="B79" s="490" t="s">
        <v>406</v>
      </c>
      <c r="C79" s="490" t="s">
        <v>407</v>
      </c>
      <c r="D79" s="342" t="s">
        <v>408</v>
      </c>
      <c r="E79" s="342" t="s">
        <v>409</v>
      </c>
      <c r="F79" s="342">
        <v>100</v>
      </c>
      <c r="G79" s="342">
        <v>2</v>
      </c>
      <c r="H79" s="492">
        <v>2</v>
      </c>
      <c r="I79" s="491">
        <v>1</v>
      </c>
      <c r="J79" s="493">
        <v>0.5</v>
      </c>
      <c r="K79" s="496"/>
      <c r="L79" s="496"/>
      <c r="M79" s="494"/>
      <c r="N79" s="497"/>
    </row>
    <row r="80" spans="1:14" s="2" customFormat="1" ht="60" x14ac:dyDescent="0.25">
      <c r="A80" s="394" t="s">
        <v>137</v>
      </c>
      <c r="B80" s="490" t="s">
        <v>406</v>
      </c>
      <c r="C80" s="490" t="s">
        <v>407</v>
      </c>
      <c r="D80" s="342" t="s">
        <v>408</v>
      </c>
      <c r="E80" s="342" t="s">
        <v>409</v>
      </c>
      <c r="F80" s="342">
        <v>100</v>
      </c>
      <c r="G80" s="342">
        <v>2</v>
      </c>
      <c r="H80" s="492">
        <v>2</v>
      </c>
      <c r="I80" s="491">
        <v>1</v>
      </c>
      <c r="J80" s="493">
        <v>0.5</v>
      </c>
      <c r="K80" s="496"/>
      <c r="L80" s="496"/>
      <c r="M80" s="494"/>
      <c r="N80" s="497"/>
    </row>
    <row r="81" spans="1:14" s="2" customFormat="1" ht="90.75" thickBot="1" x14ac:dyDescent="0.3">
      <c r="A81" s="397" t="s">
        <v>138</v>
      </c>
      <c r="B81" s="498" t="s">
        <v>406</v>
      </c>
      <c r="C81" s="498" t="s">
        <v>407</v>
      </c>
      <c r="D81" s="499" t="s">
        <v>408</v>
      </c>
      <c r="E81" s="499" t="s">
        <v>409</v>
      </c>
      <c r="F81" s="499">
        <v>100</v>
      </c>
      <c r="G81" s="499">
        <v>2</v>
      </c>
      <c r="H81" s="492">
        <v>2</v>
      </c>
      <c r="I81" s="500">
        <v>2</v>
      </c>
      <c r="J81" s="501">
        <v>1</v>
      </c>
      <c r="K81" s="502"/>
      <c r="L81" s="502"/>
      <c r="M81" s="503"/>
      <c r="N81" s="504" t="s">
        <v>596</v>
      </c>
    </row>
    <row r="83" spans="1:14" ht="20.25" hidden="1" x14ac:dyDescent="0.25">
      <c r="A83" s="1178" t="s">
        <v>270</v>
      </c>
      <c r="B83" s="1179"/>
      <c r="C83" s="1179"/>
      <c r="D83" s="1179"/>
      <c r="E83" s="1179"/>
      <c r="F83" s="1179"/>
      <c r="G83" s="1179"/>
      <c r="H83" s="1179"/>
      <c r="I83" s="1179"/>
      <c r="J83" s="1179"/>
      <c r="K83" s="1179"/>
      <c r="L83" s="1179"/>
      <c r="M83" s="1179"/>
      <c r="N83" s="1180"/>
    </row>
    <row r="84" spans="1:14" ht="44.25" hidden="1" customHeight="1" x14ac:dyDescent="0.25">
      <c r="A84" s="37" t="s">
        <v>50</v>
      </c>
      <c r="B84" s="38" t="s">
        <v>150</v>
      </c>
      <c r="C84" s="38" t="s">
        <v>151</v>
      </c>
      <c r="D84" s="38" t="s">
        <v>152</v>
      </c>
      <c r="E84" s="38" t="s">
        <v>153</v>
      </c>
      <c r="F84" s="38" t="s">
        <v>163</v>
      </c>
      <c r="G84" s="38" t="s">
        <v>155</v>
      </c>
      <c r="H84" s="412" t="s">
        <v>164</v>
      </c>
      <c r="I84" s="38" t="s">
        <v>165</v>
      </c>
      <c r="J84" s="46" t="s">
        <v>166</v>
      </c>
      <c r="K84" s="38" t="s">
        <v>159</v>
      </c>
      <c r="L84" s="38" t="s">
        <v>160</v>
      </c>
      <c r="M84" s="38" t="s">
        <v>161</v>
      </c>
      <c r="N84" s="39" t="s">
        <v>162</v>
      </c>
    </row>
    <row r="85" spans="1:14" ht="16.5" hidden="1" customHeight="1" x14ac:dyDescent="0.25">
      <c r="A85" s="44" t="s">
        <v>140</v>
      </c>
      <c r="B85" s="41"/>
      <c r="C85" s="41"/>
      <c r="D85" s="41"/>
      <c r="E85" s="41"/>
      <c r="F85" s="41"/>
      <c r="G85" s="41"/>
      <c r="H85" s="413"/>
      <c r="I85" s="41"/>
      <c r="J85" s="41" t="e">
        <f t="shared" ref="J85:J96" si="7">I85/H85</f>
        <v>#DIV/0!</v>
      </c>
      <c r="K85" s="41"/>
      <c r="L85" s="41"/>
      <c r="M85" s="41" t="e">
        <f t="shared" ref="M85:M96" si="8">L85/K85</f>
        <v>#DIV/0!</v>
      </c>
      <c r="N85" s="42"/>
    </row>
    <row r="86" spans="1:14" ht="16.5" hidden="1" customHeight="1" x14ac:dyDescent="0.25">
      <c r="A86" s="44" t="s">
        <v>141</v>
      </c>
      <c r="B86" s="41"/>
      <c r="C86" s="41"/>
      <c r="D86" s="41"/>
      <c r="E86" s="41"/>
      <c r="F86" s="41"/>
      <c r="G86" s="41"/>
      <c r="H86" s="413"/>
      <c r="I86" s="41"/>
      <c r="J86" s="41" t="e">
        <f t="shared" si="7"/>
        <v>#DIV/0!</v>
      </c>
      <c r="K86" s="41"/>
      <c r="L86" s="41"/>
      <c r="M86" s="41" t="e">
        <f t="shared" si="8"/>
        <v>#DIV/0!</v>
      </c>
      <c r="N86" s="42"/>
    </row>
    <row r="87" spans="1:14" ht="16.5" hidden="1" customHeight="1" x14ac:dyDescent="0.25">
      <c r="A87" s="44" t="s">
        <v>142</v>
      </c>
      <c r="B87" s="41"/>
      <c r="C87" s="41"/>
      <c r="D87" s="41"/>
      <c r="E87" s="41"/>
      <c r="F87" s="41"/>
      <c r="G87" s="41"/>
      <c r="H87" s="413"/>
      <c r="I87" s="41"/>
      <c r="J87" s="41" t="e">
        <f t="shared" si="7"/>
        <v>#DIV/0!</v>
      </c>
      <c r="K87" s="41"/>
      <c r="L87" s="41"/>
      <c r="M87" s="41" t="e">
        <f t="shared" si="8"/>
        <v>#DIV/0!</v>
      </c>
      <c r="N87" s="42"/>
    </row>
    <row r="88" spans="1:14" ht="16.5" hidden="1" customHeight="1" x14ac:dyDescent="0.25">
      <c r="A88" s="44" t="s">
        <v>143</v>
      </c>
      <c r="B88" s="41"/>
      <c r="C88" s="41"/>
      <c r="D88" s="41"/>
      <c r="E88" s="41"/>
      <c r="F88" s="41"/>
      <c r="G88" s="41"/>
      <c r="H88" s="413"/>
      <c r="I88" s="41"/>
      <c r="J88" s="41" t="e">
        <f t="shared" si="7"/>
        <v>#DIV/0!</v>
      </c>
      <c r="K88" s="41"/>
      <c r="L88" s="41"/>
      <c r="M88" s="41" t="e">
        <f t="shared" si="8"/>
        <v>#DIV/0!</v>
      </c>
      <c r="N88" s="42"/>
    </row>
    <row r="89" spans="1:14" ht="16.5" hidden="1" customHeight="1" x14ac:dyDescent="0.25">
      <c r="A89" s="44" t="s">
        <v>144</v>
      </c>
      <c r="B89" s="41"/>
      <c r="C89" s="41"/>
      <c r="D89" s="41"/>
      <c r="E89" s="41"/>
      <c r="F89" s="41"/>
      <c r="G89" s="41"/>
      <c r="H89" s="413"/>
      <c r="I89" s="41"/>
      <c r="J89" s="41" t="e">
        <f t="shared" si="7"/>
        <v>#DIV/0!</v>
      </c>
      <c r="K89" s="41"/>
      <c r="L89" s="41"/>
      <c r="M89" s="41" t="e">
        <f t="shared" si="8"/>
        <v>#DIV/0!</v>
      </c>
      <c r="N89" s="42"/>
    </row>
    <row r="90" spans="1:14" ht="16.5" hidden="1" customHeight="1" x14ac:dyDescent="0.25">
      <c r="A90" s="44" t="s">
        <v>145</v>
      </c>
      <c r="B90" s="41"/>
      <c r="C90" s="41"/>
      <c r="D90" s="41"/>
      <c r="E90" s="41"/>
      <c r="F90" s="41"/>
      <c r="G90" s="41"/>
      <c r="H90" s="413"/>
      <c r="I90" s="41"/>
      <c r="J90" s="41" t="e">
        <f t="shared" si="7"/>
        <v>#DIV/0!</v>
      </c>
      <c r="K90" s="41"/>
      <c r="L90" s="41"/>
      <c r="M90" s="41" t="e">
        <f t="shared" si="8"/>
        <v>#DIV/0!</v>
      </c>
      <c r="N90" s="42"/>
    </row>
    <row r="91" spans="1:14" hidden="1" x14ac:dyDescent="0.25">
      <c r="A91" s="44" t="s">
        <v>133</v>
      </c>
      <c r="B91" s="41"/>
      <c r="C91" s="41"/>
      <c r="D91" s="41"/>
      <c r="E91" s="41"/>
      <c r="F91" s="41"/>
      <c r="G91" s="41"/>
      <c r="H91" s="413"/>
      <c r="I91" s="41"/>
      <c r="J91" s="41" t="e">
        <f t="shared" si="7"/>
        <v>#DIV/0!</v>
      </c>
      <c r="K91" s="41"/>
      <c r="L91" s="41"/>
      <c r="M91" s="41" t="e">
        <f t="shared" si="8"/>
        <v>#DIV/0!</v>
      </c>
      <c r="N91" s="42"/>
    </row>
    <row r="92" spans="1:14" hidden="1" x14ac:dyDescent="0.25">
      <c r="A92" s="44" t="s">
        <v>134</v>
      </c>
      <c r="B92" s="41"/>
      <c r="C92" s="41"/>
      <c r="D92" s="41"/>
      <c r="E92" s="41"/>
      <c r="F92" s="41"/>
      <c r="G92" s="41"/>
      <c r="H92" s="413"/>
      <c r="I92" s="41"/>
      <c r="J92" s="41" t="e">
        <f t="shared" si="7"/>
        <v>#DIV/0!</v>
      </c>
      <c r="K92" s="41"/>
      <c r="L92" s="41"/>
      <c r="M92" s="41" t="e">
        <f t="shared" si="8"/>
        <v>#DIV/0!</v>
      </c>
      <c r="N92" s="42"/>
    </row>
    <row r="93" spans="1:14" hidden="1" x14ac:dyDescent="0.25">
      <c r="A93" s="44" t="s">
        <v>135</v>
      </c>
      <c r="B93" s="41"/>
      <c r="C93" s="41"/>
      <c r="D93" s="41"/>
      <c r="E93" s="41"/>
      <c r="F93" s="41"/>
      <c r="G93" s="41"/>
      <c r="H93" s="413"/>
      <c r="I93" s="41"/>
      <c r="J93" s="41" t="e">
        <f t="shared" si="7"/>
        <v>#DIV/0!</v>
      </c>
      <c r="K93" s="41"/>
      <c r="L93" s="41"/>
      <c r="M93" s="41" t="e">
        <f t="shared" si="8"/>
        <v>#DIV/0!</v>
      </c>
      <c r="N93" s="42"/>
    </row>
    <row r="94" spans="1:14" hidden="1" x14ac:dyDescent="0.25">
      <c r="A94" s="44" t="s">
        <v>136</v>
      </c>
      <c r="B94" s="41"/>
      <c r="C94" s="41"/>
      <c r="D94" s="41"/>
      <c r="E94" s="41"/>
      <c r="F94" s="41"/>
      <c r="G94" s="41"/>
      <c r="H94" s="413"/>
      <c r="I94" s="41"/>
      <c r="J94" s="41" t="e">
        <f t="shared" si="7"/>
        <v>#DIV/0!</v>
      </c>
      <c r="K94" s="41"/>
      <c r="L94" s="41"/>
      <c r="M94" s="41" t="e">
        <f t="shared" si="8"/>
        <v>#DIV/0!</v>
      </c>
      <c r="N94" s="42"/>
    </row>
    <row r="95" spans="1:14" hidden="1" x14ac:dyDescent="0.25">
      <c r="A95" s="44" t="s">
        <v>137</v>
      </c>
      <c r="B95" s="41"/>
      <c r="C95" s="41"/>
      <c r="D95" s="41"/>
      <c r="E95" s="41"/>
      <c r="F95" s="41"/>
      <c r="G95" s="41"/>
      <c r="H95" s="413"/>
      <c r="I95" s="41"/>
      <c r="J95" s="41" t="e">
        <f t="shared" si="7"/>
        <v>#DIV/0!</v>
      </c>
      <c r="K95" s="41"/>
      <c r="L95" s="41"/>
      <c r="M95" s="41" t="e">
        <f t="shared" si="8"/>
        <v>#DIV/0!</v>
      </c>
      <c r="N95" s="42"/>
    </row>
    <row r="96" spans="1:14" ht="15.75" hidden="1" thickBot="1" x14ac:dyDescent="0.3">
      <c r="A96" s="45" t="s">
        <v>138</v>
      </c>
      <c r="B96" s="43"/>
      <c r="C96" s="43"/>
      <c r="D96" s="43"/>
      <c r="E96" s="43"/>
      <c r="F96" s="43"/>
      <c r="G96" s="43"/>
      <c r="H96" s="414"/>
      <c r="I96" s="43"/>
      <c r="J96" s="43" t="e">
        <f t="shared" si="7"/>
        <v>#DIV/0!</v>
      </c>
      <c r="K96" s="43"/>
      <c r="L96" s="43"/>
      <c r="M96" s="43" t="e">
        <f t="shared" si="8"/>
        <v>#DIV/0!</v>
      </c>
      <c r="N96" s="47"/>
    </row>
    <row r="97" spans="1:14" ht="15.75" thickBot="1" x14ac:dyDescent="0.3"/>
    <row r="98" spans="1:14" ht="20.25" x14ac:dyDescent="0.25">
      <c r="A98" s="1164" t="s">
        <v>167</v>
      </c>
      <c r="B98" s="1165"/>
      <c r="C98" s="1165"/>
      <c r="D98" s="1165"/>
      <c r="E98" s="1165"/>
      <c r="F98" s="1165"/>
      <c r="G98" s="1165"/>
      <c r="H98" s="1165"/>
      <c r="I98" s="1165"/>
      <c r="J98" s="1165"/>
      <c r="K98" s="1165"/>
      <c r="L98" s="1165"/>
      <c r="M98" s="1165"/>
      <c r="N98" s="1166"/>
    </row>
    <row r="99" spans="1:14" ht="44.25" customHeight="1" x14ac:dyDescent="0.25">
      <c r="A99" s="37" t="s">
        <v>62</v>
      </c>
      <c r="B99" s="38" t="s">
        <v>150</v>
      </c>
      <c r="C99" s="38" t="s">
        <v>151</v>
      </c>
      <c r="D99" s="38" t="s">
        <v>152</v>
      </c>
      <c r="E99" s="38" t="s">
        <v>153</v>
      </c>
      <c r="F99" s="38" t="s">
        <v>168</v>
      </c>
      <c r="G99" s="38" t="s">
        <v>155</v>
      </c>
      <c r="H99" s="632" t="s">
        <v>169</v>
      </c>
      <c r="I99" s="38" t="s">
        <v>170</v>
      </c>
      <c r="J99" s="46" t="s">
        <v>171</v>
      </c>
      <c r="K99" s="38" t="s">
        <v>159</v>
      </c>
      <c r="L99" s="38" t="s">
        <v>160</v>
      </c>
      <c r="M99" s="38" t="s">
        <v>161</v>
      </c>
      <c r="N99" s="39" t="s">
        <v>162</v>
      </c>
    </row>
    <row r="100" spans="1:14" ht="57.6" customHeight="1" x14ac:dyDescent="0.25">
      <c r="A100" s="639" t="s">
        <v>140</v>
      </c>
      <c r="B100" s="646" t="s">
        <v>406</v>
      </c>
      <c r="C100" s="646" t="s">
        <v>407</v>
      </c>
      <c r="D100" s="646" t="s">
        <v>408</v>
      </c>
      <c r="E100" s="647" t="s">
        <v>409</v>
      </c>
      <c r="F100" s="647">
        <v>100</v>
      </c>
      <c r="G100" s="647">
        <v>2</v>
      </c>
      <c r="H100" s="647">
        <v>2</v>
      </c>
      <c r="I100" s="647">
        <v>0</v>
      </c>
      <c r="J100" s="647">
        <f>I100/H100</f>
        <v>0</v>
      </c>
      <c r="K100" s="647"/>
      <c r="L100" s="647"/>
      <c r="M100" s="647"/>
      <c r="N100" s="648"/>
    </row>
    <row r="101" spans="1:14" ht="57.6" customHeight="1" x14ac:dyDescent="0.25">
      <c r="A101" s="639" t="s">
        <v>141</v>
      </c>
      <c r="B101" s="646" t="s">
        <v>406</v>
      </c>
      <c r="C101" s="646" t="s">
        <v>407</v>
      </c>
      <c r="D101" s="646" t="s">
        <v>408</v>
      </c>
      <c r="E101" s="647" t="s">
        <v>409</v>
      </c>
      <c r="F101" s="647">
        <v>100</v>
      </c>
      <c r="G101" s="647">
        <v>2</v>
      </c>
      <c r="H101" s="647">
        <v>2</v>
      </c>
      <c r="I101" s="647">
        <v>1</v>
      </c>
      <c r="J101" s="647">
        <f>I101/H101</f>
        <v>0.5</v>
      </c>
      <c r="K101" s="647"/>
      <c r="L101" s="647"/>
      <c r="M101" s="647"/>
      <c r="N101" s="648" t="s">
        <v>480</v>
      </c>
    </row>
    <row r="102" spans="1:14" ht="57.6" customHeight="1" x14ac:dyDescent="0.25">
      <c r="A102" s="639" t="s">
        <v>142</v>
      </c>
      <c r="B102" s="646" t="s">
        <v>406</v>
      </c>
      <c r="C102" s="646" t="s">
        <v>407</v>
      </c>
      <c r="D102" s="646" t="s">
        <v>408</v>
      </c>
      <c r="E102" s="647" t="s">
        <v>409</v>
      </c>
      <c r="F102" s="647">
        <v>100</v>
      </c>
      <c r="G102" s="647">
        <v>2</v>
      </c>
      <c r="H102" s="647">
        <v>2</v>
      </c>
      <c r="I102" s="647">
        <v>1</v>
      </c>
      <c r="J102" s="647">
        <f>I102/H102</f>
        <v>0.5</v>
      </c>
      <c r="K102" s="647"/>
      <c r="L102" s="647"/>
      <c r="M102" s="647"/>
      <c r="N102" s="648"/>
    </row>
    <row r="103" spans="1:14" ht="120.75" customHeight="1" x14ac:dyDescent="0.25">
      <c r="A103" s="649" t="s">
        <v>143</v>
      </c>
      <c r="B103" s="646" t="s">
        <v>406</v>
      </c>
      <c r="C103" s="646" t="s">
        <v>407</v>
      </c>
      <c r="D103" s="646" t="s">
        <v>408</v>
      </c>
      <c r="E103" s="646" t="s">
        <v>409</v>
      </c>
      <c r="F103" s="646">
        <v>100</v>
      </c>
      <c r="G103" s="646">
        <v>2</v>
      </c>
      <c r="H103" s="646">
        <v>2</v>
      </c>
      <c r="I103" s="646">
        <v>1</v>
      </c>
      <c r="J103" s="646">
        <v>0.5</v>
      </c>
      <c r="K103" s="646"/>
      <c r="L103" s="646"/>
      <c r="M103" s="646" t="e">
        <v>#DIV/0!</v>
      </c>
      <c r="N103" s="648" t="s">
        <v>480</v>
      </c>
    </row>
    <row r="104" spans="1:14" ht="120.75" customHeight="1" x14ac:dyDescent="0.25">
      <c r="A104" s="649" t="s">
        <v>144</v>
      </c>
      <c r="B104" s="646" t="s">
        <v>406</v>
      </c>
      <c r="C104" s="646" t="s">
        <v>407</v>
      </c>
      <c r="D104" s="646" t="s">
        <v>408</v>
      </c>
      <c r="E104" s="646" t="s">
        <v>409</v>
      </c>
      <c r="F104" s="646">
        <v>100</v>
      </c>
      <c r="G104" s="646">
        <v>2</v>
      </c>
      <c r="H104" s="646">
        <v>2</v>
      </c>
      <c r="I104" s="646">
        <v>1</v>
      </c>
      <c r="J104" s="646">
        <v>0.5</v>
      </c>
      <c r="K104" s="646"/>
      <c r="L104" s="646"/>
      <c r="M104" s="646" t="e">
        <v>#DIV/0!</v>
      </c>
      <c r="N104" s="648" t="s">
        <v>480</v>
      </c>
    </row>
    <row r="105" spans="1:14" ht="115.5" customHeight="1" x14ac:dyDescent="0.25">
      <c r="A105" s="649" t="s">
        <v>145</v>
      </c>
      <c r="B105" s="650" t="s">
        <v>406</v>
      </c>
      <c r="C105" s="650" t="s">
        <v>407</v>
      </c>
      <c r="D105" s="650" t="s">
        <v>408</v>
      </c>
      <c r="E105" s="650" t="s">
        <v>409</v>
      </c>
      <c r="F105" s="646">
        <v>100</v>
      </c>
      <c r="G105" s="646">
        <v>2</v>
      </c>
      <c r="H105" s="646">
        <v>2</v>
      </c>
      <c r="I105" s="646">
        <v>1</v>
      </c>
      <c r="J105" s="646">
        <v>0.5</v>
      </c>
      <c r="K105" s="646"/>
      <c r="L105" s="646"/>
      <c r="M105" s="651" t="e">
        <f t="shared" ref="M105" si="9">L105/K105</f>
        <v>#DIV/0!</v>
      </c>
      <c r="N105" s="648" t="s">
        <v>480</v>
      </c>
    </row>
    <row r="106" spans="1:14" s="401" customFormat="1" ht="145.5" customHeight="1" x14ac:dyDescent="0.25">
      <c r="A106" s="652" t="s">
        <v>133</v>
      </c>
      <c r="B106" s="650" t="s">
        <v>406</v>
      </c>
      <c r="C106" s="650" t="s">
        <v>407</v>
      </c>
      <c r="D106" s="650" t="s">
        <v>408</v>
      </c>
      <c r="E106" s="650" t="s">
        <v>409</v>
      </c>
      <c r="F106" s="646">
        <v>100</v>
      </c>
      <c r="G106" s="646">
        <v>2</v>
      </c>
      <c r="H106" s="646">
        <v>2</v>
      </c>
      <c r="I106" s="646">
        <v>1</v>
      </c>
      <c r="J106" s="646">
        <v>0.5</v>
      </c>
      <c r="K106" s="646"/>
      <c r="L106" s="646"/>
      <c r="M106" s="651" t="e">
        <f t="shared" ref="M106" si="10">L106/K106</f>
        <v>#DIV/0!</v>
      </c>
      <c r="N106" s="648" t="s">
        <v>480</v>
      </c>
    </row>
    <row r="107" spans="1:14" s="105" customFormat="1" ht="75" customHeight="1" x14ac:dyDescent="0.25">
      <c r="A107" s="653" t="s">
        <v>134</v>
      </c>
      <c r="B107" s="634" t="s">
        <v>406</v>
      </c>
      <c r="C107" s="634" t="s">
        <v>407</v>
      </c>
      <c r="D107" s="634" t="s">
        <v>408</v>
      </c>
      <c r="E107" s="634" t="s">
        <v>409</v>
      </c>
      <c r="F107" s="634">
        <v>100</v>
      </c>
      <c r="G107" s="634">
        <v>2</v>
      </c>
      <c r="H107" s="654">
        <v>2</v>
      </c>
      <c r="I107" s="634">
        <v>1</v>
      </c>
      <c r="J107" s="634">
        <v>0.5</v>
      </c>
      <c r="K107" s="634"/>
      <c r="L107" s="634"/>
      <c r="M107" s="634" t="e">
        <v>#DIV/0!</v>
      </c>
      <c r="N107" s="655" t="s">
        <v>480</v>
      </c>
    </row>
    <row r="108" spans="1:14" ht="240" x14ac:dyDescent="0.25">
      <c r="A108" s="649" t="s">
        <v>135</v>
      </c>
      <c r="B108" s="634" t="s">
        <v>406</v>
      </c>
      <c r="C108" s="634" t="s">
        <v>407</v>
      </c>
      <c r="D108" s="634" t="s">
        <v>408</v>
      </c>
      <c r="E108" s="634" t="s">
        <v>409</v>
      </c>
      <c r="F108" s="634">
        <v>100</v>
      </c>
      <c r="G108" s="634">
        <v>2</v>
      </c>
      <c r="H108" s="654">
        <v>2</v>
      </c>
      <c r="I108" s="634">
        <v>1</v>
      </c>
      <c r="J108" s="634">
        <v>0.5</v>
      </c>
      <c r="K108" s="634"/>
      <c r="L108" s="634"/>
      <c r="M108" s="634" t="e">
        <v>#DIV/0!</v>
      </c>
      <c r="N108" s="655" t="s">
        <v>531</v>
      </c>
    </row>
    <row r="109" spans="1:14" ht="255" x14ac:dyDescent="0.25">
      <c r="A109" s="639" t="s">
        <v>136</v>
      </c>
      <c r="B109" s="634" t="s">
        <v>406</v>
      </c>
      <c r="C109" s="634" t="s">
        <v>407</v>
      </c>
      <c r="D109" s="634" t="s">
        <v>408</v>
      </c>
      <c r="E109" s="634" t="s">
        <v>409</v>
      </c>
      <c r="F109" s="634">
        <v>100</v>
      </c>
      <c r="G109" s="634">
        <v>2</v>
      </c>
      <c r="H109" s="654">
        <v>2</v>
      </c>
      <c r="I109" s="634">
        <v>1</v>
      </c>
      <c r="J109" s="634">
        <v>0.5</v>
      </c>
      <c r="K109" s="634"/>
      <c r="L109" s="634"/>
      <c r="M109" s="634" t="e">
        <v>#DIV/0!</v>
      </c>
      <c r="N109" s="655" t="s">
        <v>537</v>
      </c>
    </row>
    <row r="110" spans="1:14" ht="255" x14ac:dyDescent="0.25">
      <c r="A110" s="649" t="s">
        <v>137</v>
      </c>
      <c r="B110" s="634" t="s">
        <v>406</v>
      </c>
      <c r="C110" s="634" t="s">
        <v>407</v>
      </c>
      <c r="D110" s="634" t="s">
        <v>408</v>
      </c>
      <c r="E110" s="634" t="s">
        <v>409</v>
      </c>
      <c r="F110" s="634">
        <v>100</v>
      </c>
      <c r="G110" s="634">
        <v>2</v>
      </c>
      <c r="H110" s="654">
        <v>2</v>
      </c>
      <c r="I110" s="634">
        <v>1</v>
      </c>
      <c r="J110" s="634">
        <v>0.5</v>
      </c>
      <c r="K110" s="634"/>
      <c r="L110" s="634"/>
      <c r="M110" s="634" t="e">
        <v>#DIV/0!</v>
      </c>
      <c r="N110" s="655" t="s">
        <v>568</v>
      </c>
    </row>
    <row r="111" spans="1:14" ht="315.75" thickBot="1" x14ac:dyDescent="0.3">
      <c r="A111" s="656" t="s">
        <v>138</v>
      </c>
      <c r="B111" s="634" t="s">
        <v>406</v>
      </c>
      <c r="C111" s="634" t="s">
        <v>407</v>
      </c>
      <c r="D111" s="634" t="s">
        <v>408</v>
      </c>
      <c r="E111" s="634" t="s">
        <v>409</v>
      </c>
      <c r="F111" s="634">
        <v>100</v>
      </c>
      <c r="G111" s="634">
        <v>2</v>
      </c>
      <c r="H111" s="646">
        <v>2</v>
      </c>
      <c r="I111" s="634">
        <v>1</v>
      </c>
      <c r="J111" s="634">
        <v>1</v>
      </c>
      <c r="K111" s="634"/>
      <c r="L111" s="634"/>
      <c r="M111" s="634" t="e">
        <v>#DIV/0!</v>
      </c>
      <c r="N111" s="655" t="s">
        <v>595</v>
      </c>
    </row>
    <row r="113" spans="1:14" ht="20.25" hidden="1" x14ac:dyDescent="0.25">
      <c r="A113" s="1164" t="s">
        <v>172</v>
      </c>
      <c r="B113" s="1165"/>
      <c r="C113" s="1165"/>
      <c r="D113" s="1165"/>
      <c r="E113" s="1165"/>
      <c r="F113" s="1165"/>
      <c r="G113" s="1165"/>
      <c r="H113" s="1165"/>
      <c r="I113" s="1165"/>
      <c r="J113" s="1165"/>
      <c r="K113" s="1165"/>
      <c r="L113" s="1165"/>
      <c r="M113" s="1165"/>
      <c r="N113" s="1166"/>
    </row>
    <row r="114" spans="1:14" ht="44.25" hidden="1" customHeight="1" x14ac:dyDescent="0.25">
      <c r="A114" s="37" t="s">
        <v>63</v>
      </c>
      <c r="B114" s="38" t="s">
        <v>150</v>
      </c>
      <c r="C114" s="38" t="s">
        <v>151</v>
      </c>
      <c r="D114" s="38" t="s">
        <v>152</v>
      </c>
      <c r="E114" s="38" t="s">
        <v>153</v>
      </c>
      <c r="F114" s="38" t="s">
        <v>173</v>
      </c>
      <c r="G114" s="38" t="s">
        <v>155</v>
      </c>
      <c r="H114" s="412" t="s">
        <v>174</v>
      </c>
      <c r="I114" s="38" t="s">
        <v>175</v>
      </c>
      <c r="J114" s="46" t="s">
        <v>176</v>
      </c>
      <c r="K114" s="38" t="s">
        <v>159</v>
      </c>
      <c r="L114" s="38" t="s">
        <v>160</v>
      </c>
      <c r="M114" s="38" t="s">
        <v>161</v>
      </c>
      <c r="N114" s="39" t="s">
        <v>162</v>
      </c>
    </row>
    <row r="115" spans="1:14" ht="16.5" hidden="1" customHeight="1" x14ac:dyDescent="0.25">
      <c r="A115" s="44" t="s">
        <v>140</v>
      </c>
      <c r="B115" s="41"/>
      <c r="C115" s="41"/>
      <c r="D115" s="41"/>
      <c r="E115" s="41"/>
      <c r="F115" s="41"/>
      <c r="G115" s="41"/>
      <c r="H115" s="413"/>
      <c r="I115" s="41"/>
      <c r="J115" s="41" t="e">
        <f t="shared" ref="J115:J126" si="11">I115/H115</f>
        <v>#DIV/0!</v>
      </c>
      <c r="K115" s="41"/>
      <c r="L115" s="41"/>
      <c r="M115" s="41" t="e">
        <f t="shared" ref="M115:M126" si="12">L115/K115</f>
        <v>#DIV/0!</v>
      </c>
      <c r="N115" s="42"/>
    </row>
    <row r="116" spans="1:14" ht="16.5" hidden="1" customHeight="1" x14ac:dyDescent="0.25">
      <c r="A116" s="44" t="s">
        <v>141</v>
      </c>
      <c r="B116" s="41"/>
      <c r="C116" s="41"/>
      <c r="D116" s="41"/>
      <c r="E116" s="41"/>
      <c r="F116" s="41"/>
      <c r="G116" s="41"/>
      <c r="H116" s="413"/>
      <c r="I116" s="41"/>
      <c r="J116" s="41" t="e">
        <f t="shared" si="11"/>
        <v>#DIV/0!</v>
      </c>
      <c r="K116" s="41"/>
      <c r="L116" s="41"/>
      <c r="M116" s="41" t="e">
        <f t="shared" si="12"/>
        <v>#DIV/0!</v>
      </c>
      <c r="N116" s="42"/>
    </row>
    <row r="117" spans="1:14" ht="16.5" hidden="1" customHeight="1" x14ac:dyDescent="0.25">
      <c r="A117" s="44" t="s">
        <v>142</v>
      </c>
      <c r="B117" s="41"/>
      <c r="C117" s="41"/>
      <c r="D117" s="41"/>
      <c r="E117" s="41"/>
      <c r="F117" s="41"/>
      <c r="G117" s="41"/>
      <c r="H117" s="413"/>
      <c r="I117" s="41"/>
      <c r="J117" s="41" t="e">
        <f t="shared" si="11"/>
        <v>#DIV/0!</v>
      </c>
      <c r="K117" s="41"/>
      <c r="L117" s="41"/>
      <c r="M117" s="41" t="e">
        <f t="shared" si="12"/>
        <v>#DIV/0!</v>
      </c>
      <c r="N117" s="42"/>
    </row>
    <row r="118" spans="1:14" ht="16.5" hidden="1" customHeight="1" x14ac:dyDescent="0.25">
      <c r="A118" s="44" t="s">
        <v>143</v>
      </c>
      <c r="B118" s="41"/>
      <c r="C118" s="41"/>
      <c r="D118" s="41"/>
      <c r="E118" s="41"/>
      <c r="F118" s="41"/>
      <c r="G118" s="41"/>
      <c r="H118" s="413"/>
      <c r="I118" s="41"/>
      <c r="J118" s="41" t="e">
        <f t="shared" si="11"/>
        <v>#DIV/0!</v>
      </c>
      <c r="K118" s="41"/>
      <c r="L118" s="41"/>
      <c r="M118" s="41" t="e">
        <f t="shared" si="12"/>
        <v>#DIV/0!</v>
      </c>
      <c r="N118" s="42"/>
    </row>
    <row r="119" spans="1:14" ht="16.5" hidden="1" customHeight="1" x14ac:dyDescent="0.25">
      <c r="A119" s="44" t="s">
        <v>144</v>
      </c>
      <c r="B119" s="41"/>
      <c r="C119" s="41"/>
      <c r="D119" s="41"/>
      <c r="E119" s="41"/>
      <c r="F119" s="41"/>
      <c r="G119" s="41"/>
      <c r="H119" s="413"/>
      <c r="I119" s="41"/>
      <c r="J119" s="41" t="e">
        <f t="shared" si="11"/>
        <v>#DIV/0!</v>
      </c>
      <c r="K119" s="41"/>
      <c r="L119" s="41"/>
      <c r="M119" s="41" t="e">
        <f t="shared" si="12"/>
        <v>#DIV/0!</v>
      </c>
      <c r="N119" s="42"/>
    </row>
    <row r="120" spans="1:14" ht="16.5" hidden="1" customHeight="1" x14ac:dyDescent="0.25">
      <c r="A120" s="44" t="s">
        <v>145</v>
      </c>
      <c r="B120" s="41"/>
      <c r="C120" s="41"/>
      <c r="D120" s="41"/>
      <c r="E120" s="41"/>
      <c r="F120" s="41"/>
      <c r="G120" s="41"/>
      <c r="H120" s="413"/>
      <c r="I120" s="41"/>
      <c r="J120" s="41" t="e">
        <f t="shared" si="11"/>
        <v>#DIV/0!</v>
      </c>
      <c r="K120" s="41"/>
      <c r="L120" s="41"/>
      <c r="M120" s="41" t="e">
        <f t="shared" si="12"/>
        <v>#DIV/0!</v>
      </c>
      <c r="N120" s="42"/>
    </row>
    <row r="121" spans="1:14" hidden="1" x14ac:dyDescent="0.25">
      <c r="A121" s="44" t="s">
        <v>133</v>
      </c>
      <c r="B121" s="41"/>
      <c r="C121" s="41"/>
      <c r="D121" s="41"/>
      <c r="E121" s="41"/>
      <c r="F121" s="41"/>
      <c r="G121" s="41"/>
      <c r="H121" s="413"/>
      <c r="I121" s="41"/>
      <c r="J121" s="41" t="e">
        <f t="shared" si="11"/>
        <v>#DIV/0!</v>
      </c>
      <c r="K121" s="41"/>
      <c r="L121" s="41"/>
      <c r="M121" s="41" t="e">
        <f t="shared" si="12"/>
        <v>#DIV/0!</v>
      </c>
      <c r="N121" s="42"/>
    </row>
    <row r="122" spans="1:14" hidden="1" x14ac:dyDescent="0.25">
      <c r="A122" s="44" t="s">
        <v>134</v>
      </c>
      <c r="B122" s="41"/>
      <c r="C122" s="41"/>
      <c r="D122" s="41"/>
      <c r="E122" s="41"/>
      <c r="F122" s="41"/>
      <c r="G122" s="41"/>
      <c r="H122" s="413"/>
      <c r="I122" s="41"/>
      <c r="J122" s="41" t="e">
        <f t="shared" si="11"/>
        <v>#DIV/0!</v>
      </c>
      <c r="K122" s="41"/>
      <c r="L122" s="41"/>
      <c r="M122" s="41" t="e">
        <f t="shared" si="12"/>
        <v>#DIV/0!</v>
      </c>
      <c r="N122" s="42"/>
    </row>
    <row r="123" spans="1:14" hidden="1" x14ac:dyDescent="0.25">
      <c r="A123" s="44" t="s">
        <v>135</v>
      </c>
      <c r="B123" s="41"/>
      <c r="C123" s="41"/>
      <c r="D123" s="41"/>
      <c r="E123" s="41"/>
      <c r="F123" s="41"/>
      <c r="G123" s="41"/>
      <c r="H123" s="413"/>
      <c r="I123" s="41"/>
      <c r="J123" s="41" t="e">
        <f t="shared" si="11"/>
        <v>#DIV/0!</v>
      </c>
      <c r="K123" s="41"/>
      <c r="L123" s="41"/>
      <c r="M123" s="41" t="e">
        <f t="shared" si="12"/>
        <v>#DIV/0!</v>
      </c>
      <c r="N123" s="42"/>
    </row>
    <row r="124" spans="1:14" hidden="1" x14ac:dyDescent="0.25">
      <c r="A124" s="44" t="s">
        <v>136</v>
      </c>
      <c r="B124" s="41"/>
      <c r="C124" s="41"/>
      <c r="D124" s="41"/>
      <c r="E124" s="41"/>
      <c r="F124" s="41"/>
      <c r="G124" s="41"/>
      <c r="H124" s="413"/>
      <c r="I124" s="41"/>
      <c r="J124" s="41" t="e">
        <f t="shared" si="11"/>
        <v>#DIV/0!</v>
      </c>
      <c r="K124" s="41"/>
      <c r="L124" s="41"/>
      <c r="M124" s="41" t="e">
        <f t="shared" si="12"/>
        <v>#DIV/0!</v>
      </c>
      <c r="N124" s="42"/>
    </row>
    <row r="125" spans="1:14" hidden="1" x14ac:dyDescent="0.25">
      <c r="A125" s="44" t="s">
        <v>137</v>
      </c>
      <c r="B125" s="41"/>
      <c r="C125" s="41"/>
      <c r="D125" s="41"/>
      <c r="E125" s="41"/>
      <c r="F125" s="41"/>
      <c r="G125" s="41"/>
      <c r="H125" s="413"/>
      <c r="I125" s="41"/>
      <c r="J125" s="41" t="e">
        <f t="shared" si="11"/>
        <v>#DIV/0!</v>
      </c>
      <c r="K125" s="41"/>
      <c r="L125" s="41"/>
      <c r="M125" s="41" t="e">
        <f t="shared" si="12"/>
        <v>#DIV/0!</v>
      </c>
      <c r="N125" s="42"/>
    </row>
    <row r="126" spans="1:14" ht="15.75" hidden="1" thickBot="1" x14ac:dyDescent="0.3">
      <c r="A126" s="45" t="s">
        <v>138</v>
      </c>
      <c r="B126" s="43"/>
      <c r="C126" s="43"/>
      <c r="D126" s="43"/>
      <c r="E126" s="43"/>
      <c r="F126" s="43"/>
      <c r="G126" s="43"/>
      <c r="H126" s="414"/>
      <c r="I126" s="43"/>
      <c r="J126" s="43" t="e">
        <f t="shared" si="11"/>
        <v>#DIV/0!</v>
      </c>
      <c r="K126" s="43"/>
      <c r="L126" s="43"/>
      <c r="M126" s="43" t="e">
        <f t="shared" si="12"/>
        <v>#DIV/0!</v>
      </c>
      <c r="N126" s="47"/>
    </row>
    <row r="127" spans="1:14" ht="15.75" hidden="1" thickBot="1" x14ac:dyDescent="0.3"/>
    <row r="128" spans="1:14" ht="20.25" hidden="1" x14ac:dyDescent="0.25">
      <c r="A128" s="1164" t="s">
        <v>177</v>
      </c>
      <c r="B128" s="1165"/>
      <c r="C128" s="1165"/>
      <c r="D128" s="1165"/>
      <c r="E128" s="1165"/>
      <c r="F128" s="1165"/>
      <c r="G128" s="1165"/>
      <c r="H128" s="1165"/>
      <c r="I128" s="1165"/>
      <c r="J128" s="1165"/>
      <c r="K128" s="1165"/>
      <c r="L128" s="1165"/>
      <c r="M128" s="1165"/>
      <c r="N128" s="1166"/>
    </row>
    <row r="129" spans="1:14" ht="44.25" hidden="1" customHeight="1" x14ac:dyDescent="0.25">
      <c r="A129" s="37" t="s">
        <v>64</v>
      </c>
      <c r="B129" s="38" t="s">
        <v>150</v>
      </c>
      <c r="C129" s="38" t="s">
        <v>151</v>
      </c>
      <c r="D129" s="38" t="s">
        <v>152</v>
      </c>
      <c r="E129" s="38" t="s">
        <v>153</v>
      </c>
      <c r="F129" s="38" t="s">
        <v>178</v>
      </c>
      <c r="G129" s="38" t="s">
        <v>155</v>
      </c>
      <c r="H129" s="412" t="s">
        <v>179</v>
      </c>
      <c r="I129" s="38" t="s">
        <v>180</v>
      </c>
      <c r="J129" s="46" t="s">
        <v>181</v>
      </c>
      <c r="K129" s="38" t="s">
        <v>159</v>
      </c>
      <c r="L129" s="38" t="s">
        <v>160</v>
      </c>
      <c r="M129" s="38" t="s">
        <v>161</v>
      </c>
      <c r="N129" s="39" t="s">
        <v>162</v>
      </c>
    </row>
    <row r="130" spans="1:14" ht="16.5" hidden="1" customHeight="1" x14ac:dyDescent="0.25">
      <c r="A130" s="44" t="s">
        <v>140</v>
      </c>
      <c r="B130" s="41"/>
      <c r="C130" s="41"/>
      <c r="D130" s="41"/>
      <c r="E130" s="41"/>
      <c r="F130" s="41"/>
      <c r="G130" s="41"/>
      <c r="H130" s="413"/>
      <c r="I130" s="41"/>
      <c r="J130" s="41" t="e">
        <f t="shared" ref="J130:J141" si="13">I130/H130</f>
        <v>#DIV/0!</v>
      </c>
      <c r="K130" s="41"/>
      <c r="L130" s="41"/>
      <c r="M130" s="41" t="e">
        <f t="shared" ref="M130:M141" si="14">L130/K130</f>
        <v>#DIV/0!</v>
      </c>
      <c r="N130" s="42"/>
    </row>
    <row r="131" spans="1:14" ht="16.5" hidden="1" customHeight="1" x14ac:dyDescent="0.25">
      <c r="A131" s="44" t="s">
        <v>141</v>
      </c>
      <c r="B131" s="41"/>
      <c r="C131" s="41"/>
      <c r="D131" s="41"/>
      <c r="E131" s="41"/>
      <c r="F131" s="41"/>
      <c r="G131" s="41"/>
      <c r="H131" s="413"/>
      <c r="I131" s="41"/>
      <c r="J131" s="41" t="e">
        <f t="shared" si="13"/>
        <v>#DIV/0!</v>
      </c>
      <c r="K131" s="41"/>
      <c r="L131" s="41"/>
      <c r="M131" s="41" t="e">
        <f t="shared" si="14"/>
        <v>#DIV/0!</v>
      </c>
      <c r="N131" s="42"/>
    </row>
    <row r="132" spans="1:14" ht="16.5" hidden="1" customHeight="1" x14ac:dyDescent="0.25">
      <c r="A132" s="44" t="s">
        <v>142</v>
      </c>
      <c r="B132" s="41"/>
      <c r="C132" s="41"/>
      <c r="D132" s="41"/>
      <c r="E132" s="41"/>
      <c r="F132" s="41"/>
      <c r="G132" s="41"/>
      <c r="H132" s="413"/>
      <c r="I132" s="41"/>
      <c r="J132" s="41" t="e">
        <f t="shared" si="13"/>
        <v>#DIV/0!</v>
      </c>
      <c r="K132" s="41"/>
      <c r="L132" s="41"/>
      <c r="M132" s="41" t="e">
        <f t="shared" si="14"/>
        <v>#DIV/0!</v>
      </c>
      <c r="N132" s="42"/>
    </row>
    <row r="133" spans="1:14" ht="16.5" hidden="1" customHeight="1" x14ac:dyDescent="0.25">
      <c r="A133" s="44" t="s">
        <v>143</v>
      </c>
      <c r="B133" s="41"/>
      <c r="C133" s="41"/>
      <c r="D133" s="41"/>
      <c r="E133" s="41"/>
      <c r="F133" s="41"/>
      <c r="G133" s="41"/>
      <c r="H133" s="413"/>
      <c r="I133" s="41"/>
      <c r="J133" s="41" t="e">
        <f t="shared" si="13"/>
        <v>#DIV/0!</v>
      </c>
      <c r="K133" s="41"/>
      <c r="L133" s="41"/>
      <c r="M133" s="41" t="e">
        <f t="shared" si="14"/>
        <v>#DIV/0!</v>
      </c>
      <c r="N133" s="42"/>
    </row>
    <row r="134" spans="1:14" ht="16.5" hidden="1" customHeight="1" x14ac:dyDescent="0.25">
      <c r="A134" s="44" t="s">
        <v>144</v>
      </c>
      <c r="B134" s="41"/>
      <c r="C134" s="41"/>
      <c r="D134" s="41"/>
      <c r="E134" s="41"/>
      <c r="F134" s="41"/>
      <c r="G134" s="41"/>
      <c r="H134" s="413"/>
      <c r="I134" s="41"/>
      <c r="J134" s="41" t="e">
        <f t="shared" si="13"/>
        <v>#DIV/0!</v>
      </c>
      <c r="K134" s="41"/>
      <c r="L134" s="41"/>
      <c r="M134" s="41" t="e">
        <f t="shared" si="14"/>
        <v>#DIV/0!</v>
      </c>
      <c r="N134" s="42"/>
    </row>
    <row r="135" spans="1:14" ht="16.5" hidden="1" customHeight="1" x14ac:dyDescent="0.25">
      <c r="A135" s="44" t="s">
        <v>145</v>
      </c>
      <c r="B135" s="41"/>
      <c r="C135" s="41"/>
      <c r="D135" s="41"/>
      <c r="E135" s="41"/>
      <c r="F135" s="41"/>
      <c r="G135" s="41"/>
      <c r="H135" s="413"/>
      <c r="I135" s="41"/>
      <c r="J135" s="41" t="e">
        <f t="shared" si="13"/>
        <v>#DIV/0!</v>
      </c>
      <c r="K135" s="41"/>
      <c r="L135" s="41"/>
      <c r="M135" s="41" t="e">
        <f t="shared" si="14"/>
        <v>#DIV/0!</v>
      </c>
      <c r="N135" s="42"/>
    </row>
    <row r="136" spans="1:14" hidden="1" x14ac:dyDescent="0.25">
      <c r="A136" s="44" t="s">
        <v>133</v>
      </c>
      <c r="B136" s="41"/>
      <c r="C136" s="41"/>
      <c r="D136" s="41"/>
      <c r="E136" s="41"/>
      <c r="F136" s="41"/>
      <c r="G136" s="41"/>
      <c r="H136" s="413"/>
      <c r="I136" s="41"/>
      <c r="J136" s="41" t="e">
        <f t="shared" si="13"/>
        <v>#DIV/0!</v>
      </c>
      <c r="K136" s="41"/>
      <c r="L136" s="41"/>
      <c r="M136" s="41" t="e">
        <f t="shared" si="14"/>
        <v>#DIV/0!</v>
      </c>
      <c r="N136" s="42"/>
    </row>
    <row r="137" spans="1:14" hidden="1" x14ac:dyDescent="0.25">
      <c r="A137" s="44" t="s">
        <v>134</v>
      </c>
      <c r="B137" s="41"/>
      <c r="C137" s="41"/>
      <c r="D137" s="41"/>
      <c r="E137" s="41"/>
      <c r="F137" s="41"/>
      <c r="G137" s="41"/>
      <c r="H137" s="413"/>
      <c r="I137" s="41"/>
      <c r="J137" s="41" t="e">
        <f t="shared" si="13"/>
        <v>#DIV/0!</v>
      </c>
      <c r="K137" s="41"/>
      <c r="L137" s="41"/>
      <c r="M137" s="41" t="e">
        <f t="shared" si="14"/>
        <v>#DIV/0!</v>
      </c>
      <c r="N137" s="42"/>
    </row>
    <row r="138" spans="1:14" hidden="1" x14ac:dyDescent="0.25">
      <c r="A138" s="44" t="s">
        <v>135</v>
      </c>
      <c r="B138" s="41"/>
      <c r="C138" s="41"/>
      <c r="D138" s="41"/>
      <c r="E138" s="41"/>
      <c r="F138" s="41"/>
      <c r="G138" s="41"/>
      <c r="H138" s="413"/>
      <c r="I138" s="41"/>
      <c r="J138" s="41" t="e">
        <f t="shared" si="13"/>
        <v>#DIV/0!</v>
      </c>
      <c r="K138" s="41"/>
      <c r="L138" s="41"/>
      <c r="M138" s="41" t="e">
        <f t="shared" si="14"/>
        <v>#DIV/0!</v>
      </c>
      <c r="N138" s="42"/>
    </row>
    <row r="139" spans="1:14" hidden="1" x14ac:dyDescent="0.25">
      <c r="A139" s="44" t="s">
        <v>136</v>
      </c>
      <c r="B139" s="41"/>
      <c r="C139" s="41"/>
      <c r="D139" s="41"/>
      <c r="E139" s="41"/>
      <c r="F139" s="41"/>
      <c r="G139" s="41"/>
      <c r="H139" s="413"/>
      <c r="I139" s="41"/>
      <c r="J139" s="41" t="e">
        <f t="shared" si="13"/>
        <v>#DIV/0!</v>
      </c>
      <c r="K139" s="41"/>
      <c r="L139" s="41"/>
      <c r="M139" s="41" t="e">
        <f t="shared" si="14"/>
        <v>#DIV/0!</v>
      </c>
      <c r="N139" s="42"/>
    </row>
    <row r="140" spans="1:14" hidden="1" x14ac:dyDescent="0.25">
      <c r="A140" s="44" t="s">
        <v>137</v>
      </c>
      <c r="B140" s="41"/>
      <c r="C140" s="41"/>
      <c r="D140" s="41"/>
      <c r="E140" s="41"/>
      <c r="F140" s="41"/>
      <c r="G140" s="41"/>
      <c r="H140" s="413"/>
      <c r="I140" s="41"/>
      <c r="J140" s="41" t="e">
        <f t="shared" si="13"/>
        <v>#DIV/0!</v>
      </c>
      <c r="K140" s="41"/>
      <c r="L140" s="41"/>
      <c r="M140" s="41" t="e">
        <f t="shared" si="14"/>
        <v>#DIV/0!</v>
      </c>
      <c r="N140" s="42"/>
    </row>
    <row r="141" spans="1:14" ht="15.75" hidden="1" thickBot="1" x14ac:dyDescent="0.3">
      <c r="A141" s="45" t="s">
        <v>138</v>
      </c>
      <c r="B141" s="43"/>
      <c r="C141" s="43"/>
      <c r="D141" s="43"/>
      <c r="E141" s="43"/>
      <c r="F141" s="43"/>
      <c r="G141" s="43"/>
      <c r="H141" s="414"/>
      <c r="I141" s="43"/>
      <c r="J141" s="43" t="e">
        <f t="shared" si="13"/>
        <v>#DIV/0!</v>
      </c>
      <c r="K141" s="43"/>
      <c r="L141" s="43"/>
      <c r="M141" s="43" t="e">
        <f t="shared" si="14"/>
        <v>#DIV/0!</v>
      </c>
      <c r="N141" s="47"/>
    </row>
    <row r="144" spans="1:14" ht="26.25" hidden="1" customHeight="1" x14ac:dyDescent="0.3">
      <c r="A144" s="1110" t="s">
        <v>187</v>
      </c>
      <c r="B144" s="1111"/>
      <c r="C144" s="1111"/>
      <c r="D144" s="1111"/>
      <c r="E144" s="1111"/>
      <c r="F144" s="1111"/>
      <c r="G144" s="1112"/>
    </row>
    <row r="145" spans="1:8" ht="39" hidden="1" thickBot="1" x14ac:dyDescent="0.3">
      <c r="A145" s="37" t="s">
        <v>50</v>
      </c>
      <c r="B145" s="48" t="s">
        <v>150</v>
      </c>
      <c r="C145" s="48" t="s">
        <v>151</v>
      </c>
      <c r="D145" s="48" t="s">
        <v>183</v>
      </c>
      <c r="E145" s="48" t="s">
        <v>188</v>
      </c>
      <c r="F145" s="48" t="s">
        <v>189</v>
      </c>
      <c r="G145" s="49" t="s">
        <v>186</v>
      </c>
    </row>
    <row r="146" spans="1:8" ht="86.25" hidden="1" x14ac:dyDescent="0.25">
      <c r="A146" s="1119" t="s">
        <v>140</v>
      </c>
      <c r="B146" s="1145" t="s">
        <v>406</v>
      </c>
      <c r="C146" s="1145" t="s">
        <v>407</v>
      </c>
      <c r="D146" s="317" t="s">
        <v>410</v>
      </c>
      <c r="E146" s="318">
        <v>3647631000</v>
      </c>
      <c r="F146" s="318">
        <v>0</v>
      </c>
      <c r="G146" s="319" t="s">
        <v>411</v>
      </c>
    </row>
    <row r="147" spans="1:8" ht="86.25" hidden="1" x14ac:dyDescent="0.25">
      <c r="A147" s="1120"/>
      <c r="B147" s="1123"/>
      <c r="C147" s="1123"/>
      <c r="D147" s="317" t="s">
        <v>412</v>
      </c>
      <c r="E147" s="318">
        <v>254951000</v>
      </c>
      <c r="F147" s="318">
        <v>0</v>
      </c>
      <c r="G147" s="319" t="s">
        <v>411</v>
      </c>
    </row>
    <row r="148" spans="1:8" ht="58.5" hidden="1" thickBot="1" x14ac:dyDescent="0.3">
      <c r="A148" s="1137"/>
      <c r="B148" s="1138"/>
      <c r="C148" s="1138"/>
      <c r="D148" s="317" t="s">
        <v>413</v>
      </c>
      <c r="E148" s="318">
        <v>364061000</v>
      </c>
      <c r="F148" s="318">
        <v>0</v>
      </c>
      <c r="G148" s="319" t="s">
        <v>411</v>
      </c>
    </row>
    <row r="149" spans="1:8" ht="86.25" hidden="1" x14ac:dyDescent="0.25">
      <c r="A149" s="1119" t="s">
        <v>141</v>
      </c>
      <c r="B149" s="1145" t="s">
        <v>406</v>
      </c>
      <c r="C149" s="1145" t="s">
        <v>407</v>
      </c>
      <c r="D149" s="317" t="s">
        <v>410</v>
      </c>
      <c r="E149" s="318">
        <v>3647631000</v>
      </c>
      <c r="F149" s="318">
        <v>0</v>
      </c>
      <c r="G149" s="486"/>
      <c r="H149" s="415"/>
    </row>
    <row r="150" spans="1:8" ht="86.25" hidden="1" x14ac:dyDescent="0.25">
      <c r="A150" s="1120"/>
      <c r="B150" s="1123"/>
      <c r="C150" s="1123"/>
      <c r="D150" s="317" t="s">
        <v>412</v>
      </c>
      <c r="E150" s="318">
        <v>254951000</v>
      </c>
      <c r="F150" s="318">
        <v>0</v>
      </c>
      <c r="G150" s="486"/>
    </row>
    <row r="151" spans="1:8" ht="58.5" hidden="1" thickBot="1" x14ac:dyDescent="0.3">
      <c r="A151" s="1137"/>
      <c r="B151" s="1138"/>
      <c r="C151" s="1138"/>
      <c r="D151" s="317" t="s">
        <v>413</v>
      </c>
      <c r="E151" s="318">
        <v>364061000</v>
      </c>
      <c r="F151" s="318">
        <v>0</v>
      </c>
      <c r="G151" s="486"/>
    </row>
    <row r="152" spans="1:8" ht="86.25" hidden="1" x14ac:dyDescent="0.25">
      <c r="A152" s="1119" t="s">
        <v>142</v>
      </c>
      <c r="B152" s="1145" t="s">
        <v>406</v>
      </c>
      <c r="C152" s="1145" t="s">
        <v>407</v>
      </c>
      <c r="D152" s="317" t="s">
        <v>410</v>
      </c>
      <c r="E152" s="318">
        <v>3647631000</v>
      </c>
      <c r="F152" s="318">
        <v>8038933</v>
      </c>
      <c r="G152" s="486"/>
    </row>
    <row r="153" spans="1:8" ht="86.25" hidden="1" x14ac:dyDescent="0.25">
      <c r="A153" s="1120"/>
      <c r="B153" s="1123"/>
      <c r="C153" s="1123"/>
      <c r="D153" s="317" t="s">
        <v>412</v>
      </c>
      <c r="E153" s="318">
        <v>254951000</v>
      </c>
      <c r="F153" s="318">
        <v>2538667</v>
      </c>
      <c r="G153" s="486"/>
    </row>
    <row r="154" spans="1:8" ht="58.5" hidden="1" thickBot="1" x14ac:dyDescent="0.3">
      <c r="A154" s="1137"/>
      <c r="B154" s="1138"/>
      <c r="C154" s="1138"/>
      <c r="D154" s="317" t="s">
        <v>413</v>
      </c>
      <c r="E154" s="318">
        <v>364061000</v>
      </c>
      <c r="F154" s="318">
        <v>0</v>
      </c>
      <c r="G154" s="486"/>
    </row>
    <row r="155" spans="1:8" ht="86.25" hidden="1" x14ac:dyDescent="0.25">
      <c r="A155" s="1119" t="s">
        <v>143</v>
      </c>
      <c r="B155" s="1145" t="s">
        <v>406</v>
      </c>
      <c r="C155" s="1145" t="s">
        <v>407</v>
      </c>
      <c r="D155" s="317" t="s">
        <v>410</v>
      </c>
      <c r="E155" s="318">
        <v>3647631000</v>
      </c>
      <c r="F155" s="318">
        <v>212974000</v>
      </c>
      <c r="G155" s="486"/>
    </row>
    <row r="156" spans="1:8" ht="86.25" hidden="1" x14ac:dyDescent="0.25">
      <c r="A156" s="1120"/>
      <c r="B156" s="1123"/>
      <c r="C156" s="1123"/>
      <c r="D156" s="317" t="s">
        <v>412</v>
      </c>
      <c r="E156" s="318">
        <v>254951000</v>
      </c>
      <c r="F156" s="318">
        <v>27400334</v>
      </c>
      <c r="G156" s="486"/>
    </row>
    <row r="157" spans="1:8" ht="58.5" hidden="1" thickBot="1" x14ac:dyDescent="0.3">
      <c r="A157" s="1137"/>
      <c r="B157" s="1138"/>
      <c r="C157" s="1138"/>
      <c r="D157" s="317" t="s">
        <v>413</v>
      </c>
      <c r="E157" s="318">
        <v>364061000</v>
      </c>
      <c r="F157" s="318">
        <v>21245000</v>
      </c>
      <c r="G157" s="486"/>
    </row>
    <row r="158" spans="1:8" ht="142.5" hidden="1" x14ac:dyDescent="0.25">
      <c r="A158" s="1119" t="s">
        <v>144</v>
      </c>
      <c r="B158" s="1145" t="s">
        <v>406</v>
      </c>
      <c r="C158" s="1145" t="s">
        <v>407</v>
      </c>
      <c r="D158" s="317" t="s">
        <v>410</v>
      </c>
      <c r="E158" s="318">
        <v>3647631000</v>
      </c>
      <c r="F158" s="318">
        <v>559910434</v>
      </c>
      <c r="G158" s="322" t="s">
        <v>418</v>
      </c>
    </row>
    <row r="159" spans="1:8" ht="99.75" hidden="1" x14ac:dyDescent="0.25">
      <c r="A159" s="1120"/>
      <c r="B159" s="1123"/>
      <c r="C159" s="1123"/>
      <c r="D159" s="317" t="s">
        <v>412</v>
      </c>
      <c r="E159" s="318">
        <v>254951000</v>
      </c>
      <c r="F159" s="318">
        <v>48053334</v>
      </c>
      <c r="G159" s="322" t="s">
        <v>419</v>
      </c>
    </row>
    <row r="160" spans="1:8" ht="58.5" hidden="1" thickBot="1" x14ac:dyDescent="0.3">
      <c r="A160" s="1137"/>
      <c r="B160" s="1138"/>
      <c r="C160" s="1138"/>
      <c r="D160" s="317" t="s">
        <v>413</v>
      </c>
      <c r="E160" s="318">
        <v>364061000</v>
      </c>
      <c r="F160" s="318">
        <v>55308867</v>
      </c>
      <c r="G160" s="326" t="s">
        <v>420</v>
      </c>
    </row>
    <row r="161" spans="1:7" ht="142.5" hidden="1" x14ac:dyDescent="0.25">
      <c r="A161" s="1119" t="s">
        <v>145</v>
      </c>
      <c r="B161" s="1145" t="s">
        <v>406</v>
      </c>
      <c r="C161" s="1145" t="s">
        <v>407</v>
      </c>
      <c r="D161" s="317" t="s">
        <v>410</v>
      </c>
      <c r="E161" s="318">
        <v>3647631000</v>
      </c>
      <c r="F161" s="318">
        <v>953087141</v>
      </c>
      <c r="G161" s="322" t="s">
        <v>423</v>
      </c>
    </row>
    <row r="162" spans="1:7" ht="99.75" hidden="1" x14ac:dyDescent="0.25">
      <c r="A162" s="1120"/>
      <c r="B162" s="1123"/>
      <c r="C162" s="1123"/>
      <c r="D162" s="317" t="s">
        <v>412</v>
      </c>
      <c r="E162" s="318">
        <v>254951000</v>
      </c>
      <c r="F162" s="318">
        <v>68706334</v>
      </c>
      <c r="G162" s="322" t="s">
        <v>424</v>
      </c>
    </row>
    <row r="163" spans="1:7" ht="58.5" hidden="1" thickBot="1" x14ac:dyDescent="0.3">
      <c r="A163" s="1137"/>
      <c r="B163" s="1138"/>
      <c r="C163" s="1138"/>
      <c r="D163" s="317" t="s">
        <v>413</v>
      </c>
      <c r="E163" s="318">
        <v>364061000</v>
      </c>
      <c r="F163" s="318">
        <v>98469867</v>
      </c>
      <c r="G163" s="322" t="s">
        <v>425</v>
      </c>
    </row>
    <row r="164" spans="1:7" ht="409.5" hidden="1" x14ac:dyDescent="0.25">
      <c r="A164" s="1146" t="s">
        <v>133</v>
      </c>
      <c r="B164" s="1149" t="s">
        <v>406</v>
      </c>
      <c r="C164" s="1149" t="s">
        <v>407</v>
      </c>
      <c r="D164" s="333" t="s">
        <v>410</v>
      </c>
      <c r="E164" s="334">
        <v>3647631000</v>
      </c>
      <c r="F164" s="334">
        <v>1335877375</v>
      </c>
      <c r="G164" s="335" t="s">
        <v>428</v>
      </c>
    </row>
    <row r="165" spans="1:7" ht="186" hidden="1" customHeight="1" x14ac:dyDescent="0.25">
      <c r="A165" s="1147"/>
      <c r="B165" s="1150"/>
      <c r="C165" s="1150"/>
      <c r="D165" s="333" t="s">
        <v>412</v>
      </c>
      <c r="E165" s="334">
        <v>254951000</v>
      </c>
      <c r="F165" s="334">
        <v>107098134</v>
      </c>
      <c r="G165" s="335" t="s">
        <v>429</v>
      </c>
    </row>
    <row r="166" spans="1:7" ht="409.5" hidden="1" x14ac:dyDescent="0.25">
      <c r="A166" s="1148"/>
      <c r="B166" s="1151"/>
      <c r="C166" s="1151"/>
      <c r="D166" s="333" t="s">
        <v>413</v>
      </c>
      <c r="E166" s="334">
        <v>364061000</v>
      </c>
      <c r="F166" s="334">
        <v>134690867</v>
      </c>
      <c r="G166" s="335" t="s">
        <v>430</v>
      </c>
    </row>
    <row r="167" spans="1:7" ht="85.5" hidden="1" x14ac:dyDescent="0.25">
      <c r="A167" s="1119" t="s">
        <v>134</v>
      </c>
      <c r="B167" s="1122" t="s">
        <v>406</v>
      </c>
      <c r="C167" s="1122" t="s">
        <v>407</v>
      </c>
      <c r="D167" s="320" t="s">
        <v>410</v>
      </c>
      <c r="E167" s="318">
        <v>3647631000</v>
      </c>
      <c r="F167" s="318">
        <v>0</v>
      </c>
      <c r="G167" s="319"/>
    </row>
    <row r="168" spans="1:7" ht="86.25" hidden="1" x14ac:dyDescent="0.25">
      <c r="A168" s="1120"/>
      <c r="B168" s="1123"/>
      <c r="C168" s="1123"/>
      <c r="D168" s="317" t="s">
        <v>412</v>
      </c>
      <c r="E168" s="318">
        <v>254951000</v>
      </c>
      <c r="F168" s="318">
        <v>0</v>
      </c>
      <c r="G168" s="319"/>
    </row>
    <row r="169" spans="1:7" ht="57.75" hidden="1" x14ac:dyDescent="0.25">
      <c r="A169" s="1137"/>
      <c r="B169" s="1138"/>
      <c r="C169" s="1138"/>
      <c r="D169" s="317" t="s">
        <v>413</v>
      </c>
      <c r="E169" s="318">
        <v>364061000</v>
      </c>
      <c r="F169" s="318">
        <v>0</v>
      </c>
      <c r="G169" s="319"/>
    </row>
    <row r="170" spans="1:7" ht="409.5" hidden="1" x14ac:dyDescent="0.25">
      <c r="A170" s="1139" t="s">
        <v>135</v>
      </c>
      <c r="B170" s="1142" t="s">
        <v>406</v>
      </c>
      <c r="C170" s="1142" t="s">
        <v>407</v>
      </c>
      <c r="D170" s="345" t="s">
        <v>410</v>
      </c>
      <c r="E170" s="346">
        <v>3782244731</v>
      </c>
      <c r="F170" s="346">
        <v>2144158452</v>
      </c>
      <c r="G170" s="348" t="s">
        <v>432</v>
      </c>
    </row>
    <row r="171" spans="1:7" ht="256.5" hidden="1" x14ac:dyDescent="0.25">
      <c r="A171" s="1140"/>
      <c r="B171" s="1143"/>
      <c r="C171" s="1143"/>
      <c r="D171" s="345" t="s">
        <v>412</v>
      </c>
      <c r="E171" s="346">
        <v>285882269</v>
      </c>
      <c r="F171" s="346">
        <v>174576134</v>
      </c>
      <c r="G171" s="347" t="s">
        <v>433</v>
      </c>
    </row>
    <row r="172" spans="1:7" ht="100.5" hidden="1" customHeight="1" x14ac:dyDescent="0.25">
      <c r="A172" s="1141"/>
      <c r="B172" s="1144"/>
      <c r="C172" s="1144"/>
      <c r="D172" s="345" t="s">
        <v>413</v>
      </c>
      <c r="E172" s="346">
        <v>339715000</v>
      </c>
      <c r="F172" s="346">
        <v>207132867</v>
      </c>
      <c r="G172" s="348" t="s">
        <v>431</v>
      </c>
    </row>
    <row r="173" spans="1:7" ht="86.25" hidden="1" x14ac:dyDescent="0.25">
      <c r="A173" s="1119" t="s">
        <v>136</v>
      </c>
      <c r="B173" s="1122" t="s">
        <v>406</v>
      </c>
      <c r="C173" s="1122" t="s">
        <v>407</v>
      </c>
      <c r="D173" s="317" t="s">
        <v>410</v>
      </c>
      <c r="E173" s="318">
        <v>3647631000</v>
      </c>
      <c r="F173" s="318"/>
      <c r="G173" s="319"/>
    </row>
    <row r="174" spans="1:7" ht="86.25" hidden="1" x14ac:dyDescent="0.25">
      <c r="A174" s="1120"/>
      <c r="B174" s="1123"/>
      <c r="C174" s="1123"/>
      <c r="D174" s="317" t="s">
        <v>412</v>
      </c>
      <c r="E174" s="318">
        <v>254951000</v>
      </c>
      <c r="F174" s="318"/>
      <c r="G174" s="319"/>
    </row>
    <row r="175" spans="1:7" ht="57.75" hidden="1" x14ac:dyDescent="0.25">
      <c r="A175" s="1137"/>
      <c r="B175" s="1138"/>
      <c r="C175" s="1138"/>
      <c r="D175" s="317" t="s">
        <v>413</v>
      </c>
      <c r="E175" s="318">
        <v>364061000</v>
      </c>
      <c r="F175" s="318"/>
      <c r="G175" s="319"/>
    </row>
    <row r="176" spans="1:7" ht="93.75" hidden="1" customHeight="1" x14ac:dyDescent="0.25">
      <c r="A176" s="1113" t="s">
        <v>137</v>
      </c>
      <c r="B176" s="1116" t="s">
        <v>406</v>
      </c>
      <c r="C176" s="1116" t="s">
        <v>407</v>
      </c>
      <c r="D176" s="358" t="s">
        <v>410</v>
      </c>
      <c r="E176" s="359">
        <v>3782244731</v>
      </c>
      <c r="F176" s="359">
        <v>3716403098</v>
      </c>
      <c r="G176" s="362" t="s">
        <v>438</v>
      </c>
    </row>
    <row r="177" spans="1:8" ht="270.75" hidden="1" x14ac:dyDescent="0.25">
      <c r="A177" s="1114"/>
      <c r="B177" s="1117"/>
      <c r="C177" s="1117"/>
      <c r="D177" s="360" t="s">
        <v>412</v>
      </c>
      <c r="E177" s="359">
        <v>285882269</v>
      </c>
      <c r="F177" s="359">
        <v>283441733</v>
      </c>
      <c r="G177" s="361" t="s">
        <v>437</v>
      </c>
    </row>
    <row r="178" spans="1:8" ht="409.5" hidden="1" x14ac:dyDescent="0.25">
      <c r="A178" s="1115"/>
      <c r="B178" s="1118"/>
      <c r="C178" s="1118"/>
      <c r="D178" s="360" t="s">
        <v>413</v>
      </c>
      <c r="E178" s="359">
        <v>339715000</v>
      </c>
      <c r="F178" s="359">
        <v>339715000</v>
      </c>
      <c r="G178" s="361" t="s">
        <v>436</v>
      </c>
    </row>
    <row r="179" spans="1:8" ht="86.25" hidden="1" x14ac:dyDescent="0.25">
      <c r="A179" s="1119" t="s">
        <v>138</v>
      </c>
      <c r="B179" s="1122" t="s">
        <v>406</v>
      </c>
      <c r="C179" s="1125" t="s">
        <v>407</v>
      </c>
      <c r="D179" s="317" t="s">
        <v>410</v>
      </c>
      <c r="E179" s="318">
        <v>3647631000</v>
      </c>
      <c r="F179" s="485"/>
      <c r="G179" s="486"/>
      <c r="H179" s="415"/>
    </row>
    <row r="180" spans="1:8" ht="86.25" hidden="1" x14ac:dyDescent="0.25">
      <c r="A180" s="1120"/>
      <c r="B180" s="1123"/>
      <c r="C180" s="1126"/>
      <c r="D180" s="317" t="s">
        <v>412</v>
      </c>
      <c r="E180" s="318">
        <v>254951000</v>
      </c>
      <c r="F180" s="485"/>
      <c r="G180" s="487"/>
      <c r="H180" s="415"/>
    </row>
    <row r="181" spans="1:8" ht="58.5" hidden="1" thickBot="1" x14ac:dyDescent="0.3">
      <c r="A181" s="1121"/>
      <c r="B181" s="1124"/>
      <c r="C181" s="1127"/>
      <c r="D181" s="317" t="s">
        <v>413</v>
      </c>
      <c r="E181" s="318">
        <v>364061000</v>
      </c>
      <c r="F181" s="485"/>
      <c r="G181" s="486"/>
      <c r="H181" s="415"/>
    </row>
    <row r="183" spans="1:8" x14ac:dyDescent="0.25">
      <c r="A183" s="56"/>
      <c r="G183" s="57"/>
    </row>
    <row r="184" spans="1:8" ht="15.75" thickBot="1" x14ac:dyDescent="0.3">
      <c r="A184" s="56"/>
      <c r="G184" s="57"/>
    </row>
    <row r="185" spans="1:8" ht="30.75" hidden="1" customHeight="1" x14ac:dyDescent="0.3">
      <c r="A185" s="1110" t="s">
        <v>190</v>
      </c>
      <c r="B185" s="1111"/>
      <c r="C185" s="1111"/>
      <c r="D185" s="1111"/>
      <c r="E185" s="1111"/>
      <c r="F185" s="1111"/>
      <c r="G185" s="1112"/>
    </row>
    <row r="186" spans="1:8" ht="39" hidden="1" thickBot="1" x14ac:dyDescent="0.3">
      <c r="A186" s="37" t="s">
        <v>63</v>
      </c>
      <c r="B186" s="48" t="s">
        <v>150</v>
      </c>
      <c r="C186" s="48" t="s">
        <v>151</v>
      </c>
      <c r="D186" s="48" t="s">
        <v>183</v>
      </c>
      <c r="E186" s="48" t="s">
        <v>191</v>
      </c>
      <c r="F186" s="48" t="s">
        <v>192</v>
      </c>
      <c r="G186" s="49" t="s">
        <v>186</v>
      </c>
    </row>
    <row r="187" spans="1:8" ht="16.5" hidden="1" customHeight="1" x14ac:dyDescent="0.25">
      <c r="A187" s="44" t="s">
        <v>140</v>
      </c>
      <c r="B187" s="41"/>
      <c r="C187" s="41"/>
      <c r="D187" s="41"/>
      <c r="E187" s="41"/>
      <c r="F187" s="41"/>
      <c r="G187" s="42"/>
    </row>
    <row r="188" spans="1:8" ht="16.5" hidden="1" customHeight="1" x14ac:dyDescent="0.25">
      <c r="A188" s="44" t="s">
        <v>141</v>
      </c>
      <c r="B188" s="41"/>
      <c r="C188" s="41"/>
      <c r="D188" s="41"/>
      <c r="E188" s="41"/>
      <c r="F188" s="41"/>
      <c r="G188" s="42"/>
    </row>
    <row r="189" spans="1:8" ht="16.5" hidden="1" customHeight="1" x14ac:dyDescent="0.25">
      <c r="A189" s="44" t="s">
        <v>142</v>
      </c>
      <c r="B189" s="41"/>
      <c r="C189" s="41"/>
      <c r="D189" s="41"/>
      <c r="E189" s="41"/>
      <c r="F189" s="41"/>
      <c r="G189" s="42"/>
    </row>
    <row r="190" spans="1:8" ht="16.5" hidden="1" customHeight="1" x14ac:dyDescent="0.25">
      <c r="A190" s="44" t="s">
        <v>143</v>
      </c>
      <c r="B190" s="41"/>
      <c r="C190" s="41"/>
      <c r="D190" s="41"/>
      <c r="E190" s="41"/>
      <c r="F190" s="41"/>
      <c r="G190" s="42"/>
    </row>
    <row r="191" spans="1:8" ht="16.5" hidden="1" customHeight="1" x14ac:dyDescent="0.25">
      <c r="A191" s="44" t="s">
        <v>144</v>
      </c>
      <c r="B191" s="41"/>
      <c r="C191" s="41"/>
      <c r="D191" s="41"/>
      <c r="E191" s="41"/>
      <c r="F191" s="41"/>
      <c r="G191" s="42"/>
    </row>
    <row r="192" spans="1:8" ht="16.5" hidden="1" customHeight="1" x14ac:dyDescent="0.25">
      <c r="A192" s="44" t="s">
        <v>145</v>
      </c>
      <c r="B192" s="41"/>
      <c r="C192" s="41"/>
      <c r="D192" s="41"/>
      <c r="E192" s="41"/>
      <c r="F192" s="41"/>
      <c r="G192" s="42"/>
    </row>
    <row r="193" spans="1:7" hidden="1" x14ac:dyDescent="0.25">
      <c r="A193" s="53" t="s">
        <v>133</v>
      </c>
      <c r="B193" s="54"/>
      <c r="C193" s="54"/>
      <c r="D193" s="54"/>
      <c r="E193" s="54"/>
      <c r="F193" s="54"/>
      <c r="G193" s="55"/>
    </row>
    <row r="194" spans="1:7" hidden="1" x14ac:dyDescent="0.25">
      <c r="A194" s="44" t="s">
        <v>134</v>
      </c>
      <c r="B194" s="41"/>
      <c r="C194" s="41"/>
      <c r="D194" s="41"/>
      <c r="E194" s="41"/>
      <c r="F194" s="41"/>
      <c r="G194" s="42"/>
    </row>
    <row r="195" spans="1:7" hidden="1" x14ac:dyDescent="0.25">
      <c r="A195" s="44" t="s">
        <v>135</v>
      </c>
      <c r="B195" s="41"/>
      <c r="C195" s="41"/>
      <c r="D195" s="41"/>
      <c r="E195" s="41"/>
      <c r="F195" s="41"/>
      <c r="G195" s="42"/>
    </row>
    <row r="196" spans="1:7" hidden="1" x14ac:dyDescent="0.25">
      <c r="A196" s="44" t="s">
        <v>136</v>
      </c>
      <c r="B196" s="41"/>
      <c r="C196" s="41"/>
      <c r="D196" s="41"/>
      <c r="E196" s="41"/>
      <c r="F196" s="41"/>
      <c r="G196" s="42"/>
    </row>
    <row r="197" spans="1:7" hidden="1" x14ac:dyDescent="0.25">
      <c r="A197" s="44" t="s">
        <v>137</v>
      </c>
      <c r="B197" s="41"/>
      <c r="C197" s="41"/>
      <c r="D197" s="41"/>
      <c r="E197" s="41"/>
      <c r="F197" s="41"/>
      <c r="G197" s="42"/>
    </row>
    <row r="198" spans="1:7" ht="15.75" hidden="1" thickBot="1" x14ac:dyDescent="0.3">
      <c r="A198" s="45" t="s">
        <v>138</v>
      </c>
      <c r="B198" s="43"/>
      <c r="C198" s="43"/>
      <c r="D198" s="43"/>
      <c r="E198" s="43"/>
      <c r="F198" s="43"/>
      <c r="G198" s="47"/>
    </row>
    <row r="199" spans="1:7" ht="15.75" hidden="1" thickBot="1" x14ac:dyDescent="0.3">
      <c r="A199" s="56"/>
      <c r="G199" s="57"/>
    </row>
    <row r="200" spans="1:7" ht="20.25" hidden="1" x14ac:dyDescent="0.3">
      <c r="A200" s="1110" t="s">
        <v>193</v>
      </c>
      <c r="B200" s="1111"/>
      <c r="C200" s="1111"/>
      <c r="D200" s="1111"/>
      <c r="E200" s="1111"/>
      <c r="F200" s="1111"/>
      <c r="G200" s="1112"/>
    </row>
    <row r="201" spans="1:7" ht="39" hidden="1" thickBot="1" x14ac:dyDescent="0.3">
      <c r="A201" s="37" t="s">
        <v>64</v>
      </c>
      <c r="B201" s="48" t="s">
        <v>150</v>
      </c>
      <c r="C201" s="48" t="s">
        <v>151</v>
      </c>
      <c r="D201" s="48" t="s">
        <v>183</v>
      </c>
      <c r="E201" s="48" t="s">
        <v>194</v>
      </c>
      <c r="F201" s="48" t="s">
        <v>195</v>
      </c>
      <c r="G201" s="49" t="s">
        <v>186</v>
      </c>
    </row>
    <row r="202" spans="1:7" ht="16.5" hidden="1" customHeight="1" x14ac:dyDescent="0.25">
      <c r="A202" s="44" t="s">
        <v>140</v>
      </c>
      <c r="B202" s="41"/>
      <c r="C202" s="41"/>
      <c r="D202" s="41"/>
      <c r="E202" s="41"/>
      <c r="F202" s="41"/>
      <c r="G202" s="42"/>
    </row>
    <row r="203" spans="1:7" ht="16.5" hidden="1" customHeight="1" x14ac:dyDescent="0.25">
      <c r="A203" s="44" t="s">
        <v>141</v>
      </c>
      <c r="B203" s="41"/>
      <c r="C203" s="41"/>
      <c r="D203" s="41"/>
      <c r="E203" s="41"/>
      <c r="F203" s="41"/>
      <c r="G203" s="42"/>
    </row>
    <row r="204" spans="1:7" ht="16.5" hidden="1" customHeight="1" x14ac:dyDescent="0.25">
      <c r="A204" s="44" t="s">
        <v>142</v>
      </c>
      <c r="B204" s="41"/>
      <c r="C204" s="41"/>
      <c r="D204" s="41"/>
      <c r="E204" s="41"/>
      <c r="F204" s="41"/>
      <c r="G204" s="42"/>
    </row>
    <row r="205" spans="1:7" ht="16.5" hidden="1" customHeight="1" x14ac:dyDescent="0.25">
      <c r="A205" s="44" t="s">
        <v>143</v>
      </c>
      <c r="B205" s="41"/>
      <c r="C205" s="41"/>
      <c r="D205" s="41"/>
      <c r="E205" s="41"/>
      <c r="F205" s="41"/>
      <c r="G205" s="42"/>
    </row>
    <row r="206" spans="1:7" ht="16.5" hidden="1" customHeight="1" x14ac:dyDescent="0.25">
      <c r="A206" s="44" t="s">
        <v>144</v>
      </c>
      <c r="B206" s="41"/>
      <c r="C206" s="41"/>
      <c r="D206" s="41"/>
      <c r="E206" s="41"/>
      <c r="F206" s="41"/>
      <c r="G206" s="42"/>
    </row>
    <row r="207" spans="1:7" ht="16.5" hidden="1" customHeight="1" x14ac:dyDescent="0.25">
      <c r="A207" s="44" t="s">
        <v>145</v>
      </c>
      <c r="B207" s="41"/>
      <c r="C207" s="41"/>
      <c r="D207" s="41"/>
      <c r="E207" s="41"/>
      <c r="F207" s="41"/>
      <c r="G207" s="42"/>
    </row>
    <row r="208" spans="1:7" hidden="1" x14ac:dyDescent="0.25">
      <c r="A208" s="53" t="s">
        <v>133</v>
      </c>
      <c r="B208" s="54"/>
      <c r="C208" s="54"/>
      <c r="D208" s="54"/>
      <c r="E208" s="54"/>
      <c r="F208" s="54"/>
      <c r="G208" s="55"/>
    </row>
    <row r="209" spans="1:8" hidden="1" x14ac:dyDescent="0.25">
      <c r="A209" s="44" t="s">
        <v>134</v>
      </c>
      <c r="B209" s="41"/>
      <c r="C209" s="41"/>
      <c r="D209" s="41"/>
      <c r="E209" s="41"/>
      <c r="F209" s="41"/>
      <c r="G209" s="42"/>
    </row>
    <row r="210" spans="1:8" hidden="1" x14ac:dyDescent="0.25">
      <c r="A210" s="44" t="s">
        <v>135</v>
      </c>
      <c r="B210" s="41"/>
      <c r="C210" s="41"/>
      <c r="D210" s="41"/>
      <c r="E210" s="41"/>
      <c r="F210" s="41"/>
      <c r="G210" s="42"/>
    </row>
    <row r="211" spans="1:8" hidden="1" x14ac:dyDescent="0.25">
      <c r="A211" s="44" t="s">
        <v>136</v>
      </c>
      <c r="B211" s="41"/>
      <c r="C211" s="41"/>
      <c r="D211" s="41"/>
      <c r="E211" s="41"/>
      <c r="F211" s="41"/>
      <c r="G211" s="42"/>
    </row>
    <row r="212" spans="1:8" hidden="1" x14ac:dyDescent="0.25">
      <c r="A212" s="44" t="s">
        <v>137</v>
      </c>
      <c r="B212" s="41"/>
      <c r="C212" s="41"/>
      <c r="D212" s="41"/>
      <c r="E212" s="41"/>
      <c r="F212" s="41"/>
      <c r="G212" s="42"/>
    </row>
    <row r="213" spans="1:8" ht="15.75" hidden="1" thickBot="1" x14ac:dyDescent="0.3">
      <c r="A213" s="45" t="s">
        <v>138</v>
      </c>
      <c r="B213" s="43"/>
      <c r="C213" s="43"/>
      <c r="D213" s="43"/>
      <c r="E213" s="43"/>
      <c r="F213" s="43"/>
      <c r="G213" s="47"/>
    </row>
    <row r="214" spans="1:8" ht="26.25" customHeight="1" x14ac:dyDescent="0.3">
      <c r="A214" s="1110" t="s">
        <v>414</v>
      </c>
      <c r="B214" s="1111"/>
      <c r="C214" s="1111"/>
      <c r="D214" s="1111"/>
      <c r="E214" s="1111"/>
      <c r="F214" s="1111"/>
      <c r="G214" s="1112"/>
    </row>
    <row r="215" spans="1:8" ht="26.25" thickBot="1" x14ac:dyDescent="0.3">
      <c r="A215" s="37" t="s">
        <v>50</v>
      </c>
      <c r="B215" s="48" t="s">
        <v>150</v>
      </c>
      <c r="C215" s="48" t="s">
        <v>151</v>
      </c>
      <c r="D215" s="48" t="s">
        <v>183</v>
      </c>
      <c r="E215" s="48" t="s">
        <v>415</v>
      </c>
      <c r="F215" s="48" t="s">
        <v>416</v>
      </c>
      <c r="G215" s="49" t="s">
        <v>186</v>
      </c>
    </row>
    <row r="216" spans="1:8" ht="114" x14ac:dyDescent="0.25">
      <c r="A216" s="1131" t="s">
        <v>140</v>
      </c>
      <c r="B216" s="1134" t="s">
        <v>406</v>
      </c>
      <c r="C216" s="1134" t="s">
        <v>407</v>
      </c>
      <c r="D216" s="657" t="s">
        <v>410</v>
      </c>
      <c r="E216" s="318">
        <v>5896434000</v>
      </c>
      <c r="F216" s="318">
        <v>0</v>
      </c>
      <c r="G216" s="322" t="s">
        <v>481</v>
      </c>
    </row>
    <row r="217" spans="1:8" ht="86.25" x14ac:dyDescent="0.25">
      <c r="A217" s="1132"/>
      <c r="B217" s="1135"/>
      <c r="C217" s="1135"/>
      <c r="D217" s="657" t="s">
        <v>412</v>
      </c>
      <c r="E217" s="318">
        <v>414984000</v>
      </c>
      <c r="F217" s="318">
        <v>0</v>
      </c>
      <c r="G217" s="322" t="s">
        <v>482</v>
      </c>
    </row>
    <row r="218" spans="1:8" ht="72" thickBot="1" x14ac:dyDescent="0.3">
      <c r="A218" s="1133"/>
      <c r="B218" s="1136"/>
      <c r="C218" s="1136"/>
      <c r="D218" s="657" t="s">
        <v>413</v>
      </c>
      <c r="E218" s="318">
        <v>287337000</v>
      </c>
      <c r="F218" s="318">
        <v>0</v>
      </c>
      <c r="G218" s="322" t="s">
        <v>483</v>
      </c>
    </row>
    <row r="219" spans="1:8" ht="409.5" x14ac:dyDescent="0.25">
      <c r="A219" s="1131" t="s">
        <v>141</v>
      </c>
      <c r="B219" s="1134" t="s">
        <v>406</v>
      </c>
      <c r="C219" s="1134" t="s">
        <v>407</v>
      </c>
      <c r="D219" s="657" t="s">
        <v>410</v>
      </c>
      <c r="E219" s="318">
        <v>5896434000</v>
      </c>
      <c r="F219" s="318">
        <v>48250334</v>
      </c>
      <c r="G219" s="322" t="s">
        <v>484</v>
      </c>
      <c r="H219" s="415"/>
    </row>
    <row r="220" spans="1:8" ht="171" x14ac:dyDescent="0.25">
      <c r="A220" s="1132"/>
      <c r="B220" s="1135"/>
      <c r="C220" s="1135"/>
      <c r="D220" s="657" t="s">
        <v>412</v>
      </c>
      <c r="E220" s="318">
        <v>414984000</v>
      </c>
      <c r="F220" s="318">
        <v>1895300</v>
      </c>
      <c r="G220" s="322" t="s">
        <v>485</v>
      </c>
    </row>
    <row r="221" spans="1:8" ht="72" thickBot="1" x14ac:dyDescent="0.3">
      <c r="A221" s="1133"/>
      <c r="B221" s="1136"/>
      <c r="C221" s="1136"/>
      <c r="D221" s="657" t="s">
        <v>413</v>
      </c>
      <c r="E221" s="318">
        <v>287337000</v>
      </c>
      <c r="F221" s="318">
        <v>3177267</v>
      </c>
      <c r="G221" s="322" t="s">
        <v>488</v>
      </c>
    </row>
    <row r="222" spans="1:8" ht="409.5" x14ac:dyDescent="0.25">
      <c r="A222" s="1131" t="s">
        <v>142</v>
      </c>
      <c r="B222" s="1134" t="s">
        <v>406</v>
      </c>
      <c r="C222" s="1134" t="s">
        <v>407</v>
      </c>
      <c r="D222" s="657" t="s">
        <v>410</v>
      </c>
      <c r="E222" s="318">
        <v>5896434000</v>
      </c>
      <c r="F222" s="318">
        <v>506733768</v>
      </c>
      <c r="G222" s="322" t="s">
        <v>486</v>
      </c>
    </row>
    <row r="223" spans="1:8" ht="99.75" x14ac:dyDescent="0.25">
      <c r="A223" s="1132"/>
      <c r="B223" s="1135"/>
      <c r="C223" s="1135"/>
      <c r="D223" s="657" t="s">
        <v>412</v>
      </c>
      <c r="E223" s="318">
        <v>414984000</v>
      </c>
      <c r="F223" s="318">
        <v>38916700</v>
      </c>
      <c r="G223" s="322" t="s">
        <v>487</v>
      </c>
    </row>
    <row r="224" spans="1:8" ht="409.6" thickBot="1" x14ac:dyDescent="0.3">
      <c r="A224" s="1133"/>
      <c r="B224" s="1136"/>
      <c r="C224" s="1136"/>
      <c r="D224" s="657" t="s">
        <v>413</v>
      </c>
      <c r="E224" s="318">
        <v>287337000</v>
      </c>
      <c r="F224" s="318">
        <v>25820267</v>
      </c>
      <c r="G224" s="322" t="s">
        <v>476</v>
      </c>
    </row>
    <row r="225" spans="1:8" s="2" customFormat="1" ht="235.5" customHeight="1" x14ac:dyDescent="0.25">
      <c r="A225" s="1131" t="s">
        <v>143</v>
      </c>
      <c r="B225" s="1134" t="s">
        <v>406</v>
      </c>
      <c r="C225" s="1134" t="s">
        <v>407</v>
      </c>
      <c r="D225" s="657" t="s">
        <v>410</v>
      </c>
      <c r="E225" s="318">
        <v>5896434000</v>
      </c>
      <c r="F225" s="318">
        <v>1036702034</v>
      </c>
      <c r="G225" s="322" t="s">
        <v>496</v>
      </c>
      <c r="H225" s="416"/>
    </row>
    <row r="226" spans="1:8" s="2" customFormat="1" ht="129" customHeight="1" x14ac:dyDescent="0.25">
      <c r="A226" s="1132"/>
      <c r="B226" s="1135"/>
      <c r="C226" s="1135"/>
      <c r="D226" s="657" t="s">
        <v>412</v>
      </c>
      <c r="E226" s="318">
        <v>414984000</v>
      </c>
      <c r="F226" s="318">
        <v>71787700</v>
      </c>
      <c r="G226" s="322" t="s">
        <v>500</v>
      </c>
      <c r="H226" s="416"/>
    </row>
    <row r="227" spans="1:8" s="2" customFormat="1" ht="129" customHeight="1" thickBot="1" x14ac:dyDescent="0.3">
      <c r="A227" s="1133"/>
      <c r="B227" s="1136"/>
      <c r="C227" s="1136"/>
      <c r="D227" s="657" t="s">
        <v>413</v>
      </c>
      <c r="E227" s="318">
        <v>287337000</v>
      </c>
      <c r="F227" s="318">
        <v>58708267</v>
      </c>
      <c r="G227" s="322" t="s">
        <v>499</v>
      </c>
      <c r="H227" s="416"/>
    </row>
    <row r="228" spans="1:8" s="2" customFormat="1" ht="185.25" x14ac:dyDescent="0.25">
      <c r="A228" s="1131" t="s">
        <v>144</v>
      </c>
      <c r="B228" s="1134" t="s">
        <v>406</v>
      </c>
      <c r="C228" s="1134" t="s">
        <v>407</v>
      </c>
      <c r="D228" s="657" t="s">
        <v>410</v>
      </c>
      <c r="E228" s="318">
        <v>5896434000</v>
      </c>
      <c r="F228" s="318">
        <v>1614869916</v>
      </c>
      <c r="G228" s="322" t="s">
        <v>495</v>
      </c>
      <c r="H228" s="416"/>
    </row>
    <row r="229" spans="1:8" s="2" customFormat="1" ht="99.75" x14ac:dyDescent="0.25">
      <c r="A229" s="1132"/>
      <c r="B229" s="1135"/>
      <c r="C229" s="1135"/>
      <c r="D229" s="657" t="s">
        <v>412</v>
      </c>
      <c r="E229" s="318">
        <v>414984000</v>
      </c>
      <c r="F229" s="318">
        <v>118816700</v>
      </c>
      <c r="G229" s="322" t="s">
        <v>497</v>
      </c>
      <c r="H229" s="416"/>
    </row>
    <row r="230" spans="1:8" s="2" customFormat="1" ht="72" thickBot="1" x14ac:dyDescent="0.3">
      <c r="A230" s="1133"/>
      <c r="B230" s="1136"/>
      <c r="C230" s="1136"/>
      <c r="D230" s="657" t="s">
        <v>413</v>
      </c>
      <c r="E230" s="318">
        <v>287337000</v>
      </c>
      <c r="F230" s="318">
        <v>92343267</v>
      </c>
      <c r="G230" s="322" t="s">
        <v>498</v>
      </c>
      <c r="H230" s="416"/>
    </row>
    <row r="231" spans="1:8" s="2" customFormat="1" ht="186" customHeight="1" x14ac:dyDescent="0.25">
      <c r="A231" s="1131" t="s">
        <v>145</v>
      </c>
      <c r="B231" s="1134" t="s">
        <v>406</v>
      </c>
      <c r="C231" s="1134" t="s">
        <v>407</v>
      </c>
      <c r="D231" s="657" t="s">
        <v>410</v>
      </c>
      <c r="E231" s="318">
        <v>5896434000</v>
      </c>
      <c r="F231" s="318">
        <v>1614869916</v>
      </c>
      <c r="G231" s="322" t="s">
        <v>492</v>
      </c>
      <c r="H231" s="416">
        <f>LEN(G231)</f>
        <v>586</v>
      </c>
    </row>
    <row r="232" spans="1:8" s="2" customFormat="1" ht="86.25" x14ac:dyDescent="0.25">
      <c r="A232" s="1132"/>
      <c r="B232" s="1135"/>
      <c r="C232" s="1135"/>
      <c r="D232" s="657" t="s">
        <v>412</v>
      </c>
      <c r="E232" s="318">
        <v>414984000</v>
      </c>
      <c r="F232" s="318">
        <v>158766700</v>
      </c>
      <c r="G232" s="322" t="s">
        <v>493</v>
      </c>
      <c r="H232" s="416">
        <f>LEN(G232)</f>
        <v>274</v>
      </c>
    </row>
    <row r="233" spans="1:8" s="2" customFormat="1" ht="72" thickBot="1" x14ac:dyDescent="0.3">
      <c r="A233" s="1133"/>
      <c r="B233" s="1136"/>
      <c r="C233" s="1136"/>
      <c r="D233" s="657" t="s">
        <v>413</v>
      </c>
      <c r="E233" s="318">
        <v>287337000</v>
      </c>
      <c r="F233" s="318">
        <v>92343267</v>
      </c>
      <c r="G233" s="322" t="s">
        <v>494</v>
      </c>
      <c r="H233" s="416">
        <f>LEN(G233)</f>
        <v>225</v>
      </c>
    </row>
    <row r="234" spans="1:8" s="2" customFormat="1" ht="166.5" customHeight="1" x14ac:dyDescent="0.25">
      <c r="A234" s="1131" t="s">
        <v>133</v>
      </c>
      <c r="B234" s="1134" t="s">
        <v>406</v>
      </c>
      <c r="C234" s="1134" t="s">
        <v>407</v>
      </c>
      <c r="D234" s="657" t="s">
        <v>410</v>
      </c>
      <c r="E234" s="318">
        <v>5896434000</v>
      </c>
      <c r="F234" s="318">
        <v>2771024816</v>
      </c>
      <c r="G234" s="322" t="s">
        <v>489</v>
      </c>
      <c r="H234" s="417">
        <f>LEN(G234)</f>
        <v>490</v>
      </c>
    </row>
    <row r="235" spans="1:8" s="2" customFormat="1" ht="186" customHeight="1" x14ac:dyDescent="0.25">
      <c r="A235" s="1132"/>
      <c r="B235" s="1135"/>
      <c r="C235" s="1135"/>
      <c r="D235" s="657" t="s">
        <v>412</v>
      </c>
      <c r="E235" s="318">
        <v>414984000</v>
      </c>
      <c r="F235" s="318">
        <v>198716700</v>
      </c>
      <c r="G235" s="322" t="s">
        <v>490</v>
      </c>
      <c r="H235" s="417">
        <f t="shared" ref="H235:H242" si="15">LEN(G235)</f>
        <v>345</v>
      </c>
    </row>
    <row r="236" spans="1:8" s="2" customFormat="1" ht="97.5" customHeight="1" x14ac:dyDescent="0.25">
      <c r="A236" s="1133"/>
      <c r="B236" s="1136"/>
      <c r="C236" s="1136"/>
      <c r="D236" s="657" t="s">
        <v>413</v>
      </c>
      <c r="E236" s="318">
        <v>287337000</v>
      </c>
      <c r="F236" s="318">
        <v>151787267</v>
      </c>
      <c r="G236" s="322" t="s">
        <v>491</v>
      </c>
      <c r="H236" s="417">
        <f t="shared" si="15"/>
        <v>225</v>
      </c>
    </row>
    <row r="237" spans="1:8" s="2" customFormat="1" ht="147.75" customHeight="1" x14ac:dyDescent="0.25">
      <c r="A237" s="1131" t="s">
        <v>134</v>
      </c>
      <c r="B237" s="1181" t="s">
        <v>406</v>
      </c>
      <c r="C237" s="1181" t="s">
        <v>407</v>
      </c>
      <c r="D237" s="658" t="s">
        <v>410</v>
      </c>
      <c r="E237" s="318">
        <v>5896434000</v>
      </c>
      <c r="F237" s="318">
        <v>3311790185</v>
      </c>
      <c r="G237" s="322" t="s">
        <v>501</v>
      </c>
      <c r="H237" s="416">
        <f t="shared" si="15"/>
        <v>934</v>
      </c>
    </row>
    <row r="238" spans="1:8" s="2" customFormat="1" ht="123.75" customHeight="1" x14ac:dyDescent="0.25">
      <c r="A238" s="1132"/>
      <c r="B238" s="1135"/>
      <c r="C238" s="1135"/>
      <c r="D238" s="657" t="s">
        <v>412</v>
      </c>
      <c r="E238" s="318">
        <v>414984000</v>
      </c>
      <c r="F238" s="318">
        <v>228356700</v>
      </c>
      <c r="G238" s="322" t="s">
        <v>502</v>
      </c>
      <c r="H238" s="416">
        <f t="shared" si="15"/>
        <v>360</v>
      </c>
    </row>
    <row r="239" spans="1:8" s="2" customFormat="1" ht="409.5" x14ac:dyDescent="0.25">
      <c r="A239" s="1133"/>
      <c r="B239" s="1136"/>
      <c r="C239" s="1136"/>
      <c r="D239" s="657" t="s">
        <v>413</v>
      </c>
      <c r="E239" s="318">
        <v>287337000</v>
      </c>
      <c r="F239" s="318">
        <v>181509267</v>
      </c>
      <c r="G239" s="322" t="s">
        <v>503</v>
      </c>
      <c r="H239" s="416">
        <f t="shared" si="15"/>
        <v>1684</v>
      </c>
    </row>
    <row r="240" spans="1:8" s="2" customFormat="1" ht="409.5" x14ac:dyDescent="0.25">
      <c r="A240" s="1131" t="s">
        <v>135</v>
      </c>
      <c r="B240" s="1181" t="s">
        <v>406</v>
      </c>
      <c r="C240" s="1181" t="s">
        <v>407</v>
      </c>
      <c r="D240" s="657" t="s">
        <v>410</v>
      </c>
      <c r="E240" s="318">
        <v>5896434000</v>
      </c>
      <c r="F240" s="318">
        <v>3908608241</v>
      </c>
      <c r="G240" s="322" t="s">
        <v>532</v>
      </c>
      <c r="H240" s="416">
        <f t="shared" si="15"/>
        <v>1481</v>
      </c>
    </row>
    <row r="241" spans="1:11" s="2" customFormat="1" ht="156.75" x14ac:dyDescent="0.25">
      <c r="A241" s="1132"/>
      <c r="B241" s="1135"/>
      <c r="C241" s="1135"/>
      <c r="D241" s="657" t="s">
        <v>412</v>
      </c>
      <c r="E241" s="318">
        <v>414984000</v>
      </c>
      <c r="F241" s="318">
        <v>269239700</v>
      </c>
      <c r="G241" s="659" t="s">
        <v>533</v>
      </c>
      <c r="H241" s="416">
        <f t="shared" si="15"/>
        <v>550</v>
      </c>
    </row>
    <row r="242" spans="1:11" s="2" customFormat="1" ht="100.5" customHeight="1" x14ac:dyDescent="0.25">
      <c r="A242" s="1133"/>
      <c r="B242" s="1136"/>
      <c r="C242" s="1136"/>
      <c r="D242" s="657" t="s">
        <v>413</v>
      </c>
      <c r="E242" s="318">
        <v>287337000</v>
      </c>
      <c r="F242" s="318">
        <v>211231267</v>
      </c>
      <c r="G242" s="322" t="s">
        <v>534</v>
      </c>
      <c r="H242" s="416">
        <f t="shared" si="15"/>
        <v>1864</v>
      </c>
    </row>
    <row r="243" spans="1:11" s="2" customFormat="1" ht="409.5" x14ac:dyDescent="0.25">
      <c r="A243" s="1131" t="s">
        <v>136</v>
      </c>
      <c r="B243" s="1181" t="s">
        <v>406</v>
      </c>
      <c r="C243" s="1181" t="s">
        <v>407</v>
      </c>
      <c r="D243" s="660" t="s">
        <v>410</v>
      </c>
      <c r="E243" s="318">
        <v>6391008066</v>
      </c>
      <c r="F243" s="318">
        <v>4563448723</v>
      </c>
      <c r="G243" s="659" t="s">
        <v>540</v>
      </c>
      <c r="H243" s="416"/>
    </row>
    <row r="244" spans="1:11" s="2" customFormat="1" ht="171" x14ac:dyDescent="0.25">
      <c r="A244" s="1132"/>
      <c r="B244" s="1135"/>
      <c r="C244" s="1135"/>
      <c r="D244" s="660" t="s">
        <v>412</v>
      </c>
      <c r="E244" s="318">
        <v>420430000</v>
      </c>
      <c r="F244" s="318">
        <v>287820700</v>
      </c>
      <c r="G244" s="659" t="s">
        <v>538</v>
      </c>
      <c r="H244" s="416"/>
    </row>
    <row r="245" spans="1:11" s="2" customFormat="1" ht="409.5" x14ac:dyDescent="0.25">
      <c r="A245" s="1133"/>
      <c r="B245" s="1136"/>
      <c r="C245" s="1136"/>
      <c r="D245" s="660" t="s">
        <v>413</v>
      </c>
      <c r="E245" s="318">
        <v>322316934</v>
      </c>
      <c r="F245" s="318">
        <v>237064967</v>
      </c>
      <c r="G245" s="659" t="s">
        <v>539</v>
      </c>
      <c r="H245" s="416"/>
    </row>
    <row r="246" spans="1:11" s="2" customFormat="1" ht="93.75" customHeight="1" x14ac:dyDescent="0.25">
      <c r="A246" s="1131" t="s">
        <v>137</v>
      </c>
      <c r="B246" s="1181" t="s">
        <v>406</v>
      </c>
      <c r="C246" s="1181" t="s">
        <v>407</v>
      </c>
      <c r="D246" s="658" t="s">
        <v>410</v>
      </c>
      <c r="E246" s="318">
        <v>6391008066</v>
      </c>
      <c r="F246" s="318">
        <v>5118584720</v>
      </c>
      <c r="G246" s="322" t="s">
        <v>570</v>
      </c>
      <c r="H246" s="416"/>
    </row>
    <row r="247" spans="1:11" s="2" customFormat="1" ht="171" x14ac:dyDescent="0.25">
      <c r="A247" s="1132"/>
      <c r="B247" s="1135"/>
      <c r="C247" s="1135"/>
      <c r="D247" s="657" t="s">
        <v>412</v>
      </c>
      <c r="E247" s="318">
        <v>420430000</v>
      </c>
      <c r="F247" s="318">
        <v>335149000</v>
      </c>
      <c r="G247" s="659" t="s">
        <v>569</v>
      </c>
      <c r="H247" s="416"/>
    </row>
    <row r="248" spans="1:11" s="2" customFormat="1" ht="409.5" x14ac:dyDescent="0.25">
      <c r="A248" s="1133"/>
      <c r="B248" s="1136"/>
      <c r="C248" s="1136"/>
      <c r="D248" s="657" t="s">
        <v>413</v>
      </c>
      <c r="E248" s="318">
        <v>322316934</v>
      </c>
      <c r="F248" s="318">
        <v>270102100</v>
      </c>
      <c r="G248" s="659" t="s">
        <v>567</v>
      </c>
      <c r="H248" s="416"/>
    </row>
    <row r="249" spans="1:11" s="2" customFormat="1" ht="409.5" x14ac:dyDescent="0.25">
      <c r="A249" s="1131" t="s">
        <v>138</v>
      </c>
      <c r="B249" s="1181" t="s">
        <v>406</v>
      </c>
      <c r="C249" s="1184" t="s">
        <v>407</v>
      </c>
      <c r="D249" s="657" t="s">
        <v>410</v>
      </c>
      <c r="E249" s="318">
        <v>6391008066</v>
      </c>
      <c r="F249" s="318">
        <v>5925368922</v>
      </c>
      <c r="G249" s="659" t="s">
        <v>593</v>
      </c>
      <c r="H249" s="418"/>
    </row>
    <row r="250" spans="1:11" s="2" customFormat="1" ht="156.75" x14ac:dyDescent="0.25">
      <c r="A250" s="1132"/>
      <c r="B250" s="1135"/>
      <c r="C250" s="1185"/>
      <c r="D250" s="657" t="s">
        <v>412</v>
      </c>
      <c r="E250" s="318">
        <v>420430000</v>
      </c>
      <c r="F250" s="318">
        <v>377630500</v>
      </c>
      <c r="G250" s="659" t="s">
        <v>594</v>
      </c>
      <c r="H250" s="418"/>
      <c r="I250" s="418"/>
      <c r="J250" s="418"/>
      <c r="K250" s="418"/>
    </row>
    <row r="251" spans="1:11" s="2" customFormat="1" ht="409.6" thickBot="1" x14ac:dyDescent="0.3">
      <c r="A251" s="1182"/>
      <c r="B251" s="1183"/>
      <c r="C251" s="1186"/>
      <c r="D251" s="657" t="s">
        <v>413</v>
      </c>
      <c r="E251" s="318">
        <v>322316934</v>
      </c>
      <c r="F251" s="318">
        <v>301930333</v>
      </c>
      <c r="G251" s="659" t="s">
        <v>591</v>
      </c>
      <c r="H251" s="418"/>
      <c r="I251" s="418"/>
      <c r="J251" s="418"/>
      <c r="K251" s="418"/>
    </row>
    <row r="252" spans="1:11" x14ac:dyDescent="0.25">
      <c r="A252" s="2"/>
      <c r="B252" s="2"/>
      <c r="C252" s="2"/>
      <c r="D252" s="2"/>
      <c r="E252" s="2"/>
      <c r="F252" s="2"/>
      <c r="G252" s="2"/>
      <c r="H252" s="416"/>
      <c r="I252" s="418"/>
    </row>
    <row r="253" spans="1:11" ht="24.75" hidden="1" customHeight="1" x14ac:dyDescent="0.3">
      <c r="A253" s="1128" t="s">
        <v>269</v>
      </c>
      <c r="B253" s="1129"/>
      <c r="C253" s="1129"/>
      <c r="D253" s="1129"/>
      <c r="E253" s="1129"/>
      <c r="F253" s="1129"/>
      <c r="G253" s="1129"/>
      <c r="H253" s="1130"/>
      <c r="I253" s="418"/>
    </row>
    <row r="254" spans="1:11" ht="46.5" hidden="1" customHeight="1" x14ac:dyDescent="0.25">
      <c r="A254" s="391" t="s">
        <v>50</v>
      </c>
      <c r="B254" s="392" t="s">
        <v>197</v>
      </c>
      <c r="C254" s="393" t="s">
        <v>153</v>
      </c>
      <c r="D254" s="393" t="s">
        <v>154</v>
      </c>
      <c r="E254" s="393" t="s">
        <v>285</v>
      </c>
      <c r="F254" s="393" t="s">
        <v>286</v>
      </c>
      <c r="G254" s="393" t="s">
        <v>287</v>
      </c>
      <c r="H254" s="419" t="s">
        <v>186</v>
      </c>
      <c r="I254" s="418"/>
    </row>
    <row r="255" spans="1:11" ht="28.5" hidden="1" x14ac:dyDescent="0.25">
      <c r="A255" s="394" t="s">
        <v>140</v>
      </c>
      <c r="B255" s="395" t="s">
        <v>417</v>
      </c>
      <c r="C255" s="396" t="s">
        <v>409</v>
      </c>
      <c r="D255" s="396">
        <v>100</v>
      </c>
      <c r="E255" s="396">
        <v>2</v>
      </c>
      <c r="F255" s="396">
        <v>0</v>
      </c>
      <c r="G255" s="396">
        <f>F255/E255</f>
        <v>0</v>
      </c>
      <c r="H255" s="420"/>
      <c r="I255" s="418"/>
    </row>
    <row r="256" spans="1:11" ht="45" hidden="1" x14ac:dyDescent="0.25">
      <c r="A256" s="394" t="s">
        <v>141</v>
      </c>
      <c r="B256" s="395" t="s">
        <v>417</v>
      </c>
      <c r="C256" s="396" t="s">
        <v>409</v>
      </c>
      <c r="D256" s="396">
        <v>100</v>
      </c>
      <c r="E256" s="396">
        <v>2</v>
      </c>
      <c r="F256" s="396">
        <v>1</v>
      </c>
      <c r="G256" s="396">
        <f>F256/E256</f>
        <v>0.5</v>
      </c>
      <c r="H256" s="421" t="s">
        <v>421</v>
      </c>
      <c r="I256" s="418"/>
    </row>
    <row r="257" spans="1:9" ht="28.5" hidden="1" x14ac:dyDescent="0.25">
      <c r="A257" s="394" t="s">
        <v>142</v>
      </c>
      <c r="B257" s="395" t="s">
        <v>417</v>
      </c>
      <c r="C257" s="396" t="s">
        <v>409</v>
      </c>
      <c r="D257" s="396">
        <v>100</v>
      </c>
      <c r="E257" s="396">
        <v>2</v>
      </c>
      <c r="F257" s="396">
        <v>1</v>
      </c>
      <c r="G257" s="396">
        <f>F257/E257</f>
        <v>0.5</v>
      </c>
      <c r="H257" s="420"/>
      <c r="I257" s="418"/>
    </row>
    <row r="258" spans="1:9" ht="28.5" hidden="1" x14ac:dyDescent="0.25">
      <c r="A258" s="394" t="s">
        <v>143</v>
      </c>
      <c r="B258" s="395" t="s">
        <v>417</v>
      </c>
      <c r="C258" s="396" t="s">
        <v>409</v>
      </c>
      <c r="D258" s="396">
        <v>100</v>
      </c>
      <c r="E258" s="396">
        <v>2</v>
      </c>
      <c r="F258" s="396">
        <v>1</v>
      </c>
      <c r="G258" s="396">
        <f>F258/E258</f>
        <v>0.5</v>
      </c>
      <c r="H258" s="420"/>
      <c r="I258" s="418"/>
    </row>
    <row r="259" spans="1:9" ht="28.5" hidden="1" x14ac:dyDescent="0.25">
      <c r="A259" s="394" t="s">
        <v>144</v>
      </c>
      <c r="B259" s="395" t="s">
        <v>417</v>
      </c>
      <c r="C259" s="396" t="s">
        <v>409</v>
      </c>
      <c r="D259" s="396">
        <v>100</v>
      </c>
      <c r="E259" s="396">
        <v>2</v>
      </c>
      <c r="F259" s="396">
        <v>1</v>
      </c>
      <c r="G259" s="396">
        <f>F259/E259</f>
        <v>0.5</v>
      </c>
      <c r="H259" s="420"/>
      <c r="I259" s="418"/>
    </row>
    <row r="260" spans="1:9" ht="28.5" hidden="1" x14ac:dyDescent="0.25">
      <c r="A260" s="394" t="s">
        <v>145</v>
      </c>
      <c r="B260" s="395" t="s">
        <v>417</v>
      </c>
      <c r="C260" s="396" t="s">
        <v>409</v>
      </c>
      <c r="D260" s="396">
        <v>100</v>
      </c>
      <c r="E260" s="396">
        <v>2</v>
      </c>
      <c r="F260" s="396">
        <v>0</v>
      </c>
      <c r="G260" s="396">
        <v>0.5</v>
      </c>
      <c r="H260" s="420"/>
      <c r="I260" s="418"/>
    </row>
    <row r="261" spans="1:9" s="2" customFormat="1" ht="57.75" hidden="1" x14ac:dyDescent="0.25">
      <c r="A261" s="394" t="s">
        <v>133</v>
      </c>
      <c r="B261" s="395" t="s">
        <v>417</v>
      </c>
      <c r="C261" s="396" t="s">
        <v>409</v>
      </c>
      <c r="D261" s="396">
        <v>100</v>
      </c>
      <c r="E261" s="396">
        <v>2</v>
      </c>
      <c r="F261" s="396">
        <v>0</v>
      </c>
      <c r="G261" s="396">
        <v>0.5</v>
      </c>
      <c r="H261" s="420" t="s">
        <v>435</v>
      </c>
      <c r="I261" s="418"/>
    </row>
    <row r="262" spans="1:9" s="2" customFormat="1" ht="28.5" hidden="1" x14ac:dyDescent="0.25">
      <c r="A262" s="394" t="s">
        <v>134</v>
      </c>
      <c r="B262" s="395" t="s">
        <v>417</v>
      </c>
      <c r="C262" s="396" t="s">
        <v>409</v>
      </c>
      <c r="D262" s="396">
        <v>100</v>
      </c>
      <c r="E262" s="396">
        <v>2</v>
      </c>
      <c r="F262" s="396">
        <v>0</v>
      </c>
      <c r="G262" s="396">
        <f t="shared" ref="G262:G266" si="16">F262/E262</f>
        <v>0</v>
      </c>
      <c r="H262" s="420"/>
      <c r="I262" s="418"/>
    </row>
    <row r="263" spans="1:9" s="2" customFormat="1" ht="100.5" hidden="1" x14ac:dyDescent="0.25">
      <c r="A263" s="394" t="s">
        <v>135</v>
      </c>
      <c r="B263" s="395" t="s">
        <v>417</v>
      </c>
      <c r="C263" s="396" t="s">
        <v>409</v>
      </c>
      <c r="D263" s="396">
        <v>100</v>
      </c>
      <c r="E263" s="396">
        <v>2</v>
      </c>
      <c r="F263" s="396">
        <v>1</v>
      </c>
      <c r="G263" s="396">
        <v>0.5</v>
      </c>
      <c r="H263" s="420" t="s">
        <v>434</v>
      </c>
      <c r="I263" s="418"/>
    </row>
    <row r="264" spans="1:9" s="2" customFormat="1" ht="28.5" hidden="1" x14ac:dyDescent="0.25">
      <c r="A264" s="394" t="s">
        <v>136</v>
      </c>
      <c r="B264" s="395" t="s">
        <v>417</v>
      </c>
      <c r="C264" s="396" t="s">
        <v>409</v>
      </c>
      <c r="D264" s="396">
        <v>100</v>
      </c>
      <c r="E264" s="396">
        <v>2</v>
      </c>
      <c r="F264" s="396">
        <v>0</v>
      </c>
      <c r="G264" s="396">
        <f t="shared" si="16"/>
        <v>0</v>
      </c>
      <c r="H264" s="420"/>
      <c r="I264" s="418"/>
    </row>
    <row r="265" spans="1:9" s="2" customFormat="1" ht="100.5" hidden="1" x14ac:dyDescent="0.25">
      <c r="A265" s="394" t="s">
        <v>137</v>
      </c>
      <c r="B265" s="395" t="s">
        <v>417</v>
      </c>
      <c r="C265" s="396" t="s">
        <v>409</v>
      </c>
      <c r="D265" s="396">
        <v>100</v>
      </c>
      <c r="E265" s="396">
        <v>2</v>
      </c>
      <c r="F265" s="396">
        <v>1</v>
      </c>
      <c r="G265" s="396">
        <v>0.5</v>
      </c>
      <c r="H265" s="420" t="s">
        <v>439</v>
      </c>
      <c r="I265" s="418"/>
    </row>
    <row r="266" spans="1:9" ht="36.75" hidden="1" customHeight="1" thickBot="1" x14ac:dyDescent="0.3">
      <c r="A266" s="397" t="s">
        <v>138</v>
      </c>
      <c r="B266" s="395" t="s">
        <v>417</v>
      </c>
      <c r="C266" s="398" t="s">
        <v>409</v>
      </c>
      <c r="D266" s="398">
        <v>100</v>
      </c>
      <c r="E266" s="398">
        <v>2</v>
      </c>
      <c r="F266" s="398">
        <v>0</v>
      </c>
      <c r="G266" s="398">
        <f t="shared" si="16"/>
        <v>0</v>
      </c>
      <c r="H266" s="422"/>
      <c r="I266" s="418"/>
    </row>
    <row r="267" spans="1:9" x14ac:dyDescent="0.25">
      <c r="I267" s="418"/>
    </row>
    <row r="268" spans="1:9" ht="25.5" hidden="1" customHeight="1" x14ac:dyDescent="0.3">
      <c r="A268" s="1110" t="s">
        <v>269</v>
      </c>
      <c r="B268" s="1111"/>
      <c r="C268" s="1111"/>
      <c r="D268" s="1111"/>
      <c r="E268" s="1111"/>
      <c r="F268" s="1111"/>
      <c r="G268" s="1111"/>
      <c r="H268" s="1112"/>
      <c r="I268" s="418"/>
    </row>
    <row r="269" spans="1:9" ht="53.25" hidden="1" customHeight="1" x14ac:dyDescent="0.25">
      <c r="A269" s="37" t="s">
        <v>50</v>
      </c>
      <c r="B269" s="38" t="s">
        <v>197</v>
      </c>
      <c r="C269" s="58" t="s">
        <v>153</v>
      </c>
      <c r="D269" s="58" t="s">
        <v>163</v>
      </c>
      <c r="E269" s="58" t="s">
        <v>285</v>
      </c>
      <c r="F269" s="58" t="s">
        <v>286</v>
      </c>
      <c r="G269" s="58" t="s">
        <v>287</v>
      </c>
      <c r="H269" s="404" t="s">
        <v>186</v>
      </c>
      <c r="I269" s="418"/>
    </row>
    <row r="270" spans="1:9" ht="16.5" hidden="1" customHeight="1" x14ac:dyDescent="0.25">
      <c r="A270" s="44" t="s">
        <v>140</v>
      </c>
      <c r="B270" s="41"/>
      <c r="C270" s="41"/>
      <c r="D270" s="41"/>
      <c r="E270" s="41"/>
      <c r="F270" s="41"/>
      <c r="G270" s="41" t="e">
        <f>F270/E270</f>
        <v>#DIV/0!</v>
      </c>
      <c r="H270" s="411"/>
      <c r="I270" s="418"/>
    </row>
    <row r="271" spans="1:9" ht="16.5" hidden="1" customHeight="1" x14ac:dyDescent="0.25">
      <c r="A271" s="44" t="s">
        <v>141</v>
      </c>
      <c r="B271" s="41"/>
      <c r="C271" s="41"/>
      <c r="D271" s="41"/>
      <c r="E271" s="41"/>
      <c r="F271" s="41"/>
      <c r="G271" s="41" t="e">
        <f t="shared" ref="G271:G281" si="17">F271/E271</f>
        <v>#DIV/0!</v>
      </c>
      <c r="H271" s="411"/>
      <c r="I271" s="418"/>
    </row>
    <row r="272" spans="1:9" ht="16.5" hidden="1" customHeight="1" x14ac:dyDescent="0.25">
      <c r="A272" s="44" t="s">
        <v>142</v>
      </c>
      <c r="B272" s="41"/>
      <c r="C272" s="41"/>
      <c r="D272" s="41"/>
      <c r="E272" s="41"/>
      <c r="F272" s="41"/>
      <c r="G272" s="41" t="e">
        <f t="shared" si="17"/>
        <v>#DIV/0!</v>
      </c>
      <c r="H272" s="411"/>
      <c r="I272" s="418"/>
    </row>
    <row r="273" spans="1:9" ht="16.5" hidden="1" customHeight="1" x14ac:dyDescent="0.25">
      <c r="A273" s="44" t="s">
        <v>143</v>
      </c>
      <c r="B273" s="41"/>
      <c r="C273" s="41"/>
      <c r="D273" s="41"/>
      <c r="E273" s="41"/>
      <c r="F273" s="41"/>
      <c r="G273" s="41" t="e">
        <f t="shared" si="17"/>
        <v>#DIV/0!</v>
      </c>
      <c r="H273" s="411"/>
      <c r="I273" s="418"/>
    </row>
    <row r="274" spans="1:9" ht="16.5" hidden="1" customHeight="1" x14ac:dyDescent="0.25">
      <c r="A274" s="44" t="s">
        <v>144</v>
      </c>
      <c r="B274" s="41"/>
      <c r="C274" s="41"/>
      <c r="D274" s="41"/>
      <c r="E274" s="41"/>
      <c r="F274" s="41"/>
      <c r="G274" s="41" t="e">
        <f t="shared" si="17"/>
        <v>#DIV/0!</v>
      </c>
      <c r="H274" s="411"/>
      <c r="I274" s="418"/>
    </row>
    <row r="275" spans="1:9" ht="16.5" hidden="1" customHeight="1" x14ac:dyDescent="0.25">
      <c r="A275" s="44" t="s">
        <v>145</v>
      </c>
      <c r="B275" s="41"/>
      <c r="C275" s="41"/>
      <c r="D275" s="41"/>
      <c r="E275" s="41"/>
      <c r="F275" s="41"/>
      <c r="G275" s="41" t="e">
        <f t="shared" si="17"/>
        <v>#DIV/0!</v>
      </c>
      <c r="H275" s="411"/>
      <c r="I275" s="418"/>
    </row>
    <row r="276" spans="1:9" hidden="1" x14ac:dyDescent="0.25">
      <c r="A276" s="44" t="s">
        <v>133</v>
      </c>
      <c r="B276" s="41"/>
      <c r="C276" s="41"/>
      <c r="D276" s="41"/>
      <c r="E276" s="41"/>
      <c r="F276" s="41"/>
      <c r="G276" s="41" t="e">
        <f t="shared" si="17"/>
        <v>#DIV/0!</v>
      </c>
      <c r="H276" s="411"/>
      <c r="I276" s="418"/>
    </row>
    <row r="277" spans="1:9" hidden="1" x14ac:dyDescent="0.25">
      <c r="A277" s="44" t="s">
        <v>134</v>
      </c>
      <c r="B277" s="41"/>
      <c r="C277" s="41"/>
      <c r="D277" s="41"/>
      <c r="E277" s="41"/>
      <c r="F277" s="41"/>
      <c r="G277" s="41" t="e">
        <f t="shared" si="17"/>
        <v>#DIV/0!</v>
      </c>
      <c r="H277" s="411"/>
      <c r="I277" s="418"/>
    </row>
    <row r="278" spans="1:9" hidden="1" x14ac:dyDescent="0.25">
      <c r="A278" s="44" t="s">
        <v>135</v>
      </c>
      <c r="B278" s="41"/>
      <c r="C278" s="41"/>
      <c r="D278" s="41"/>
      <c r="E278" s="41"/>
      <c r="F278" s="41"/>
      <c r="G278" s="41" t="e">
        <f t="shared" si="17"/>
        <v>#DIV/0!</v>
      </c>
      <c r="H278" s="411"/>
      <c r="I278" s="418"/>
    </row>
    <row r="279" spans="1:9" hidden="1" x14ac:dyDescent="0.25">
      <c r="A279" s="44" t="s">
        <v>136</v>
      </c>
      <c r="B279" s="41"/>
      <c r="C279" s="41"/>
      <c r="D279" s="41"/>
      <c r="E279" s="41"/>
      <c r="F279" s="41"/>
      <c r="G279" s="41" t="e">
        <f t="shared" si="17"/>
        <v>#DIV/0!</v>
      </c>
      <c r="H279" s="411"/>
      <c r="I279" s="418"/>
    </row>
    <row r="280" spans="1:9" hidden="1" x14ac:dyDescent="0.25">
      <c r="A280" s="44" t="s">
        <v>137</v>
      </c>
      <c r="B280" s="41"/>
      <c r="C280" s="41"/>
      <c r="D280" s="41"/>
      <c r="E280" s="41"/>
      <c r="F280" s="41"/>
      <c r="G280" s="41" t="e">
        <f t="shared" si="17"/>
        <v>#DIV/0!</v>
      </c>
      <c r="H280" s="411"/>
      <c r="I280" s="418"/>
    </row>
    <row r="281" spans="1:9" ht="15.75" hidden="1" thickBot="1" x14ac:dyDescent="0.3">
      <c r="A281" s="45" t="s">
        <v>138</v>
      </c>
      <c r="B281" s="43"/>
      <c r="C281" s="43"/>
      <c r="D281" s="43"/>
      <c r="E281" s="43"/>
      <c r="F281" s="43"/>
      <c r="G281" s="43" t="e">
        <f t="shared" si="17"/>
        <v>#DIV/0!</v>
      </c>
      <c r="H281" s="423"/>
      <c r="I281" s="418"/>
    </row>
    <row r="282" spans="1:9" ht="15.75" thickBot="1" x14ac:dyDescent="0.3">
      <c r="I282" s="418"/>
    </row>
    <row r="283" spans="1:9" ht="20.25" x14ac:dyDescent="0.3">
      <c r="A283" s="1110" t="s">
        <v>201</v>
      </c>
      <c r="B283" s="1111"/>
      <c r="C283" s="1111"/>
      <c r="D283" s="1111"/>
      <c r="E283" s="1111"/>
      <c r="F283" s="1111"/>
      <c r="G283" s="1111"/>
      <c r="H283" s="1112"/>
    </row>
    <row r="284" spans="1:9" ht="54.75" customHeight="1" x14ac:dyDescent="0.25">
      <c r="A284" s="37" t="s">
        <v>62</v>
      </c>
      <c r="B284" s="38" t="s">
        <v>197</v>
      </c>
      <c r="C284" s="58" t="s">
        <v>153</v>
      </c>
      <c r="D284" s="58" t="s">
        <v>168</v>
      </c>
      <c r="E284" s="58" t="s">
        <v>202</v>
      </c>
      <c r="F284" s="58" t="s">
        <v>203</v>
      </c>
      <c r="G284" s="58" t="s">
        <v>204</v>
      </c>
      <c r="H284" s="638" t="s">
        <v>186</v>
      </c>
    </row>
    <row r="285" spans="1:9" ht="16.5" hidden="1" customHeight="1" x14ac:dyDescent="0.25">
      <c r="A285" s="44" t="s">
        <v>140</v>
      </c>
      <c r="B285" s="41"/>
      <c r="C285" s="41" t="s">
        <v>370</v>
      </c>
      <c r="D285" s="41"/>
      <c r="E285" s="387">
        <v>16364428.039999999</v>
      </c>
      <c r="F285" s="387">
        <v>0</v>
      </c>
      <c r="G285" s="402">
        <f>F285/E285</f>
        <v>0</v>
      </c>
      <c r="H285" s="411"/>
    </row>
    <row r="286" spans="1:9" ht="45" hidden="1" x14ac:dyDescent="0.25">
      <c r="A286" s="44" t="s">
        <v>141</v>
      </c>
      <c r="B286" s="41"/>
      <c r="C286" s="41" t="s">
        <v>370</v>
      </c>
      <c r="D286" s="41"/>
      <c r="E286" s="387">
        <v>16364428.039999999</v>
      </c>
      <c r="F286" s="387">
        <v>721758.44</v>
      </c>
      <c r="G286" s="402">
        <f t="shared" ref="G286:G296" si="18">F286/E286</f>
        <v>4.4105326396729962E-2</v>
      </c>
      <c r="H286" s="424" t="s">
        <v>478</v>
      </c>
      <c r="I286">
        <f>LEN(H286)</f>
        <v>195</v>
      </c>
    </row>
    <row r="287" spans="1:9" s="3" customFormat="1" ht="141.6" hidden="1" customHeight="1" x14ac:dyDescent="0.25">
      <c r="A287" s="388" t="s">
        <v>142</v>
      </c>
      <c r="B287" s="389"/>
      <c r="C287" s="389" t="s">
        <v>477</v>
      </c>
      <c r="D287" s="389"/>
      <c r="E287" s="390">
        <v>16364428.039999999</v>
      </c>
      <c r="F287" s="390">
        <v>2524276.92</v>
      </c>
      <c r="G287" s="403">
        <f>F287/E287</f>
        <v>0.15425390449515522</v>
      </c>
      <c r="H287" s="425" t="s">
        <v>479</v>
      </c>
      <c r="I287">
        <f>LEN(H287)</f>
        <v>277</v>
      </c>
    </row>
    <row r="288" spans="1:9" ht="16.5" hidden="1" customHeight="1" x14ac:dyDescent="0.25">
      <c r="A288" s="44" t="s">
        <v>143</v>
      </c>
      <c r="B288" s="41"/>
      <c r="C288" s="389" t="s">
        <v>477</v>
      </c>
      <c r="D288" s="41"/>
      <c r="E288" s="41"/>
      <c r="F288" s="41"/>
      <c r="G288" s="402" t="e">
        <f t="shared" si="18"/>
        <v>#DIV/0!</v>
      </c>
      <c r="H288" s="411"/>
    </row>
    <row r="289" spans="1:8" ht="16.5" hidden="1" customHeight="1" x14ac:dyDescent="0.25">
      <c r="A289" s="44" t="s">
        <v>144</v>
      </c>
      <c r="B289" s="41"/>
      <c r="C289" s="389" t="s">
        <v>477</v>
      </c>
      <c r="D289" s="41"/>
      <c r="E289" s="41"/>
      <c r="F289" s="41"/>
      <c r="G289" s="402" t="e">
        <f t="shared" si="18"/>
        <v>#DIV/0!</v>
      </c>
      <c r="H289" s="411"/>
    </row>
    <row r="290" spans="1:8" ht="152.25" customHeight="1" x14ac:dyDescent="0.25">
      <c r="A290" s="661" t="s">
        <v>145</v>
      </c>
      <c r="B290" s="662"/>
      <c r="C290" s="661" t="s">
        <v>477</v>
      </c>
      <c r="D290" s="662"/>
      <c r="E290" s="663">
        <v>16364428.039999999</v>
      </c>
      <c r="F290" s="663">
        <v>7681227.2000000002</v>
      </c>
      <c r="G290" s="664">
        <f t="shared" ref="G290" si="19">F290/E290</f>
        <v>0.46938561990828986</v>
      </c>
      <c r="H290" s="665" t="s">
        <v>505</v>
      </c>
    </row>
    <row r="291" spans="1:8" ht="138.75" customHeight="1" x14ac:dyDescent="0.25">
      <c r="A291" s="666" t="s">
        <v>133</v>
      </c>
      <c r="B291" s="662"/>
      <c r="C291" s="661" t="s">
        <v>477</v>
      </c>
      <c r="D291" s="662"/>
      <c r="E291" s="663">
        <v>16364428.039999999</v>
      </c>
      <c r="F291" s="663">
        <v>9365682.8000000007</v>
      </c>
      <c r="G291" s="664">
        <f t="shared" si="18"/>
        <v>0.57231959327311765</v>
      </c>
      <c r="H291" s="665" t="s">
        <v>504</v>
      </c>
    </row>
    <row r="292" spans="1:8" s="76" customFormat="1" ht="141" customHeight="1" x14ac:dyDescent="0.25">
      <c r="A292" s="667" t="s">
        <v>134</v>
      </c>
      <c r="B292" s="668"/>
      <c r="C292" s="669" t="s">
        <v>477</v>
      </c>
      <c r="D292" s="668"/>
      <c r="E292" s="670">
        <v>16364428.039999999</v>
      </c>
      <c r="F292" s="670">
        <v>10995310.424000001</v>
      </c>
      <c r="G292" s="664">
        <f>F292/E292</f>
        <v>0.67190313019947145</v>
      </c>
      <c r="H292" s="671" t="s">
        <v>506</v>
      </c>
    </row>
    <row r="293" spans="1:8" ht="75" x14ac:dyDescent="0.25">
      <c r="A293" s="666" t="s">
        <v>135</v>
      </c>
      <c r="B293" s="661"/>
      <c r="C293" s="661" t="s">
        <v>477</v>
      </c>
      <c r="D293" s="661"/>
      <c r="E293" s="663">
        <v>16364428.039999999</v>
      </c>
      <c r="F293" s="670">
        <v>12670715.43155</v>
      </c>
      <c r="G293" s="672">
        <f t="shared" si="18"/>
        <v>0.77428403856087358</v>
      </c>
      <c r="H293" s="673" t="s">
        <v>535</v>
      </c>
    </row>
    <row r="294" spans="1:8" ht="145.9" customHeight="1" x14ac:dyDescent="0.25">
      <c r="A294" s="674" t="s">
        <v>136</v>
      </c>
      <c r="B294" s="651"/>
      <c r="C294" s="661" t="s">
        <v>477</v>
      </c>
      <c r="D294" s="651"/>
      <c r="E294" s="663">
        <v>16364428.039999999</v>
      </c>
      <c r="F294" s="670">
        <v>14491999.902000001</v>
      </c>
      <c r="G294" s="675">
        <f t="shared" si="18"/>
        <v>0.88557937170653489</v>
      </c>
      <c r="H294" s="676" t="s">
        <v>541</v>
      </c>
    </row>
    <row r="295" spans="1:8" ht="114" customHeight="1" x14ac:dyDescent="0.25">
      <c r="A295" s="677" t="s">
        <v>137</v>
      </c>
      <c r="B295" s="668"/>
      <c r="C295" s="661" t="s">
        <v>477</v>
      </c>
      <c r="D295" s="668"/>
      <c r="E295" s="663">
        <v>16364428.039999999</v>
      </c>
      <c r="F295" s="670">
        <v>15825105.0866</v>
      </c>
      <c r="G295" s="675">
        <f t="shared" si="18"/>
        <v>0.96704296953845759</v>
      </c>
      <c r="H295" s="676" t="s">
        <v>571</v>
      </c>
    </row>
    <row r="296" spans="1:8" ht="160.5" customHeight="1" thickBot="1" x14ac:dyDescent="0.3">
      <c r="A296" s="678" t="s">
        <v>138</v>
      </c>
      <c r="B296" s="679"/>
      <c r="C296" s="661" t="s">
        <v>477</v>
      </c>
      <c r="D296" s="679"/>
      <c r="E296" s="663">
        <v>16451068.640000001</v>
      </c>
      <c r="F296" s="663">
        <v>16760475.970000001</v>
      </c>
      <c r="G296" s="680">
        <f t="shared" si="18"/>
        <v>1.0188077344256949</v>
      </c>
      <c r="H296" s="676" t="s">
        <v>592</v>
      </c>
    </row>
    <row r="298" spans="1:8" ht="20.25" hidden="1" x14ac:dyDescent="0.3">
      <c r="A298" s="1110" t="s">
        <v>205</v>
      </c>
      <c r="B298" s="1111"/>
      <c r="C298" s="1111"/>
      <c r="D298" s="1111"/>
      <c r="E298" s="1111"/>
      <c r="F298" s="1111"/>
      <c r="G298" s="1111"/>
      <c r="H298" s="1112"/>
    </row>
    <row r="299" spans="1:8" ht="52.5" hidden="1" customHeight="1" x14ac:dyDescent="0.25">
      <c r="A299" s="37" t="s">
        <v>63</v>
      </c>
      <c r="B299" s="38" t="s">
        <v>197</v>
      </c>
      <c r="C299" s="58" t="s">
        <v>153</v>
      </c>
      <c r="D299" s="58" t="s">
        <v>173</v>
      </c>
      <c r="E299" s="58" t="s">
        <v>206</v>
      </c>
      <c r="F299" s="58" t="s">
        <v>207</v>
      </c>
      <c r="G299" s="58" t="s">
        <v>208</v>
      </c>
      <c r="H299" s="404" t="s">
        <v>186</v>
      </c>
    </row>
    <row r="300" spans="1:8" ht="16.5" hidden="1" customHeight="1" x14ac:dyDescent="0.25">
      <c r="A300" s="44" t="s">
        <v>140</v>
      </c>
      <c r="B300" s="41"/>
      <c r="C300" s="41"/>
      <c r="D300" s="41"/>
      <c r="E300" s="41"/>
      <c r="F300" s="41"/>
      <c r="G300" s="41" t="e">
        <f>F300/E300</f>
        <v>#DIV/0!</v>
      </c>
      <c r="H300" s="411"/>
    </row>
    <row r="301" spans="1:8" ht="16.5" hidden="1" customHeight="1" x14ac:dyDescent="0.25">
      <c r="A301" s="44" t="s">
        <v>141</v>
      </c>
      <c r="B301" s="41"/>
      <c r="C301" s="41"/>
      <c r="D301" s="41"/>
      <c r="E301" s="41"/>
      <c r="F301" s="41"/>
      <c r="G301" s="41" t="e">
        <f t="shared" ref="G301:G311" si="20">F301/E301</f>
        <v>#DIV/0!</v>
      </c>
      <c r="H301" s="424"/>
    </row>
    <row r="302" spans="1:8" ht="16.5" hidden="1" customHeight="1" x14ac:dyDescent="0.25">
      <c r="A302" s="44" t="s">
        <v>142</v>
      </c>
      <c r="B302" s="41"/>
      <c r="C302" s="41"/>
      <c r="D302" s="41"/>
      <c r="E302" s="41"/>
      <c r="F302" s="41"/>
      <c r="G302" s="41" t="e">
        <f t="shared" si="20"/>
        <v>#DIV/0!</v>
      </c>
      <c r="H302" s="411"/>
    </row>
    <row r="303" spans="1:8" ht="16.5" hidden="1" customHeight="1" x14ac:dyDescent="0.25">
      <c r="A303" s="44" t="s">
        <v>143</v>
      </c>
      <c r="B303" s="41"/>
      <c r="C303" s="41"/>
      <c r="D303" s="41"/>
      <c r="E303" s="41"/>
      <c r="F303" s="41"/>
      <c r="G303" s="41" t="e">
        <f t="shared" si="20"/>
        <v>#DIV/0!</v>
      </c>
      <c r="H303" s="411"/>
    </row>
    <row r="304" spans="1:8" ht="16.5" hidden="1" customHeight="1" x14ac:dyDescent="0.25">
      <c r="A304" s="44" t="s">
        <v>144</v>
      </c>
      <c r="B304" s="41"/>
      <c r="C304" s="41"/>
      <c r="D304" s="41"/>
      <c r="E304" s="41"/>
      <c r="F304" s="41"/>
      <c r="G304" s="41" t="e">
        <f t="shared" si="20"/>
        <v>#DIV/0!</v>
      </c>
      <c r="H304" s="411"/>
    </row>
    <row r="305" spans="1:8" ht="16.5" hidden="1" customHeight="1" x14ac:dyDescent="0.25">
      <c r="A305" s="44" t="s">
        <v>145</v>
      </c>
      <c r="B305" s="41"/>
      <c r="C305" s="41"/>
      <c r="D305" s="41"/>
      <c r="E305" s="41"/>
      <c r="F305" s="41"/>
      <c r="G305" s="41" t="e">
        <f t="shared" si="20"/>
        <v>#DIV/0!</v>
      </c>
      <c r="H305" s="411"/>
    </row>
    <row r="306" spans="1:8" hidden="1" x14ac:dyDescent="0.25">
      <c r="A306" s="44" t="s">
        <v>133</v>
      </c>
      <c r="B306" s="41"/>
      <c r="C306" s="41"/>
      <c r="D306" s="41"/>
      <c r="E306" s="41"/>
      <c r="F306" s="41"/>
      <c r="G306" s="41" t="e">
        <f t="shared" si="20"/>
        <v>#DIV/0!</v>
      </c>
      <c r="H306" s="411"/>
    </row>
    <row r="307" spans="1:8" hidden="1" x14ac:dyDescent="0.25">
      <c r="A307" s="44" t="s">
        <v>134</v>
      </c>
      <c r="B307" s="41"/>
      <c r="C307" s="41"/>
      <c r="D307" s="41"/>
      <c r="E307" s="41"/>
      <c r="F307" s="41"/>
      <c r="G307" s="41" t="e">
        <f t="shared" si="20"/>
        <v>#DIV/0!</v>
      </c>
      <c r="H307" s="411"/>
    </row>
    <row r="308" spans="1:8" hidden="1" x14ac:dyDescent="0.25">
      <c r="A308" s="44" t="s">
        <v>135</v>
      </c>
      <c r="B308" s="41"/>
      <c r="C308" s="41"/>
      <c r="D308" s="41"/>
      <c r="E308" s="41"/>
      <c r="F308" s="41"/>
      <c r="G308" s="41" t="e">
        <f t="shared" si="20"/>
        <v>#DIV/0!</v>
      </c>
      <c r="H308" s="411"/>
    </row>
    <row r="309" spans="1:8" hidden="1" x14ac:dyDescent="0.25">
      <c r="A309" s="44" t="s">
        <v>136</v>
      </c>
      <c r="B309" s="41"/>
      <c r="C309" s="41"/>
      <c r="D309" s="41"/>
      <c r="E309" s="41"/>
      <c r="F309" s="41"/>
      <c r="G309" s="41" t="e">
        <f t="shared" si="20"/>
        <v>#DIV/0!</v>
      </c>
      <c r="H309" s="411"/>
    </row>
    <row r="310" spans="1:8" hidden="1" x14ac:dyDescent="0.25">
      <c r="A310" s="44" t="s">
        <v>137</v>
      </c>
      <c r="B310" s="41"/>
      <c r="C310" s="41"/>
      <c r="D310" s="41"/>
      <c r="E310" s="41"/>
      <c r="F310" s="41"/>
      <c r="G310" s="41" t="e">
        <f t="shared" si="20"/>
        <v>#DIV/0!</v>
      </c>
      <c r="H310" s="411"/>
    </row>
    <row r="311" spans="1:8" ht="15.75" hidden="1" thickBot="1" x14ac:dyDescent="0.3">
      <c r="A311" s="45" t="s">
        <v>138</v>
      </c>
      <c r="B311" s="43"/>
      <c r="C311" s="43"/>
      <c r="D311" s="43"/>
      <c r="E311" s="43"/>
      <c r="F311" s="43"/>
      <c r="G311" s="43" t="e">
        <f t="shared" si="20"/>
        <v>#DIV/0!</v>
      </c>
      <c r="H311" s="423"/>
    </row>
    <row r="312" spans="1:8" ht="15.75" hidden="1" thickBot="1" x14ac:dyDescent="0.3"/>
    <row r="313" spans="1:8" ht="20.25" hidden="1" x14ac:dyDescent="0.3">
      <c r="A313" s="1110" t="s">
        <v>209</v>
      </c>
      <c r="B313" s="1111"/>
      <c r="C313" s="1111"/>
      <c r="D313" s="1111"/>
      <c r="E313" s="1111"/>
      <c r="F313" s="1111"/>
      <c r="G313" s="1111"/>
      <c r="H313" s="1112"/>
    </row>
    <row r="314" spans="1:8" ht="63.75" hidden="1" customHeight="1" x14ac:dyDescent="0.25">
      <c r="A314" s="37" t="s">
        <v>64</v>
      </c>
      <c r="B314" s="38" t="s">
        <v>197</v>
      </c>
      <c r="C314" s="58" t="s">
        <v>153</v>
      </c>
      <c r="D314" s="58" t="s">
        <v>178</v>
      </c>
      <c r="E314" s="58" t="s">
        <v>210</v>
      </c>
      <c r="F314" s="58" t="s">
        <v>211</v>
      </c>
      <c r="G314" s="58" t="s">
        <v>212</v>
      </c>
      <c r="H314" s="404" t="s">
        <v>186</v>
      </c>
    </row>
    <row r="315" spans="1:8" hidden="1" x14ac:dyDescent="0.25">
      <c r="A315" s="44" t="s">
        <v>140</v>
      </c>
      <c r="B315" s="41"/>
      <c r="C315" s="41"/>
      <c r="D315" s="41"/>
      <c r="E315" s="41"/>
      <c r="F315" s="41"/>
      <c r="G315" s="41" t="e">
        <f>F315/E315</f>
        <v>#DIV/0!</v>
      </c>
      <c r="H315" s="411"/>
    </row>
    <row r="316" spans="1:8" hidden="1" x14ac:dyDescent="0.25">
      <c r="A316" s="44" t="s">
        <v>141</v>
      </c>
      <c r="B316" s="41"/>
      <c r="C316" s="41"/>
      <c r="D316" s="41"/>
      <c r="E316" s="41"/>
      <c r="F316" s="41"/>
      <c r="G316" s="41" t="e">
        <f t="shared" ref="G316:G326" si="21">F316/E316</f>
        <v>#DIV/0!</v>
      </c>
      <c r="H316" s="411"/>
    </row>
    <row r="317" spans="1:8" hidden="1" x14ac:dyDescent="0.25">
      <c r="A317" s="44" t="s">
        <v>142</v>
      </c>
      <c r="B317" s="41"/>
      <c r="C317" s="41"/>
      <c r="D317" s="41"/>
      <c r="E317" s="41"/>
      <c r="F317" s="41"/>
      <c r="G317" s="41" t="e">
        <f t="shared" si="21"/>
        <v>#DIV/0!</v>
      </c>
      <c r="H317" s="411"/>
    </row>
    <row r="318" spans="1:8" hidden="1" x14ac:dyDescent="0.25">
      <c r="A318" s="44" t="s">
        <v>143</v>
      </c>
      <c r="B318" s="41"/>
      <c r="C318" s="41"/>
      <c r="D318" s="41"/>
      <c r="E318" s="41"/>
      <c r="F318" s="41"/>
      <c r="G318" s="41" t="e">
        <f t="shared" si="21"/>
        <v>#DIV/0!</v>
      </c>
      <c r="H318" s="411"/>
    </row>
    <row r="319" spans="1:8" hidden="1" x14ac:dyDescent="0.25">
      <c r="A319" s="44" t="s">
        <v>144</v>
      </c>
      <c r="B319" s="41"/>
      <c r="C319" s="41"/>
      <c r="D319" s="41"/>
      <c r="E319" s="41"/>
      <c r="F319" s="41"/>
      <c r="G319" s="41" t="e">
        <f t="shared" si="21"/>
        <v>#DIV/0!</v>
      </c>
      <c r="H319" s="411"/>
    </row>
    <row r="320" spans="1:8" hidden="1" x14ac:dyDescent="0.25">
      <c r="A320" s="44" t="s">
        <v>145</v>
      </c>
      <c r="B320" s="41"/>
      <c r="C320" s="41"/>
      <c r="D320" s="41"/>
      <c r="E320" s="41"/>
      <c r="F320" s="41"/>
      <c r="G320" s="41" t="e">
        <f t="shared" si="21"/>
        <v>#DIV/0!</v>
      </c>
      <c r="H320" s="411"/>
    </row>
    <row r="321" spans="1:33" hidden="1" x14ac:dyDescent="0.25">
      <c r="A321" s="44" t="s">
        <v>133</v>
      </c>
      <c r="B321" s="41"/>
      <c r="C321" s="41"/>
      <c r="D321" s="41"/>
      <c r="E321" s="41"/>
      <c r="F321" s="41"/>
      <c r="G321" s="41" t="e">
        <f t="shared" si="21"/>
        <v>#DIV/0!</v>
      </c>
      <c r="H321" s="411"/>
    </row>
    <row r="322" spans="1:33" hidden="1" x14ac:dyDescent="0.25">
      <c r="A322" s="44" t="s">
        <v>134</v>
      </c>
      <c r="B322" s="41"/>
      <c r="C322" s="41"/>
      <c r="D322" s="41"/>
      <c r="E322" s="41"/>
      <c r="F322" s="41"/>
      <c r="G322" s="41" t="e">
        <f t="shared" si="21"/>
        <v>#DIV/0!</v>
      </c>
      <c r="H322" s="411"/>
    </row>
    <row r="323" spans="1:33" hidden="1" x14ac:dyDescent="0.25">
      <c r="A323" s="44" t="s">
        <v>135</v>
      </c>
      <c r="B323" s="41"/>
      <c r="C323" s="41"/>
      <c r="D323" s="41"/>
      <c r="E323" s="41"/>
      <c r="F323" s="41"/>
      <c r="G323" s="41" t="e">
        <f t="shared" si="21"/>
        <v>#DIV/0!</v>
      </c>
      <c r="H323" s="411"/>
    </row>
    <row r="324" spans="1:33" hidden="1" x14ac:dyDescent="0.25">
      <c r="A324" s="44" t="s">
        <v>136</v>
      </c>
      <c r="B324" s="41"/>
      <c r="C324" s="41"/>
      <c r="D324" s="41"/>
      <c r="E324" s="41"/>
      <c r="F324" s="41"/>
      <c r="G324" s="41" t="e">
        <f t="shared" si="21"/>
        <v>#DIV/0!</v>
      </c>
      <c r="H324" s="411"/>
    </row>
    <row r="325" spans="1:33" hidden="1" x14ac:dyDescent="0.25">
      <c r="A325" s="44" t="s">
        <v>137</v>
      </c>
      <c r="B325" s="41"/>
      <c r="C325" s="41"/>
      <c r="D325" s="41"/>
      <c r="E325" s="41"/>
      <c r="F325" s="41"/>
      <c r="G325" s="41" t="e">
        <f t="shared" si="21"/>
        <v>#DIV/0!</v>
      </c>
      <c r="H325" s="411"/>
    </row>
    <row r="326" spans="1:33" ht="15.75" hidden="1" thickBot="1" x14ac:dyDescent="0.3">
      <c r="A326" s="45" t="s">
        <v>138</v>
      </c>
      <c r="B326" s="43"/>
      <c r="C326" s="43"/>
      <c r="D326" s="43"/>
      <c r="E326" s="43"/>
      <c r="F326" s="43"/>
      <c r="G326" s="43" t="e">
        <f t="shared" si="21"/>
        <v>#DIV/0!</v>
      </c>
      <c r="H326" s="423"/>
    </row>
    <row r="327" spans="1:33" s="6" customFormat="1" ht="15" customHeight="1" x14ac:dyDescent="0.25">
      <c r="B327" s="19" t="s">
        <v>35</v>
      </c>
      <c r="C327" s="2"/>
      <c r="D327" s="2"/>
      <c r="E327" s="2"/>
      <c r="F327" s="2"/>
      <c r="G327" s="2"/>
      <c r="H327" s="416"/>
      <c r="I327" s="222"/>
      <c r="J327" s="8"/>
      <c r="K327" s="8"/>
      <c r="L327" s="8"/>
      <c r="M327" s="8"/>
      <c r="N327" s="8"/>
      <c r="O327" s="10"/>
      <c r="P327" s="10"/>
      <c r="Q327" s="10"/>
      <c r="R327" s="10"/>
      <c r="S327" s="329"/>
      <c r="T327" s="10"/>
      <c r="U327" s="10"/>
      <c r="V327" s="8"/>
      <c r="W327" s="8"/>
      <c r="X327" s="8"/>
      <c r="Y327" s="8"/>
      <c r="Z327" s="8"/>
      <c r="AA327" s="8"/>
      <c r="AB327" s="8"/>
      <c r="AC327" s="8"/>
      <c r="AD327" s="8"/>
      <c r="AE327" s="8"/>
      <c r="AF327" s="8"/>
      <c r="AG327" s="8"/>
    </row>
    <row r="328" spans="1:33" x14ac:dyDescent="0.25">
      <c r="A328" s="30" t="s">
        <v>36</v>
      </c>
      <c r="B328" s="1023" t="s">
        <v>37</v>
      </c>
      <c r="C328" s="1023"/>
      <c r="D328" s="1023"/>
      <c r="E328" s="1024" t="s">
        <v>38</v>
      </c>
      <c r="F328" s="1024"/>
      <c r="G328" s="1024"/>
      <c r="H328" s="1024"/>
      <c r="I328" s="1024"/>
      <c r="J328" s="1024"/>
      <c r="K328" s="1024"/>
      <c r="L328" s="1024"/>
      <c r="M328" s="1024"/>
      <c r="N328" s="1024"/>
    </row>
    <row r="329" spans="1:33" x14ac:dyDescent="0.25">
      <c r="A329" s="106">
        <v>13</v>
      </c>
      <c r="B329" s="1025" t="s">
        <v>96</v>
      </c>
      <c r="C329" s="1025"/>
      <c r="D329" s="1025"/>
      <c r="E329" s="1025" t="s">
        <v>87</v>
      </c>
      <c r="F329" s="1025"/>
      <c r="G329" s="1025"/>
      <c r="H329" s="1025"/>
      <c r="I329" s="1025"/>
      <c r="J329" s="1025"/>
      <c r="K329" s="1025"/>
      <c r="L329" s="1025"/>
      <c r="M329" s="1025"/>
      <c r="N329" s="1025"/>
    </row>
    <row r="330" spans="1:33" x14ac:dyDescent="0.25">
      <c r="A330" s="106">
        <v>14</v>
      </c>
      <c r="B330" s="1025" t="s">
        <v>598</v>
      </c>
      <c r="C330" s="1025"/>
      <c r="D330" s="1025"/>
      <c r="E330" s="1025" t="s">
        <v>599</v>
      </c>
      <c r="F330" s="1025"/>
      <c r="G330" s="1025"/>
      <c r="H330" s="1025"/>
      <c r="I330" s="1025"/>
      <c r="J330" s="1025"/>
      <c r="K330" s="1025"/>
      <c r="L330" s="1025"/>
      <c r="M330" s="1025"/>
      <c r="N330" s="1025"/>
    </row>
    <row r="333" spans="1:33" x14ac:dyDescent="0.25">
      <c r="F333" s="324"/>
    </row>
  </sheetData>
  <mergeCells count="105">
    <mergeCell ref="A246:A248"/>
    <mergeCell ref="B246:B248"/>
    <mergeCell ref="C246:C248"/>
    <mergeCell ref="A249:A251"/>
    <mergeCell ref="B249:B251"/>
    <mergeCell ref="C249:C251"/>
    <mergeCell ref="A240:A242"/>
    <mergeCell ref="B240:B242"/>
    <mergeCell ref="C240:C242"/>
    <mergeCell ref="A243:A245"/>
    <mergeCell ref="B243:B245"/>
    <mergeCell ref="C243:C245"/>
    <mergeCell ref="B234:B236"/>
    <mergeCell ref="C234:C236"/>
    <mergeCell ref="A237:A239"/>
    <mergeCell ref="B237:B239"/>
    <mergeCell ref="C237:C239"/>
    <mergeCell ref="A228:A230"/>
    <mergeCell ref="B228:B230"/>
    <mergeCell ref="C228:C230"/>
    <mergeCell ref="A231:A233"/>
    <mergeCell ref="B231:B233"/>
    <mergeCell ref="C231:C233"/>
    <mergeCell ref="A149:A151"/>
    <mergeCell ref="B149:B151"/>
    <mergeCell ref="C149:C151"/>
    <mergeCell ref="A152:A154"/>
    <mergeCell ref="B152:B154"/>
    <mergeCell ref="C152:C154"/>
    <mergeCell ref="A155:A157"/>
    <mergeCell ref="B155:B157"/>
    <mergeCell ref="C155:C157"/>
    <mergeCell ref="A1:B3"/>
    <mergeCell ref="C1:N1"/>
    <mergeCell ref="C2:N2"/>
    <mergeCell ref="C3:G3"/>
    <mergeCell ref="H3:N3"/>
    <mergeCell ref="A98:N98"/>
    <mergeCell ref="A113:N113"/>
    <mergeCell ref="A144:G144"/>
    <mergeCell ref="A146:A148"/>
    <mergeCell ref="B146:B148"/>
    <mergeCell ref="C146:C148"/>
    <mergeCell ref="A4:B4"/>
    <mergeCell ref="C4:N4"/>
    <mergeCell ref="A128:N128"/>
    <mergeCell ref="A5:B5"/>
    <mergeCell ref="C5:N5"/>
    <mergeCell ref="A7:H7"/>
    <mergeCell ref="A23:H23"/>
    <mergeCell ref="A38:H38"/>
    <mergeCell ref="A53:H53"/>
    <mergeCell ref="A68:N68"/>
    <mergeCell ref="A83:N83"/>
    <mergeCell ref="A158:A160"/>
    <mergeCell ref="B158:B160"/>
    <mergeCell ref="C158:C160"/>
    <mergeCell ref="A161:A163"/>
    <mergeCell ref="B161:B163"/>
    <mergeCell ref="C161:C163"/>
    <mergeCell ref="A164:A166"/>
    <mergeCell ref="B164:B166"/>
    <mergeCell ref="C164:C166"/>
    <mergeCell ref="A167:A169"/>
    <mergeCell ref="B167:B169"/>
    <mergeCell ref="C167:C169"/>
    <mergeCell ref="A170:A172"/>
    <mergeCell ref="B170:B172"/>
    <mergeCell ref="C170:C172"/>
    <mergeCell ref="A173:A175"/>
    <mergeCell ref="B173:B175"/>
    <mergeCell ref="C173:C175"/>
    <mergeCell ref="A268:H268"/>
    <mergeCell ref="A176:A178"/>
    <mergeCell ref="B176:B178"/>
    <mergeCell ref="C176:C178"/>
    <mergeCell ref="A179:A181"/>
    <mergeCell ref="B179:B181"/>
    <mergeCell ref="C179:C181"/>
    <mergeCell ref="A185:G185"/>
    <mergeCell ref="A200:G200"/>
    <mergeCell ref="A253:H253"/>
    <mergeCell ref="A214:G214"/>
    <mergeCell ref="A222:A224"/>
    <mergeCell ref="B222:B224"/>
    <mergeCell ref="C222:C224"/>
    <mergeCell ref="A225:A227"/>
    <mergeCell ref="B225:B227"/>
    <mergeCell ref="C225:C227"/>
    <mergeCell ref="A216:A218"/>
    <mergeCell ref="B216:B218"/>
    <mergeCell ref="C216:C218"/>
    <mergeCell ref="A219:A221"/>
    <mergeCell ref="B219:B221"/>
    <mergeCell ref="C219:C221"/>
    <mergeCell ref="A234:A236"/>
    <mergeCell ref="B328:D328"/>
    <mergeCell ref="E328:N328"/>
    <mergeCell ref="B329:D329"/>
    <mergeCell ref="E329:N329"/>
    <mergeCell ref="B330:D330"/>
    <mergeCell ref="E330:N330"/>
    <mergeCell ref="A283:H283"/>
    <mergeCell ref="A298:H298"/>
    <mergeCell ref="A313:H313"/>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workbookViewId="0">
      <selection activeCell="J25" sqref="J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1.42578125" style="3"/>
  </cols>
  <sheetData>
    <row r="1" spans="1:14" ht="30" x14ac:dyDescent="0.25">
      <c r="A1" s="903"/>
      <c r="B1" s="905"/>
      <c r="C1" s="1152" t="s">
        <v>39</v>
      </c>
      <c r="D1" s="1153"/>
      <c r="E1" s="1153"/>
      <c r="F1" s="1153"/>
      <c r="G1" s="1153"/>
      <c r="H1" s="1153"/>
      <c r="I1" s="1153"/>
      <c r="J1" s="1153"/>
      <c r="K1" s="1153"/>
      <c r="L1" s="1153"/>
      <c r="M1" s="1153"/>
      <c r="N1" s="1154"/>
    </row>
    <row r="2" spans="1:14" ht="18.75" thickBot="1" x14ac:dyDescent="0.3">
      <c r="A2" s="906"/>
      <c r="B2" s="907"/>
      <c r="C2" s="1155" t="s">
        <v>124</v>
      </c>
      <c r="D2" s="1156"/>
      <c r="E2" s="1156"/>
      <c r="F2" s="1156"/>
      <c r="G2" s="1156"/>
      <c r="H2" s="1157"/>
      <c r="I2" s="1157"/>
      <c r="J2" s="1157"/>
      <c r="K2" s="1157"/>
      <c r="L2" s="1157"/>
      <c r="M2" s="1157"/>
      <c r="N2" s="1158"/>
    </row>
    <row r="3" spans="1:14" ht="27" thickBot="1" x14ac:dyDescent="0.45">
      <c r="A3" s="908"/>
      <c r="B3" s="910"/>
      <c r="C3" s="1159" t="s">
        <v>40</v>
      </c>
      <c r="D3" s="1160"/>
      <c r="E3" s="1160"/>
      <c r="F3" s="1160"/>
      <c r="G3" s="1160"/>
      <c r="H3" s="1265" t="s">
        <v>72</v>
      </c>
      <c r="I3" s="1266"/>
      <c r="J3" s="1266"/>
      <c r="K3" s="1266"/>
      <c r="L3" s="1266"/>
      <c r="M3" s="1266"/>
      <c r="N3" s="1267"/>
    </row>
    <row r="4" spans="1:14" ht="15.75" thickBot="1" x14ac:dyDescent="0.3">
      <c r="A4" s="1167" t="s">
        <v>0</v>
      </c>
      <c r="B4" s="1168"/>
      <c r="C4" s="1268" t="s">
        <v>69</v>
      </c>
      <c r="D4" s="1268"/>
      <c r="E4" s="1268"/>
      <c r="F4" s="1268"/>
      <c r="G4" s="1268"/>
      <c r="H4" s="1268"/>
      <c r="I4" s="1268"/>
      <c r="J4" s="1268"/>
      <c r="K4" s="1268"/>
      <c r="L4" s="1268"/>
      <c r="M4" s="1268"/>
      <c r="N4" s="1269"/>
    </row>
    <row r="5" spans="1:14" ht="15.75" thickBot="1" x14ac:dyDescent="0.3">
      <c r="A5" s="1171" t="s">
        <v>2</v>
      </c>
      <c r="B5" s="1172"/>
      <c r="C5" s="1257" t="s">
        <v>70</v>
      </c>
      <c r="D5" s="1257"/>
      <c r="E5" s="1257"/>
      <c r="F5" s="1257"/>
      <c r="G5" s="1257"/>
      <c r="H5" s="1257"/>
      <c r="I5" s="1257"/>
      <c r="J5" s="1257"/>
      <c r="K5" s="1257"/>
      <c r="L5" s="1257"/>
      <c r="M5" s="1257"/>
      <c r="N5" s="1258"/>
    </row>
    <row r="6" spans="1:14" ht="15.75" thickBot="1" x14ac:dyDescent="0.3"/>
    <row r="7" spans="1:14" ht="20.25" x14ac:dyDescent="0.25">
      <c r="A7" s="1175" t="s">
        <v>125</v>
      </c>
      <c r="B7" s="1176"/>
      <c r="C7" s="1176"/>
      <c r="D7" s="1176"/>
      <c r="E7" s="1176"/>
      <c r="F7" s="1176"/>
      <c r="G7" s="1176"/>
      <c r="H7" s="1177"/>
    </row>
    <row r="8" spans="1:14" ht="26.25" thickBot="1" x14ac:dyDescent="0.3">
      <c r="A8" s="67" t="s">
        <v>49</v>
      </c>
      <c r="B8" s="68" t="s">
        <v>126</v>
      </c>
      <c r="C8" s="68" t="s">
        <v>127</v>
      </c>
      <c r="D8" s="68" t="s">
        <v>128</v>
      </c>
      <c r="E8" s="68" t="s">
        <v>129</v>
      </c>
      <c r="F8" s="68" t="s">
        <v>130</v>
      </c>
      <c r="G8" s="68" t="s">
        <v>131</v>
      </c>
      <c r="H8" s="69" t="s">
        <v>132</v>
      </c>
    </row>
    <row r="9" spans="1:14" x14ac:dyDescent="0.25">
      <c r="A9" s="1233" t="s">
        <v>133</v>
      </c>
      <c r="B9" s="70" t="s">
        <v>213</v>
      </c>
      <c r="C9" s="71">
        <v>1709485448</v>
      </c>
      <c r="D9" s="71">
        <v>1709485448</v>
      </c>
      <c r="E9" s="1254">
        <f>+[4]INVERSIÓN!J36</f>
        <v>15250000</v>
      </c>
      <c r="F9" s="1259">
        <f>+E9</f>
        <v>15250000</v>
      </c>
      <c r="G9" s="1262"/>
      <c r="H9" s="1262"/>
    </row>
    <row r="10" spans="1:14" x14ac:dyDescent="0.25">
      <c r="A10" s="1120"/>
      <c r="B10" s="60" t="s">
        <v>214</v>
      </c>
      <c r="C10" s="61">
        <v>295362955</v>
      </c>
      <c r="D10" s="61">
        <v>295362955</v>
      </c>
      <c r="E10" s="1255"/>
      <c r="F10" s="1260"/>
      <c r="G10" s="1263"/>
      <c r="H10" s="1263"/>
    </row>
    <row r="11" spans="1:14" x14ac:dyDescent="0.25">
      <c r="A11" s="1120"/>
      <c r="B11" s="60" t="s">
        <v>215</v>
      </c>
      <c r="C11" s="61">
        <v>1241705000</v>
      </c>
      <c r="D11" s="61">
        <v>1241705000</v>
      </c>
      <c r="E11" s="1255"/>
      <c r="F11" s="1260"/>
      <c r="G11" s="1263"/>
      <c r="H11" s="1263"/>
    </row>
    <row r="12" spans="1:14" x14ac:dyDescent="0.25">
      <c r="A12" s="1120"/>
      <c r="B12" s="60" t="s">
        <v>216</v>
      </c>
      <c r="C12" s="61">
        <v>106931000</v>
      </c>
      <c r="D12" s="61">
        <v>106931000</v>
      </c>
      <c r="E12" s="1255"/>
      <c r="F12" s="1260"/>
      <c r="G12" s="1263"/>
      <c r="H12" s="1263"/>
    </row>
    <row r="13" spans="1:14" ht="15.75" thickBot="1" x14ac:dyDescent="0.3">
      <c r="A13" s="1121"/>
      <c r="B13" s="72" t="s">
        <v>217</v>
      </c>
      <c r="C13" s="73">
        <v>565789625</v>
      </c>
      <c r="D13" s="73">
        <v>565789625</v>
      </c>
      <c r="E13" s="1256"/>
      <c r="F13" s="1261"/>
      <c r="G13" s="1264"/>
      <c r="H13" s="1264"/>
    </row>
    <row r="14" spans="1:14" x14ac:dyDescent="0.25">
      <c r="A14" s="1233" t="s">
        <v>134</v>
      </c>
      <c r="B14" s="70" t="s">
        <v>213</v>
      </c>
      <c r="C14" s="71">
        <v>1709485448</v>
      </c>
      <c r="D14" s="71">
        <v>1709485448</v>
      </c>
      <c r="E14" s="1254">
        <f>+[4]INVERSIÓN!L36</f>
        <v>741070000</v>
      </c>
      <c r="F14" s="1254">
        <f>+E14</f>
        <v>741070000</v>
      </c>
      <c r="G14" s="1248"/>
      <c r="H14" s="1250"/>
    </row>
    <row r="15" spans="1:14" x14ac:dyDescent="0.25">
      <c r="A15" s="1120"/>
      <c r="B15" s="60" t="s">
        <v>214</v>
      </c>
      <c r="C15" s="61">
        <v>295362955</v>
      </c>
      <c r="D15" s="61">
        <v>295362955</v>
      </c>
      <c r="E15" s="1255"/>
      <c r="F15" s="1255"/>
      <c r="G15" s="1249"/>
      <c r="H15" s="1251"/>
    </row>
    <row r="16" spans="1:14" x14ac:dyDescent="0.25">
      <c r="A16" s="1120"/>
      <c r="B16" s="60" t="s">
        <v>215</v>
      </c>
      <c r="C16" s="61">
        <v>1241705000</v>
      </c>
      <c r="D16" s="61">
        <v>1241705000</v>
      </c>
      <c r="E16" s="1255"/>
      <c r="F16" s="1255"/>
      <c r="G16" s="1249"/>
      <c r="H16" s="1251"/>
    </row>
    <row r="17" spans="1:8" x14ac:dyDescent="0.25">
      <c r="A17" s="1120"/>
      <c r="B17" s="60" t="s">
        <v>216</v>
      </c>
      <c r="C17" s="61">
        <v>106931000</v>
      </c>
      <c r="D17" s="61">
        <v>106931000</v>
      </c>
      <c r="E17" s="1255"/>
      <c r="F17" s="1255"/>
      <c r="G17" s="1249"/>
      <c r="H17" s="1251"/>
    </row>
    <row r="18" spans="1:8" ht="15.75" thickBot="1" x14ac:dyDescent="0.3">
      <c r="A18" s="1121"/>
      <c r="B18" s="72" t="s">
        <v>217</v>
      </c>
      <c r="C18" s="73">
        <v>565789625</v>
      </c>
      <c r="D18" s="73">
        <v>565789625</v>
      </c>
      <c r="E18" s="1256"/>
      <c r="F18" s="1256"/>
      <c r="G18" s="1252"/>
      <c r="H18" s="1253"/>
    </row>
    <row r="19" spans="1:8" x14ac:dyDescent="0.25">
      <c r="A19" s="1233" t="s">
        <v>135</v>
      </c>
      <c r="B19" s="70" t="s">
        <v>213</v>
      </c>
      <c r="C19" s="71">
        <v>1709485448</v>
      </c>
      <c r="D19" s="71">
        <v>1709485448</v>
      </c>
      <c r="E19" s="1254">
        <f>+[4]INVERSIÓN!N36</f>
        <v>786690347</v>
      </c>
      <c r="F19" s="1254">
        <f>+E19</f>
        <v>786690347</v>
      </c>
      <c r="G19" s="1248"/>
      <c r="H19" s="1250"/>
    </row>
    <row r="20" spans="1:8" x14ac:dyDescent="0.25">
      <c r="A20" s="1120"/>
      <c r="B20" s="60" t="s">
        <v>214</v>
      </c>
      <c r="C20" s="61">
        <v>295362955</v>
      </c>
      <c r="D20" s="61">
        <v>295362955</v>
      </c>
      <c r="E20" s="1255"/>
      <c r="F20" s="1255"/>
      <c r="G20" s="1249"/>
      <c r="H20" s="1251"/>
    </row>
    <row r="21" spans="1:8" x14ac:dyDescent="0.25">
      <c r="A21" s="1120"/>
      <c r="B21" s="60" t="s">
        <v>215</v>
      </c>
      <c r="C21" s="61">
        <v>1241705000</v>
      </c>
      <c r="D21" s="61">
        <v>1241705000</v>
      </c>
      <c r="E21" s="1255"/>
      <c r="F21" s="1255"/>
      <c r="G21" s="1249"/>
      <c r="H21" s="1251"/>
    </row>
    <row r="22" spans="1:8" x14ac:dyDescent="0.25">
      <c r="A22" s="1120"/>
      <c r="B22" s="60" t="s">
        <v>216</v>
      </c>
      <c r="C22" s="61">
        <v>106931000</v>
      </c>
      <c r="D22" s="61">
        <v>106931000</v>
      </c>
      <c r="E22" s="1255"/>
      <c r="F22" s="1255"/>
      <c r="G22" s="1249"/>
      <c r="H22" s="1251"/>
    </row>
    <row r="23" spans="1:8" ht="15.75" thickBot="1" x14ac:dyDescent="0.3">
      <c r="A23" s="1121"/>
      <c r="B23" s="72" t="s">
        <v>217</v>
      </c>
      <c r="C23" s="73">
        <v>565789625</v>
      </c>
      <c r="D23" s="73">
        <v>565789625</v>
      </c>
      <c r="E23" s="1256"/>
      <c r="F23" s="1256"/>
      <c r="G23" s="1252"/>
      <c r="H23" s="1253"/>
    </row>
    <row r="24" spans="1:8" x14ac:dyDescent="0.25">
      <c r="A24" s="1233" t="s">
        <v>136</v>
      </c>
      <c r="B24" s="70" t="s">
        <v>213</v>
      </c>
      <c r="C24" s="71">
        <v>1709485448</v>
      </c>
      <c r="D24" s="71">
        <v>1709485448</v>
      </c>
      <c r="E24" s="1246">
        <f>+[4]INVERSIÓN!P36</f>
        <v>793469102</v>
      </c>
      <c r="F24" s="1246">
        <f>+[4]INVERSIÓN!P36</f>
        <v>793469102</v>
      </c>
      <c r="G24" s="1248"/>
      <c r="H24" s="1250"/>
    </row>
    <row r="25" spans="1:8" x14ac:dyDescent="0.25">
      <c r="A25" s="1120"/>
      <c r="B25" s="60" t="s">
        <v>214</v>
      </c>
      <c r="C25" s="61">
        <v>295362955</v>
      </c>
      <c r="D25" s="61">
        <v>295362955</v>
      </c>
      <c r="E25" s="1247"/>
      <c r="F25" s="1247"/>
      <c r="G25" s="1249"/>
      <c r="H25" s="1251"/>
    </row>
    <row r="26" spans="1:8" x14ac:dyDescent="0.25">
      <c r="A26" s="1120"/>
      <c r="B26" s="60" t="s">
        <v>215</v>
      </c>
      <c r="C26" s="61">
        <v>1241705000</v>
      </c>
      <c r="D26" s="61">
        <v>1241705000</v>
      </c>
      <c r="E26" s="1247"/>
      <c r="F26" s="1247"/>
      <c r="G26" s="1249"/>
      <c r="H26" s="1251"/>
    </row>
    <row r="27" spans="1:8" x14ac:dyDescent="0.25">
      <c r="A27" s="1120"/>
      <c r="B27" s="60" t="s">
        <v>216</v>
      </c>
      <c r="C27" s="61">
        <v>106931000</v>
      </c>
      <c r="D27" s="61">
        <v>106931000</v>
      </c>
      <c r="E27" s="1247"/>
      <c r="F27" s="1247"/>
      <c r="G27" s="1249"/>
      <c r="H27" s="1251"/>
    </row>
    <row r="28" spans="1:8" ht="15.75" thickBot="1" x14ac:dyDescent="0.3">
      <c r="A28" s="1120"/>
      <c r="B28" s="98" t="s">
        <v>217</v>
      </c>
      <c r="C28" s="97">
        <v>565789625</v>
      </c>
      <c r="D28" s="97">
        <v>565789625</v>
      </c>
      <c r="E28" s="1247"/>
      <c r="F28" s="1247"/>
      <c r="G28" s="1249"/>
      <c r="H28" s="1251"/>
    </row>
    <row r="29" spans="1:8" x14ac:dyDescent="0.25">
      <c r="A29" s="1233" t="s">
        <v>137</v>
      </c>
      <c r="B29" s="108" t="s">
        <v>213</v>
      </c>
      <c r="C29" s="71">
        <v>1709485448</v>
      </c>
      <c r="D29" s="71">
        <v>1709485448</v>
      </c>
      <c r="E29" s="1237">
        <v>874824904</v>
      </c>
      <c r="F29" s="1237">
        <v>874824904</v>
      </c>
      <c r="G29" s="1248"/>
      <c r="H29" s="1250"/>
    </row>
    <row r="30" spans="1:8" x14ac:dyDescent="0.25">
      <c r="A30" s="1120"/>
      <c r="B30" s="41" t="s">
        <v>214</v>
      </c>
      <c r="C30" s="61">
        <v>295362955</v>
      </c>
      <c r="D30" s="61">
        <v>295362955</v>
      </c>
      <c r="E30" s="1238"/>
      <c r="F30" s="1238"/>
      <c r="G30" s="1249"/>
      <c r="H30" s="1251"/>
    </row>
    <row r="31" spans="1:8" x14ac:dyDescent="0.25">
      <c r="A31" s="1120"/>
      <c r="B31" s="41" t="s">
        <v>215</v>
      </c>
      <c r="C31" s="61">
        <v>1241705000</v>
      </c>
      <c r="D31" s="61">
        <v>1241705000</v>
      </c>
      <c r="E31" s="1238"/>
      <c r="F31" s="1238"/>
      <c r="G31" s="1249"/>
      <c r="H31" s="1251"/>
    </row>
    <row r="32" spans="1:8" x14ac:dyDescent="0.25">
      <c r="A32" s="1120"/>
      <c r="B32" s="41" t="s">
        <v>216</v>
      </c>
      <c r="C32" s="61">
        <v>106931000</v>
      </c>
      <c r="D32" s="61">
        <v>106931000</v>
      </c>
      <c r="E32" s="1238"/>
      <c r="F32" s="1238"/>
      <c r="G32" s="1249"/>
      <c r="H32" s="1251"/>
    </row>
    <row r="33" spans="1:8" ht="15.75" thickBot="1" x14ac:dyDescent="0.3">
      <c r="A33" s="1121"/>
      <c r="B33" s="43" t="s">
        <v>217</v>
      </c>
      <c r="C33" s="73">
        <v>565789625</v>
      </c>
      <c r="D33" s="97">
        <v>565789625</v>
      </c>
      <c r="E33" s="1239"/>
      <c r="F33" s="1239"/>
      <c r="G33" s="1252"/>
      <c r="H33" s="1253"/>
    </row>
    <row r="34" spans="1:8" x14ac:dyDescent="0.25">
      <c r="A34" s="1233" t="s">
        <v>138</v>
      </c>
      <c r="B34" s="108" t="s">
        <v>213</v>
      </c>
      <c r="C34" s="146">
        <v>1709485448</v>
      </c>
      <c r="D34" s="147">
        <v>1369505401</v>
      </c>
      <c r="E34" s="1234">
        <f>E276+E285+E294+E303</f>
        <v>3537554981</v>
      </c>
      <c r="F34" s="1237">
        <v>675702343</v>
      </c>
      <c r="G34" s="1240">
        <f>+F34</f>
        <v>675702343</v>
      </c>
      <c r="H34" s="1243"/>
    </row>
    <row r="35" spans="1:8" x14ac:dyDescent="0.25">
      <c r="A35" s="1120"/>
      <c r="B35" s="41" t="s">
        <v>214</v>
      </c>
      <c r="C35" s="148">
        <v>295362955</v>
      </c>
      <c r="D35" s="149">
        <v>295362955</v>
      </c>
      <c r="E35" s="1235"/>
      <c r="F35" s="1238"/>
      <c r="G35" s="1241"/>
      <c r="H35" s="1244"/>
    </row>
    <row r="36" spans="1:8" x14ac:dyDescent="0.25">
      <c r="A36" s="1120"/>
      <c r="B36" s="41" t="s">
        <v>215</v>
      </c>
      <c r="C36" s="148">
        <v>1241705000</v>
      </c>
      <c r="D36" s="149">
        <v>1199966000</v>
      </c>
      <c r="E36" s="1235"/>
      <c r="F36" s="1238"/>
      <c r="G36" s="1241"/>
      <c r="H36" s="1244"/>
    </row>
    <row r="37" spans="1:8" x14ac:dyDescent="0.25">
      <c r="A37" s="1120"/>
      <c r="B37" s="41" t="s">
        <v>216</v>
      </c>
      <c r="C37" s="148">
        <v>106931000</v>
      </c>
      <c r="D37" s="149">
        <v>106931000</v>
      </c>
      <c r="E37" s="1235"/>
      <c r="F37" s="1238"/>
      <c r="G37" s="1241"/>
      <c r="H37" s="1244"/>
    </row>
    <row r="38" spans="1:8" ht="15.75" thickBot="1" x14ac:dyDescent="0.3">
      <c r="A38" s="1121"/>
      <c r="B38" s="43" t="s">
        <v>217</v>
      </c>
      <c r="C38" s="150">
        <v>565789625</v>
      </c>
      <c r="D38" s="151">
        <v>565789625</v>
      </c>
      <c r="E38" s="1236"/>
      <c r="F38" s="1239"/>
      <c r="G38" s="1242"/>
      <c r="H38" s="1245"/>
    </row>
    <row r="39" spans="1:8" ht="15.75" thickBot="1" x14ac:dyDescent="0.3"/>
    <row r="40" spans="1:8" ht="20.25" x14ac:dyDescent="0.25">
      <c r="A40" s="1175" t="s">
        <v>139</v>
      </c>
      <c r="B40" s="1176"/>
      <c r="C40" s="1176"/>
      <c r="D40" s="1176"/>
      <c r="E40" s="1176"/>
      <c r="F40" s="1176"/>
      <c r="G40" s="1176"/>
      <c r="H40" s="1177"/>
    </row>
    <row r="41" spans="1:8" ht="26.25" thickBot="1" x14ac:dyDescent="0.3">
      <c r="A41" s="67" t="s">
        <v>50</v>
      </c>
      <c r="B41" s="68" t="s">
        <v>126</v>
      </c>
      <c r="C41" s="68" t="s">
        <v>127</v>
      </c>
      <c r="D41" s="68" t="s">
        <v>128</v>
      </c>
      <c r="E41" s="68" t="s">
        <v>129</v>
      </c>
      <c r="F41" s="68" t="s">
        <v>130</v>
      </c>
      <c r="G41" s="68" t="s">
        <v>131</v>
      </c>
      <c r="H41" s="69" t="s">
        <v>132</v>
      </c>
    </row>
    <row r="42" spans="1:8" x14ac:dyDescent="0.25">
      <c r="A42" s="1192" t="s">
        <v>140</v>
      </c>
      <c r="B42" s="152" t="s">
        <v>271</v>
      </c>
      <c r="C42" s="144">
        <v>2373758000</v>
      </c>
      <c r="D42" s="144">
        <v>2373758000</v>
      </c>
      <c r="E42" s="1189">
        <v>0</v>
      </c>
      <c r="F42" s="1189">
        <v>0</v>
      </c>
      <c r="G42" s="1195"/>
      <c r="H42" s="1198"/>
    </row>
    <row r="43" spans="1:8" x14ac:dyDescent="0.25">
      <c r="A43" s="1193"/>
      <c r="B43" s="153" t="s">
        <v>272</v>
      </c>
      <c r="C43" s="143">
        <v>5500000000</v>
      </c>
      <c r="D43" s="143">
        <v>5500000000</v>
      </c>
      <c r="E43" s="1190"/>
      <c r="F43" s="1190"/>
      <c r="G43" s="1196"/>
      <c r="H43" s="1199"/>
    </row>
    <row r="44" spans="1:8" x14ac:dyDescent="0.25">
      <c r="A44" s="1193"/>
      <c r="B44" s="153" t="s">
        <v>273</v>
      </c>
      <c r="C44" s="143">
        <v>13435346000</v>
      </c>
      <c r="D44" s="143">
        <v>13435346000</v>
      </c>
      <c r="E44" s="1190"/>
      <c r="F44" s="1190"/>
      <c r="G44" s="1196"/>
      <c r="H44" s="1199"/>
    </row>
    <row r="45" spans="1:8" x14ac:dyDescent="0.25">
      <c r="A45" s="1193"/>
      <c r="B45" s="153" t="s">
        <v>274</v>
      </c>
      <c r="C45" s="143">
        <v>3186932000</v>
      </c>
      <c r="D45" s="143">
        <v>3186932000</v>
      </c>
      <c r="E45" s="1190"/>
      <c r="F45" s="1190"/>
      <c r="G45" s="1196"/>
      <c r="H45" s="1199"/>
    </row>
    <row r="46" spans="1:8" x14ac:dyDescent="0.25">
      <c r="A46" s="1193"/>
      <c r="B46" s="153" t="s">
        <v>275</v>
      </c>
      <c r="C46" s="143">
        <v>103930000</v>
      </c>
      <c r="D46" s="143">
        <v>103930000</v>
      </c>
      <c r="E46" s="1190"/>
      <c r="F46" s="1190"/>
      <c r="G46" s="1196"/>
      <c r="H46" s="1199"/>
    </row>
    <row r="47" spans="1:8" x14ac:dyDescent="0.25">
      <c r="A47" s="1193"/>
      <c r="B47" s="153" t="s">
        <v>276</v>
      </c>
      <c r="C47" s="143">
        <f>304104000+35002000</f>
        <v>339106000</v>
      </c>
      <c r="D47" s="143">
        <f>304104000+35002000</f>
        <v>339106000</v>
      </c>
      <c r="E47" s="1190"/>
      <c r="F47" s="1190"/>
      <c r="G47" s="1196"/>
      <c r="H47" s="1199"/>
    </row>
    <row r="48" spans="1:8" x14ac:dyDescent="0.25">
      <c r="A48" s="1193"/>
      <c r="B48" s="153" t="s">
        <v>277</v>
      </c>
      <c r="C48" s="143">
        <v>119254000</v>
      </c>
      <c r="D48" s="143">
        <v>119254000</v>
      </c>
      <c r="E48" s="1190"/>
      <c r="F48" s="1190"/>
      <c r="G48" s="1196"/>
      <c r="H48" s="1199"/>
    </row>
    <row r="49" spans="1:8" ht="15.75" thickBot="1" x14ac:dyDescent="0.3">
      <c r="A49" s="1194"/>
      <c r="B49" s="154" t="s">
        <v>278</v>
      </c>
      <c r="C49" s="145">
        <v>298778000</v>
      </c>
      <c r="D49" s="145">
        <v>298778000</v>
      </c>
      <c r="E49" s="1191"/>
      <c r="F49" s="1191"/>
      <c r="G49" s="1197"/>
      <c r="H49" s="1200"/>
    </row>
    <row r="50" spans="1:8" x14ac:dyDescent="0.25">
      <c r="A50" s="44" t="s">
        <v>141</v>
      </c>
      <c r="B50" s="41"/>
      <c r="C50" s="41"/>
      <c r="D50" s="41"/>
      <c r="E50" s="41"/>
      <c r="F50" s="41"/>
      <c r="G50" s="41"/>
      <c r="H50" s="42" t="e">
        <f t="shared" ref="H50:H60" si="0">G50/E50</f>
        <v>#DIV/0!</v>
      </c>
    </row>
    <row r="51" spans="1:8" x14ac:dyDescent="0.25">
      <c r="A51" s="44" t="s">
        <v>142</v>
      </c>
      <c r="B51" s="41"/>
      <c r="C51" s="41"/>
      <c r="D51" s="41"/>
      <c r="E51" s="41"/>
      <c r="F51" s="41"/>
      <c r="G51" s="41"/>
      <c r="H51" s="42" t="e">
        <f t="shared" si="0"/>
        <v>#DIV/0!</v>
      </c>
    </row>
    <row r="52" spans="1:8" x14ac:dyDescent="0.25">
      <c r="A52" s="44" t="s">
        <v>143</v>
      </c>
      <c r="B52" s="41"/>
      <c r="C52" s="41"/>
      <c r="D52" s="41"/>
      <c r="E52" s="41"/>
      <c r="F52" s="41"/>
      <c r="G52" s="41"/>
      <c r="H52" s="42" t="e">
        <f t="shared" si="0"/>
        <v>#DIV/0!</v>
      </c>
    </row>
    <row r="53" spans="1:8" x14ac:dyDescent="0.25">
      <c r="A53" s="44" t="s">
        <v>144</v>
      </c>
      <c r="B53" s="41"/>
      <c r="C53" s="41"/>
      <c r="D53" s="41"/>
      <c r="E53" s="41"/>
      <c r="F53" s="41"/>
      <c r="G53" s="41"/>
      <c r="H53" s="42" t="e">
        <f t="shared" si="0"/>
        <v>#DIV/0!</v>
      </c>
    </row>
    <row r="54" spans="1:8" x14ac:dyDescent="0.25">
      <c r="A54" s="44" t="s">
        <v>145</v>
      </c>
      <c r="B54" s="41"/>
      <c r="C54" s="41"/>
      <c r="D54" s="41"/>
      <c r="E54" s="41"/>
      <c r="F54" s="41"/>
      <c r="G54" s="41"/>
      <c r="H54" s="42" t="e">
        <f t="shared" si="0"/>
        <v>#DIV/0!</v>
      </c>
    </row>
    <row r="55" spans="1:8" x14ac:dyDescent="0.25">
      <c r="A55" s="44" t="s">
        <v>133</v>
      </c>
      <c r="B55" s="41"/>
      <c r="C55" s="41"/>
      <c r="D55" s="41"/>
      <c r="E55" s="41"/>
      <c r="F55" s="41"/>
      <c r="G55" s="41"/>
      <c r="H55" s="42" t="e">
        <f t="shared" si="0"/>
        <v>#DIV/0!</v>
      </c>
    </row>
    <row r="56" spans="1:8" x14ac:dyDescent="0.25">
      <c r="A56" s="44" t="s">
        <v>134</v>
      </c>
      <c r="B56" s="41"/>
      <c r="C56" s="41"/>
      <c r="D56" s="41"/>
      <c r="E56" s="41"/>
      <c r="F56" s="41"/>
      <c r="G56" s="41"/>
      <c r="H56" s="42" t="e">
        <f t="shared" si="0"/>
        <v>#DIV/0!</v>
      </c>
    </row>
    <row r="57" spans="1:8" x14ac:dyDescent="0.25">
      <c r="A57" s="44" t="s">
        <v>135</v>
      </c>
      <c r="B57" s="41"/>
      <c r="C57" s="41"/>
      <c r="D57" s="41"/>
      <c r="E57" s="41"/>
      <c r="F57" s="41"/>
      <c r="G57" s="41"/>
      <c r="H57" s="42" t="e">
        <f t="shared" si="0"/>
        <v>#DIV/0!</v>
      </c>
    </row>
    <row r="58" spans="1:8" x14ac:dyDescent="0.25">
      <c r="A58" s="44" t="s">
        <v>136</v>
      </c>
      <c r="B58" s="41"/>
      <c r="C58" s="41"/>
      <c r="D58" s="41"/>
      <c r="E58" s="41"/>
      <c r="F58" s="41"/>
      <c r="G58" s="41"/>
      <c r="H58" s="42" t="e">
        <f t="shared" si="0"/>
        <v>#DIV/0!</v>
      </c>
    </row>
    <row r="59" spans="1:8" x14ac:dyDescent="0.25">
      <c r="A59" s="44" t="s">
        <v>137</v>
      </c>
      <c r="B59" s="41"/>
      <c r="C59" s="41"/>
      <c r="D59" s="41"/>
      <c r="E59" s="41"/>
      <c r="F59" s="41"/>
      <c r="G59" s="41"/>
      <c r="H59" s="42" t="e">
        <f t="shared" si="0"/>
        <v>#DIV/0!</v>
      </c>
    </row>
    <row r="60" spans="1:8" ht="15.75" thickBot="1" x14ac:dyDescent="0.3">
      <c r="A60" s="45" t="s">
        <v>138</v>
      </c>
      <c r="B60" s="43"/>
      <c r="C60" s="43"/>
      <c r="D60" s="43"/>
      <c r="E60" s="43"/>
      <c r="F60" s="43"/>
      <c r="G60" s="43"/>
      <c r="H60" s="42" t="e">
        <f t="shared" si="0"/>
        <v>#DIV/0!</v>
      </c>
    </row>
    <row r="62" spans="1:8" ht="20.25" hidden="1" x14ac:dyDescent="0.25">
      <c r="A62" s="1175" t="s">
        <v>146</v>
      </c>
      <c r="B62" s="1176"/>
      <c r="C62" s="1176"/>
      <c r="D62" s="1176"/>
      <c r="E62" s="1176"/>
      <c r="F62" s="1176"/>
      <c r="G62" s="1176"/>
      <c r="H62" s="1177"/>
    </row>
    <row r="63" spans="1:8" ht="25.5" hidden="1" x14ac:dyDescent="0.25">
      <c r="A63" s="37" t="s">
        <v>62</v>
      </c>
      <c r="B63" s="38" t="s">
        <v>126</v>
      </c>
      <c r="C63" s="38" t="s">
        <v>127</v>
      </c>
      <c r="D63" s="38" t="s">
        <v>128</v>
      </c>
      <c r="E63" s="38" t="s">
        <v>129</v>
      </c>
      <c r="F63" s="38" t="s">
        <v>130</v>
      </c>
      <c r="G63" s="38" t="s">
        <v>131</v>
      </c>
      <c r="H63" s="39" t="s">
        <v>132</v>
      </c>
    </row>
    <row r="64" spans="1:8" hidden="1" x14ac:dyDescent="0.25">
      <c r="A64" s="44" t="s">
        <v>140</v>
      </c>
      <c r="B64" s="41"/>
      <c r="C64" s="41"/>
      <c r="D64" s="41"/>
      <c r="E64" s="41"/>
      <c r="F64" s="41"/>
      <c r="G64" s="41"/>
      <c r="H64" s="42" t="e">
        <f>G64/E64</f>
        <v>#DIV/0!</v>
      </c>
    </row>
    <row r="65" spans="1:8" hidden="1" x14ac:dyDescent="0.25">
      <c r="A65" s="44" t="s">
        <v>141</v>
      </c>
      <c r="B65" s="41"/>
      <c r="C65" s="41"/>
      <c r="D65" s="41"/>
      <c r="E65" s="41"/>
      <c r="F65" s="41"/>
      <c r="G65" s="41"/>
      <c r="H65" s="42" t="e">
        <f t="shared" ref="H65:H75" si="1">G65/E65</f>
        <v>#DIV/0!</v>
      </c>
    </row>
    <row r="66" spans="1:8" hidden="1" x14ac:dyDescent="0.25">
      <c r="A66" s="44" t="s">
        <v>142</v>
      </c>
      <c r="B66" s="41"/>
      <c r="C66" s="41"/>
      <c r="D66" s="41"/>
      <c r="E66" s="41"/>
      <c r="F66" s="41"/>
      <c r="G66" s="41"/>
      <c r="H66" s="42" t="e">
        <f t="shared" si="1"/>
        <v>#DIV/0!</v>
      </c>
    </row>
    <row r="67" spans="1:8" hidden="1" x14ac:dyDescent="0.25">
      <c r="A67" s="44" t="s">
        <v>143</v>
      </c>
      <c r="B67" s="41"/>
      <c r="C67" s="41"/>
      <c r="D67" s="41"/>
      <c r="E67" s="41"/>
      <c r="F67" s="41"/>
      <c r="G67" s="41"/>
      <c r="H67" s="42" t="e">
        <f t="shared" si="1"/>
        <v>#DIV/0!</v>
      </c>
    </row>
    <row r="68" spans="1:8" hidden="1" x14ac:dyDescent="0.25">
      <c r="A68" s="44" t="s">
        <v>144</v>
      </c>
      <c r="B68" s="41"/>
      <c r="C68" s="41"/>
      <c r="D68" s="41"/>
      <c r="E68" s="41"/>
      <c r="F68" s="41"/>
      <c r="G68" s="41"/>
      <c r="H68" s="42" t="e">
        <f t="shared" si="1"/>
        <v>#DIV/0!</v>
      </c>
    </row>
    <row r="69" spans="1:8" hidden="1" x14ac:dyDescent="0.25">
      <c r="A69" s="44" t="s">
        <v>145</v>
      </c>
      <c r="B69" s="41"/>
      <c r="C69" s="41"/>
      <c r="D69" s="41"/>
      <c r="E69" s="41"/>
      <c r="F69" s="41"/>
      <c r="G69" s="41"/>
      <c r="H69" s="42" t="e">
        <f t="shared" si="1"/>
        <v>#DIV/0!</v>
      </c>
    </row>
    <row r="70" spans="1:8" hidden="1" x14ac:dyDescent="0.25">
      <c r="A70" s="44" t="s">
        <v>133</v>
      </c>
      <c r="B70" s="41"/>
      <c r="C70" s="41"/>
      <c r="D70" s="41"/>
      <c r="E70" s="41"/>
      <c r="F70" s="41"/>
      <c r="G70" s="41"/>
      <c r="H70" s="42" t="e">
        <f t="shared" si="1"/>
        <v>#DIV/0!</v>
      </c>
    </row>
    <row r="71" spans="1:8" hidden="1" x14ac:dyDescent="0.25">
      <c r="A71" s="44" t="s">
        <v>134</v>
      </c>
      <c r="B71" s="41"/>
      <c r="C71" s="41"/>
      <c r="D71" s="41"/>
      <c r="E71" s="41"/>
      <c r="F71" s="41"/>
      <c r="G71" s="41"/>
      <c r="H71" s="42" t="e">
        <f t="shared" si="1"/>
        <v>#DIV/0!</v>
      </c>
    </row>
    <row r="72" spans="1:8" hidden="1" x14ac:dyDescent="0.25">
      <c r="A72" s="44" t="s">
        <v>135</v>
      </c>
      <c r="B72" s="41"/>
      <c r="C72" s="41"/>
      <c r="D72" s="41"/>
      <c r="E72" s="41"/>
      <c r="F72" s="41"/>
      <c r="G72" s="41"/>
      <c r="H72" s="42" t="e">
        <f t="shared" si="1"/>
        <v>#DIV/0!</v>
      </c>
    </row>
    <row r="73" spans="1:8" hidden="1" x14ac:dyDescent="0.25">
      <c r="A73" s="44" t="s">
        <v>136</v>
      </c>
      <c r="B73" s="41"/>
      <c r="C73" s="41"/>
      <c r="D73" s="41"/>
      <c r="E73" s="41"/>
      <c r="F73" s="41"/>
      <c r="G73" s="41"/>
      <c r="H73" s="42" t="e">
        <f t="shared" si="1"/>
        <v>#DIV/0!</v>
      </c>
    </row>
    <row r="74" spans="1:8" hidden="1" x14ac:dyDescent="0.25">
      <c r="A74" s="44" t="s">
        <v>137</v>
      </c>
      <c r="B74" s="41"/>
      <c r="C74" s="41"/>
      <c r="D74" s="41"/>
      <c r="E74" s="41"/>
      <c r="F74" s="41"/>
      <c r="G74" s="41"/>
      <c r="H74" s="42" t="e">
        <f t="shared" si="1"/>
        <v>#DIV/0!</v>
      </c>
    </row>
    <row r="75" spans="1:8" ht="15.75" hidden="1" thickBot="1" x14ac:dyDescent="0.3">
      <c r="A75" s="45" t="s">
        <v>138</v>
      </c>
      <c r="B75" s="43"/>
      <c r="C75" s="43"/>
      <c r="D75" s="43"/>
      <c r="E75" s="43"/>
      <c r="F75" s="43"/>
      <c r="G75" s="43"/>
      <c r="H75" s="42" t="e">
        <f t="shared" si="1"/>
        <v>#DIV/0!</v>
      </c>
    </row>
    <row r="77" spans="1:8" ht="20.25" hidden="1" x14ac:dyDescent="0.25">
      <c r="A77" s="1175" t="s">
        <v>147</v>
      </c>
      <c r="B77" s="1176"/>
      <c r="C77" s="1176"/>
      <c r="D77" s="1176"/>
      <c r="E77" s="1176"/>
      <c r="F77" s="1176"/>
      <c r="G77" s="1176"/>
      <c r="H77" s="1177"/>
    </row>
    <row r="78" spans="1:8" ht="25.5" hidden="1" x14ac:dyDescent="0.25">
      <c r="A78" s="37" t="s">
        <v>63</v>
      </c>
      <c r="B78" s="38" t="s">
        <v>126</v>
      </c>
      <c r="C78" s="38" t="s">
        <v>127</v>
      </c>
      <c r="D78" s="38" t="s">
        <v>128</v>
      </c>
      <c r="E78" s="38" t="s">
        <v>129</v>
      </c>
      <c r="F78" s="38" t="s">
        <v>130</v>
      </c>
      <c r="G78" s="38" t="s">
        <v>131</v>
      </c>
      <c r="H78" s="39" t="s">
        <v>132</v>
      </c>
    </row>
    <row r="79" spans="1:8" hidden="1" x14ac:dyDescent="0.25">
      <c r="A79" s="44" t="s">
        <v>140</v>
      </c>
      <c r="B79" s="41"/>
      <c r="C79" s="41"/>
      <c r="D79" s="41"/>
      <c r="E79" s="41"/>
      <c r="F79" s="41"/>
      <c r="G79" s="41"/>
      <c r="H79" s="42" t="e">
        <f>G79/E79</f>
        <v>#DIV/0!</v>
      </c>
    </row>
    <row r="80" spans="1:8" hidden="1" x14ac:dyDescent="0.25">
      <c r="A80" s="44" t="s">
        <v>141</v>
      </c>
      <c r="B80" s="41"/>
      <c r="C80" s="41"/>
      <c r="D80" s="41"/>
      <c r="E80" s="41"/>
      <c r="F80" s="41"/>
      <c r="G80" s="41"/>
      <c r="H80" s="42" t="e">
        <f t="shared" ref="H80:H90" si="2">G80/E80</f>
        <v>#DIV/0!</v>
      </c>
    </row>
    <row r="81" spans="1:8" hidden="1" x14ac:dyDescent="0.25">
      <c r="A81" s="44" t="s">
        <v>142</v>
      </c>
      <c r="B81" s="41"/>
      <c r="C81" s="41"/>
      <c r="D81" s="41"/>
      <c r="E81" s="41"/>
      <c r="F81" s="41"/>
      <c r="G81" s="41"/>
      <c r="H81" s="42" t="e">
        <f t="shared" si="2"/>
        <v>#DIV/0!</v>
      </c>
    </row>
    <row r="82" spans="1:8" hidden="1" x14ac:dyDescent="0.25">
      <c r="A82" s="44" t="s">
        <v>143</v>
      </c>
      <c r="B82" s="41"/>
      <c r="C82" s="41"/>
      <c r="D82" s="41"/>
      <c r="E82" s="41"/>
      <c r="F82" s="41"/>
      <c r="G82" s="41"/>
      <c r="H82" s="42" t="e">
        <f t="shared" si="2"/>
        <v>#DIV/0!</v>
      </c>
    </row>
    <row r="83" spans="1:8" hidden="1" x14ac:dyDescent="0.25">
      <c r="A83" s="44" t="s">
        <v>144</v>
      </c>
      <c r="B83" s="41"/>
      <c r="C83" s="41"/>
      <c r="D83" s="41"/>
      <c r="E83" s="41"/>
      <c r="F83" s="41"/>
      <c r="G83" s="41"/>
      <c r="H83" s="42" t="e">
        <f t="shared" si="2"/>
        <v>#DIV/0!</v>
      </c>
    </row>
    <row r="84" spans="1:8" hidden="1" x14ac:dyDescent="0.25">
      <c r="A84" s="44" t="s">
        <v>145</v>
      </c>
      <c r="B84" s="41"/>
      <c r="C84" s="41"/>
      <c r="D84" s="41"/>
      <c r="E84" s="41"/>
      <c r="F84" s="41"/>
      <c r="G84" s="41"/>
      <c r="H84" s="42" t="e">
        <f t="shared" si="2"/>
        <v>#DIV/0!</v>
      </c>
    </row>
    <row r="85" spans="1:8" hidden="1" x14ac:dyDescent="0.25">
      <c r="A85" s="44" t="s">
        <v>133</v>
      </c>
      <c r="B85" s="41"/>
      <c r="C85" s="41"/>
      <c r="D85" s="41"/>
      <c r="E85" s="41"/>
      <c r="F85" s="41"/>
      <c r="G85" s="41"/>
      <c r="H85" s="42" t="e">
        <f t="shared" si="2"/>
        <v>#DIV/0!</v>
      </c>
    </row>
    <row r="86" spans="1:8" hidden="1" x14ac:dyDescent="0.25">
      <c r="A86" s="44" t="s">
        <v>134</v>
      </c>
      <c r="B86" s="41"/>
      <c r="C86" s="41"/>
      <c r="D86" s="41"/>
      <c r="E86" s="41"/>
      <c r="F86" s="41"/>
      <c r="G86" s="41"/>
      <c r="H86" s="42" t="e">
        <f t="shared" si="2"/>
        <v>#DIV/0!</v>
      </c>
    </row>
    <row r="87" spans="1:8" hidden="1" x14ac:dyDescent="0.25">
      <c r="A87" s="44" t="s">
        <v>135</v>
      </c>
      <c r="B87" s="41"/>
      <c r="C87" s="41"/>
      <c r="D87" s="41"/>
      <c r="E87" s="41"/>
      <c r="F87" s="41"/>
      <c r="G87" s="41"/>
      <c r="H87" s="42" t="e">
        <f t="shared" si="2"/>
        <v>#DIV/0!</v>
      </c>
    </row>
    <row r="88" spans="1:8" hidden="1" x14ac:dyDescent="0.25">
      <c r="A88" s="44" t="s">
        <v>136</v>
      </c>
      <c r="B88" s="41"/>
      <c r="C88" s="41"/>
      <c r="D88" s="41"/>
      <c r="E88" s="41"/>
      <c r="F88" s="41"/>
      <c r="G88" s="41"/>
      <c r="H88" s="42" t="e">
        <f t="shared" si="2"/>
        <v>#DIV/0!</v>
      </c>
    </row>
    <row r="89" spans="1:8" hidden="1" x14ac:dyDescent="0.25">
      <c r="A89" s="44" t="s">
        <v>137</v>
      </c>
      <c r="B89" s="41"/>
      <c r="C89" s="41"/>
      <c r="D89" s="41"/>
      <c r="E89" s="41"/>
      <c r="F89" s="41"/>
      <c r="G89" s="41"/>
      <c r="H89" s="42" t="e">
        <f t="shared" si="2"/>
        <v>#DIV/0!</v>
      </c>
    </row>
    <row r="90" spans="1:8" ht="15.75" hidden="1" thickBot="1" x14ac:dyDescent="0.3">
      <c r="A90" s="45" t="s">
        <v>138</v>
      </c>
      <c r="B90" s="43"/>
      <c r="C90" s="43"/>
      <c r="D90" s="43"/>
      <c r="E90" s="43"/>
      <c r="F90" s="43"/>
      <c r="G90" s="43"/>
      <c r="H90" s="42" t="e">
        <f t="shared" si="2"/>
        <v>#DIV/0!</v>
      </c>
    </row>
    <row r="91" spans="1:8" ht="15.75" hidden="1" thickBot="1" x14ac:dyDescent="0.3"/>
    <row r="92" spans="1:8" ht="20.25" hidden="1" x14ac:dyDescent="0.25">
      <c r="A92" s="1175" t="s">
        <v>148</v>
      </c>
      <c r="B92" s="1176"/>
      <c r="C92" s="1176"/>
      <c r="D92" s="1176"/>
      <c r="E92" s="1176"/>
      <c r="F92" s="1176"/>
      <c r="G92" s="1176"/>
      <c r="H92" s="1177"/>
    </row>
    <row r="93" spans="1:8" ht="25.5" hidden="1" x14ac:dyDescent="0.25">
      <c r="A93" s="37" t="s">
        <v>64</v>
      </c>
      <c r="B93" s="38" t="s">
        <v>126</v>
      </c>
      <c r="C93" s="38" t="s">
        <v>127</v>
      </c>
      <c r="D93" s="38" t="s">
        <v>128</v>
      </c>
      <c r="E93" s="38" t="s">
        <v>129</v>
      </c>
      <c r="F93" s="38" t="s">
        <v>130</v>
      </c>
      <c r="G93" s="38" t="s">
        <v>131</v>
      </c>
      <c r="H93" s="39" t="s">
        <v>132</v>
      </c>
    </row>
    <row r="94" spans="1:8" hidden="1" x14ac:dyDescent="0.25">
      <c r="A94" s="44" t="s">
        <v>140</v>
      </c>
      <c r="B94" s="41"/>
      <c r="C94" s="41"/>
      <c r="D94" s="41"/>
      <c r="E94" s="41"/>
      <c r="F94" s="41"/>
      <c r="G94" s="41"/>
      <c r="H94" s="42" t="e">
        <f>G94/E94</f>
        <v>#DIV/0!</v>
      </c>
    </row>
    <row r="95" spans="1:8" hidden="1" x14ac:dyDescent="0.25">
      <c r="A95" s="44" t="s">
        <v>141</v>
      </c>
      <c r="B95" s="41"/>
      <c r="C95" s="41"/>
      <c r="D95" s="41"/>
      <c r="E95" s="41"/>
      <c r="F95" s="41"/>
      <c r="G95" s="41"/>
      <c r="H95" s="42" t="e">
        <f t="shared" ref="H95:H105" si="3">G95/E95</f>
        <v>#DIV/0!</v>
      </c>
    </row>
    <row r="96" spans="1:8" hidden="1" x14ac:dyDescent="0.25">
      <c r="A96" s="44" t="s">
        <v>142</v>
      </c>
      <c r="B96" s="41"/>
      <c r="C96" s="41"/>
      <c r="D96" s="41"/>
      <c r="E96" s="41"/>
      <c r="F96" s="41"/>
      <c r="G96" s="41"/>
      <c r="H96" s="42" t="e">
        <f t="shared" si="3"/>
        <v>#DIV/0!</v>
      </c>
    </row>
    <row r="97" spans="1:17" hidden="1" x14ac:dyDescent="0.25">
      <c r="A97" s="44" t="s">
        <v>143</v>
      </c>
      <c r="B97" s="41"/>
      <c r="C97" s="41"/>
      <c r="D97" s="41"/>
      <c r="E97" s="41"/>
      <c r="F97" s="41"/>
      <c r="G97" s="41"/>
      <c r="H97" s="42" t="e">
        <f t="shared" si="3"/>
        <v>#DIV/0!</v>
      </c>
    </row>
    <row r="98" spans="1:17" hidden="1" x14ac:dyDescent="0.25">
      <c r="A98" s="44" t="s">
        <v>144</v>
      </c>
      <c r="B98" s="41"/>
      <c r="C98" s="41"/>
      <c r="D98" s="41"/>
      <c r="E98" s="41"/>
      <c r="F98" s="41"/>
      <c r="G98" s="41"/>
      <c r="H98" s="42" t="e">
        <f t="shared" si="3"/>
        <v>#DIV/0!</v>
      </c>
    </row>
    <row r="99" spans="1:17" hidden="1" x14ac:dyDescent="0.25">
      <c r="A99" s="44" t="s">
        <v>145</v>
      </c>
      <c r="B99" s="41"/>
      <c r="C99" s="41"/>
      <c r="D99" s="41"/>
      <c r="E99" s="41"/>
      <c r="F99" s="41"/>
      <c r="G99" s="41"/>
      <c r="H99" s="42" t="e">
        <f t="shared" si="3"/>
        <v>#DIV/0!</v>
      </c>
    </row>
    <row r="100" spans="1:17" hidden="1" x14ac:dyDescent="0.25">
      <c r="A100" s="44" t="s">
        <v>133</v>
      </c>
      <c r="B100" s="41"/>
      <c r="C100" s="41"/>
      <c r="D100" s="41"/>
      <c r="E100" s="41"/>
      <c r="F100" s="41"/>
      <c r="G100" s="41"/>
      <c r="H100" s="42" t="e">
        <f t="shared" si="3"/>
        <v>#DIV/0!</v>
      </c>
    </row>
    <row r="101" spans="1:17" hidden="1" x14ac:dyDescent="0.25">
      <c r="A101" s="44" t="s">
        <v>134</v>
      </c>
      <c r="B101" s="41"/>
      <c r="C101" s="41"/>
      <c r="D101" s="41"/>
      <c r="E101" s="41"/>
      <c r="F101" s="41"/>
      <c r="G101" s="41"/>
      <c r="H101" s="42" t="e">
        <f t="shared" si="3"/>
        <v>#DIV/0!</v>
      </c>
    </row>
    <row r="102" spans="1:17" hidden="1" x14ac:dyDescent="0.25">
      <c r="A102" s="44" t="s">
        <v>135</v>
      </c>
      <c r="B102" s="41"/>
      <c r="C102" s="41"/>
      <c r="D102" s="41"/>
      <c r="E102" s="41"/>
      <c r="F102" s="41"/>
      <c r="G102" s="41"/>
      <c r="H102" s="42" t="e">
        <f t="shared" si="3"/>
        <v>#DIV/0!</v>
      </c>
    </row>
    <row r="103" spans="1:17" hidden="1" x14ac:dyDescent="0.25">
      <c r="A103" s="44" t="s">
        <v>136</v>
      </c>
      <c r="B103" s="41"/>
      <c r="C103" s="41"/>
      <c r="D103" s="41"/>
      <c r="E103" s="41"/>
      <c r="F103" s="41"/>
      <c r="G103" s="41"/>
      <c r="H103" s="42" t="e">
        <f t="shared" si="3"/>
        <v>#DIV/0!</v>
      </c>
    </row>
    <row r="104" spans="1:17" hidden="1" x14ac:dyDescent="0.25">
      <c r="A104" s="44" t="s">
        <v>137</v>
      </c>
      <c r="B104" s="41"/>
      <c r="C104" s="41"/>
      <c r="D104" s="41"/>
      <c r="E104" s="41"/>
      <c r="F104" s="41"/>
      <c r="G104" s="41"/>
      <c r="H104" s="42" t="e">
        <f t="shared" si="3"/>
        <v>#DIV/0!</v>
      </c>
    </row>
    <row r="105" spans="1:17" ht="15.75" hidden="1" thickBot="1" x14ac:dyDescent="0.3">
      <c r="A105" s="45" t="s">
        <v>138</v>
      </c>
      <c r="B105" s="43"/>
      <c r="C105" s="43"/>
      <c r="D105" s="43"/>
      <c r="E105" s="43"/>
      <c r="F105" s="43"/>
      <c r="G105" s="43"/>
      <c r="H105" s="42" t="e">
        <f t="shared" si="3"/>
        <v>#DIV/0!</v>
      </c>
    </row>
    <row r="107" spans="1:17" ht="21" hidden="1" thickBot="1" x14ac:dyDescent="0.3">
      <c r="A107" s="1164" t="s">
        <v>149</v>
      </c>
      <c r="B107" s="1165"/>
      <c r="C107" s="1230"/>
      <c r="D107" s="1230"/>
      <c r="E107" s="1230"/>
      <c r="F107" s="1230"/>
      <c r="G107" s="1230"/>
      <c r="H107" s="1230"/>
      <c r="I107" s="1230"/>
      <c r="J107" s="1230"/>
      <c r="K107" s="1230"/>
      <c r="L107" s="1230"/>
      <c r="M107" s="1230"/>
      <c r="N107" s="1231"/>
    </row>
    <row r="108" spans="1:17" ht="38.25" hidden="1" x14ac:dyDescent="0.25">
      <c r="A108" s="37" t="s">
        <v>49</v>
      </c>
      <c r="B108" s="93" t="s">
        <v>150</v>
      </c>
      <c r="C108" s="92" t="s">
        <v>151</v>
      </c>
      <c r="D108" s="64" t="s">
        <v>152</v>
      </c>
      <c r="E108" s="64" t="s">
        <v>153</v>
      </c>
      <c r="F108" s="64" t="s">
        <v>154</v>
      </c>
      <c r="G108" s="64" t="s">
        <v>155</v>
      </c>
      <c r="H108" s="64" t="s">
        <v>156</v>
      </c>
      <c r="I108" s="64" t="s">
        <v>157</v>
      </c>
      <c r="J108" s="65" t="s">
        <v>158</v>
      </c>
      <c r="K108" s="64" t="s">
        <v>159</v>
      </c>
      <c r="L108" s="64" t="s">
        <v>160</v>
      </c>
      <c r="M108" s="64" t="s">
        <v>161</v>
      </c>
      <c r="N108" s="66" t="s">
        <v>162</v>
      </c>
      <c r="Q108" s="109">
        <f>J114-J113</f>
        <v>9.9999999999999978E-2</v>
      </c>
    </row>
    <row r="109" spans="1:17" hidden="1" x14ac:dyDescent="0.25">
      <c r="A109" s="40" t="s">
        <v>133</v>
      </c>
      <c r="B109" s="1224" t="s">
        <v>218</v>
      </c>
      <c r="C109" s="1227" t="s">
        <v>219</v>
      </c>
      <c r="D109" s="1232" t="s">
        <v>224</v>
      </c>
      <c r="E109" s="1218" t="s">
        <v>220</v>
      </c>
      <c r="F109" s="1223">
        <v>100</v>
      </c>
      <c r="G109" s="1223">
        <v>8</v>
      </c>
      <c r="H109" s="20">
        <v>1</v>
      </c>
      <c r="I109" s="41"/>
      <c r="J109" s="41">
        <f>I109/H109</f>
        <v>0</v>
      </c>
      <c r="K109" s="41"/>
      <c r="L109" s="41"/>
      <c r="M109" s="90" t="s">
        <v>71</v>
      </c>
      <c r="N109" s="42"/>
      <c r="O109" s="104">
        <f t="shared" ref="O109:O114" si="4">LEN(N109)</f>
        <v>0</v>
      </c>
    </row>
    <row r="110" spans="1:17" hidden="1" x14ac:dyDescent="0.25">
      <c r="A110" s="40" t="s">
        <v>134</v>
      </c>
      <c r="B110" s="1225"/>
      <c r="C110" s="1228"/>
      <c r="D110" s="1207"/>
      <c r="E110" s="1207"/>
      <c r="F110" s="1196"/>
      <c r="G110" s="1196"/>
      <c r="H110" s="20">
        <v>1</v>
      </c>
      <c r="I110" s="41"/>
      <c r="J110" s="41">
        <f>I110/H110</f>
        <v>0</v>
      </c>
      <c r="K110" s="41"/>
      <c r="L110" s="41"/>
      <c r="M110" s="90" t="s">
        <v>71</v>
      </c>
      <c r="N110" s="42"/>
      <c r="O110" s="104">
        <f t="shared" si="4"/>
        <v>0</v>
      </c>
    </row>
    <row r="111" spans="1:17" hidden="1" x14ac:dyDescent="0.25">
      <c r="A111" s="40" t="s">
        <v>135</v>
      </c>
      <c r="B111" s="1225"/>
      <c r="C111" s="1228"/>
      <c r="D111" s="1207"/>
      <c r="E111" s="1207"/>
      <c r="F111" s="1196"/>
      <c r="G111" s="1196"/>
      <c r="H111" s="20">
        <v>1</v>
      </c>
      <c r="I111" s="41"/>
      <c r="J111" s="41">
        <f>I111/H111</f>
        <v>0</v>
      </c>
      <c r="K111" s="41"/>
      <c r="L111" s="41"/>
      <c r="M111" s="90" t="s">
        <v>71</v>
      </c>
      <c r="N111" s="42"/>
      <c r="O111" s="104">
        <f t="shared" si="4"/>
        <v>0</v>
      </c>
    </row>
    <row r="112" spans="1:17" s="76" customFormat="1" hidden="1" x14ac:dyDescent="0.25">
      <c r="A112" s="77" t="s">
        <v>136</v>
      </c>
      <c r="B112" s="1225"/>
      <c r="C112" s="1228"/>
      <c r="D112" s="1207"/>
      <c r="E112" s="1207"/>
      <c r="F112" s="1196"/>
      <c r="G112" s="1196"/>
      <c r="H112" s="20">
        <v>1</v>
      </c>
      <c r="I112" s="99">
        <v>0.4</v>
      </c>
      <c r="J112" s="110">
        <f>I112/H112</f>
        <v>0.4</v>
      </c>
      <c r="K112" s="99"/>
      <c r="L112" s="99"/>
      <c r="M112" s="20" t="s">
        <v>71</v>
      </c>
      <c r="N112" s="135" t="s">
        <v>250</v>
      </c>
      <c r="O112" s="104">
        <f t="shared" si="4"/>
        <v>190</v>
      </c>
    </row>
    <row r="113" spans="1:15" hidden="1" x14ac:dyDescent="0.25">
      <c r="A113" s="40" t="s">
        <v>137</v>
      </c>
      <c r="B113" s="1225"/>
      <c r="C113" s="1228"/>
      <c r="D113" s="1207"/>
      <c r="E113" s="1207"/>
      <c r="F113" s="1196"/>
      <c r="G113" s="1196"/>
      <c r="H113" s="20">
        <v>1</v>
      </c>
      <c r="I113" s="41">
        <v>0.9</v>
      </c>
      <c r="J113" s="111">
        <f>+I113</f>
        <v>0.9</v>
      </c>
      <c r="K113" s="41"/>
      <c r="L113" s="41"/>
      <c r="M113" s="90" t="s">
        <v>71</v>
      </c>
      <c r="N113" s="42" t="s">
        <v>259</v>
      </c>
      <c r="O113" s="104">
        <f t="shared" si="4"/>
        <v>199</v>
      </c>
    </row>
    <row r="114" spans="1:15" ht="15.75" hidden="1" thickBot="1" x14ac:dyDescent="0.3">
      <c r="A114" s="112" t="s">
        <v>138</v>
      </c>
      <c r="B114" s="1226"/>
      <c r="C114" s="1229"/>
      <c r="D114" s="1208"/>
      <c r="E114" s="1208"/>
      <c r="F114" s="1197"/>
      <c r="G114" s="1197"/>
      <c r="H114" s="113">
        <v>1</v>
      </c>
      <c r="I114" s="114">
        <v>1</v>
      </c>
      <c r="J114" s="115">
        <v>1</v>
      </c>
      <c r="K114" s="114"/>
      <c r="L114" s="114"/>
      <c r="M114" s="116" t="s">
        <v>71</v>
      </c>
      <c r="N114" s="117" t="s">
        <v>260</v>
      </c>
      <c r="O114" s="104">
        <f t="shared" si="4"/>
        <v>193</v>
      </c>
    </row>
    <row r="115" spans="1:15" hidden="1" x14ac:dyDescent="0.25">
      <c r="A115" s="62"/>
      <c r="B115" s="105"/>
      <c r="C115" s="105"/>
      <c r="D115" s="105"/>
      <c r="E115" s="105"/>
      <c r="F115" s="3"/>
      <c r="G115" s="3"/>
      <c r="H115" s="3"/>
      <c r="O115" s="105"/>
    </row>
    <row r="116" spans="1:15" ht="15.75" hidden="1" thickBot="1" x14ac:dyDescent="0.3">
      <c r="A116" s="62"/>
      <c r="B116" s="105"/>
      <c r="C116" s="105"/>
      <c r="D116" s="105"/>
      <c r="E116" s="105"/>
      <c r="F116" s="3"/>
      <c r="G116" s="3"/>
      <c r="H116" s="3"/>
      <c r="O116" s="105"/>
    </row>
    <row r="117" spans="1:15" ht="38.25" hidden="1" x14ac:dyDescent="0.25">
      <c r="A117" s="63" t="s">
        <v>49</v>
      </c>
      <c r="B117" s="91" t="s">
        <v>150</v>
      </c>
      <c r="C117" s="92" t="s">
        <v>151</v>
      </c>
      <c r="D117" s="64" t="s">
        <v>152</v>
      </c>
      <c r="E117" s="64" t="s">
        <v>153</v>
      </c>
      <c r="F117" s="64" t="s">
        <v>154</v>
      </c>
      <c r="G117" s="64" t="s">
        <v>155</v>
      </c>
      <c r="H117" s="64" t="s">
        <v>156</v>
      </c>
      <c r="I117" s="64" t="s">
        <v>157</v>
      </c>
      <c r="J117" s="65" t="s">
        <v>158</v>
      </c>
      <c r="K117" s="64" t="s">
        <v>159</v>
      </c>
      <c r="L117" s="64" t="s">
        <v>160</v>
      </c>
      <c r="M117" s="64" t="s">
        <v>161</v>
      </c>
      <c r="N117" s="66" t="s">
        <v>162</v>
      </c>
      <c r="O117" s="105"/>
    </row>
    <row r="118" spans="1:15" hidden="1" x14ac:dyDescent="0.25">
      <c r="A118" s="40" t="s">
        <v>133</v>
      </c>
      <c r="B118" s="1224" t="s">
        <v>221</v>
      </c>
      <c r="C118" s="1227" t="s">
        <v>222</v>
      </c>
      <c r="D118" s="1218" t="s">
        <v>223</v>
      </c>
      <c r="E118" s="1218" t="s">
        <v>225</v>
      </c>
      <c r="F118" s="1223">
        <v>100</v>
      </c>
      <c r="G118" s="1223">
        <v>370</v>
      </c>
      <c r="H118" s="20">
        <v>5</v>
      </c>
      <c r="I118" s="41"/>
      <c r="J118" s="41">
        <f t="shared" ref="J118:J123" si="5">I118/H118</f>
        <v>0</v>
      </c>
      <c r="K118" s="41"/>
      <c r="L118" s="41"/>
      <c r="M118" s="90" t="s">
        <v>71</v>
      </c>
      <c r="N118" s="42"/>
      <c r="O118" s="104">
        <f t="shared" ref="O118:O123" si="6">LEN(N118)</f>
        <v>0</v>
      </c>
    </row>
    <row r="119" spans="1:15" hidden="1" x14ac:dyDescent="0.25">
      <c r="A119" s="40" t="s">
        <v>134</v>
      </c>
      <c r="B119" s="1225"/>
      <c r="C119" s="1228"/>
      <c r="D119" s="1207"/>
      <c r="E119" s="1207"/>
      <c r="F119" s="1196"/>
      <c r="G119" s="1196"/>
      <c r="H119" s="20">
        <v>5</v>
      </c>
      <c r="I119" s="41"/>
      <c r="J119" s="41">
        <f t="shared" si="5"/>
        <v>0</v>
      </c>
      <c r="K119" s="41"/>
      <c r="L119" s="41"/>
      <c r="M119" s="90" t="s">
        <v>71</v>
      </c>
      <c r="N119" s="42"/>
      <c r="O119" s="104">
        <f t="shared" si="6"/>
        <v>0</v>
      </c>
    </row>
    <row r="120" spans="1:15" hidden="1" x14ac:dyDescent="0.25">
      <c r="A120" s="40" t="s">
        <v>135</v>
      </c>
      <c r="B120" s="1225"/>
      <c r="C120" s="1228"/>
      <c r="D120" s="1207"/>
      <c r="E120" s="1207"/>
      <c r="F120" s="1196"/>
      <c r="G120" s="1196"/>
      <c r="H120" s="20">
        <v>5</v>
      </c>
      <c r="I120" s="41"/>
      <c r="J120" s="41">
        <f t="shared" si="5"/>
        <v>0</v>
      </c>
      <c r="K120" s="41"/>
      <c r="L120" s="41"/>
      <c r="M120" s="90" t="s">
        <v>71</v>
      </c>
      <c r="N120" s="42"/>
      <c r="O120" s="104">
        <f t="shared" si="6"/>
        <v>0</v>
      </c>
    </row>
    <row r="121" spans="1:15" s="76" customFormat="1" hidden="1" x14ac:dyDescent="0.25">
      <c r="A121" s="77" t="s">
        <v>136</v>
      </c>
      <c r="B121" s="1225"/>
      <c r="C121" s="1228"/>
      <c r="D121" s="1207"/>
      <c r="E121" s="1207"/>
      <c r="F121" s="1196"/>
      <c r="G121" s="1196"/>
      <c r="H121" s="20">
        <v>5</v>
      </c>
      <c r="I121" s="99">
        <v>1.54</v>
      </c>
      <c r="J121" s="110">
        <f t="shared" si="5"/>
        <v>0.308</v>
      </c>
      <c r="K121" s="99"/>
      <c r="L121" s="99"/>
      <c r="M121" s="20" t="s">
        <v>71</v>
      </c>
      <c r="N121" s="135" t="s">
        <v>245</v>
      </c>
      <c r="O121" s="136">
        <f t="shared" si="6"/>
        <v>200</v>
      </c>
    </row>
    <row r="122" spans="1:15" hidden="1" x14ac:dyDescent="0.25">
      <c r="A122" s="40" t="s">
        <v>137</v>
      </c>
      <c r="B122" s="1225"/>
      <c r="C122" s="1228"/>
      <c r="D122" s="1207"/>
      <c r="E122" s="1207"/>
      <c r="F122" s="1196"/>
      <c r="G122" s="1196"/>
      <c r="H122" s="20">
        <v>5</v>
      </c>
      <c r="I122" s="41">
        <v>2.54</v>
      </c>
      <c r="J122" s="118">
        <f t="shared" si="5"/>
        <v>0.50800000000000001</v>
      </c>
      <c r="K122" s="41"/>
      <c r="L122" s="41"/>
      <c r="M122" s="90" t="s">
        <v>71</v>
      </c>
      <c r="N122" s="42" t="s">
        <v>252</v>
      </c>
      <c r="O122" s="104">
        <f t="shared" si="6"/>
        <v>121</v>
      </c>
    </row>
    <row r="123" spans="1:15" ht="15.75" hidden="1" thickBot="1" x14ac:dyDescent="0.3">
      <c r="A123" s="112" t="s">
        <v>138</v>
      </c>
      <c r="B123" s="1226"/>
      <c r="C123" s="1229"/>
      <c r="D123" s="1208"/>
      <c r="E123" s="1208"/>
      <c r="F123" s="1197"/>
      <c r="G123" s="1197"/>
      <c r="H123" s="113">
        <v>5</v>
      </c>
      <c r="I123" s="114">
        <v>5.29</v>
      </c>
      <c r="J123" s="119">
        <f t="shared" si="5"/>
        <v>1.0580000000000001</v>
      </c>
      <c r="K123" s="114"/>
      <c r="L123" s="114"/>
      <c r="M123" s="116" t="s">
        <v>71</v>
      </c>
      <c r="N123" s="117" t="s">
        <v>261</v>
      </c>
      <c r="O123" s="104">
        <f t="shared" si="6"/>
        <v>121</v>
      </c>
    </row>
    <row r="124" spans="1:15" hidden="1" x14ac:dyDescent="0.25">
      <c r="A124" s="62"/>
      <c r="B124" s="105"/>
      <c r="C124" s="105"/>
      <c r="D124" s="105"/>
      <c r="E124" s="105"/>
      <c r="F124" s="3"/>
      <c r="G124" s="3"/>
      <c r="H124" s="3"/>
      <c r="O124" s="105"/>
    </row>
    <row r="125" spans="1:15" ht="15.75" hidden="1" thickBot="1" x14ac:dyDescent="0.3">
      <c r="A125" s="62"/>
      <c r="B125" s="105"/>
      <c r="C125" s="105"/>
      <c r="D125" s="105"/>
      <c r="E125" s="105"/>
      <c r="F125" s="3"/>
      <c r="G125" s="3"/>
      <c r="H125" s="3"/>
      <c r="O125" s="105"/>
    </row>
    <row r="126" spans="1:15" ht="38.25" hidden="1" x14ac:dyDescent="0.25">
      <c r="A126" s="63" t="s">
        <v>49</v>
      </c>
      <c r="B126" s="91" t="s">
        <v>150</v>
      </c>
      <c r="C126" s="92" t="s">
        <v>151</v>
      </c>
      <c r="D126" s="64" t="s">
        <v>152</v>
      </c>
      <c r="E126" s="64" t="s">
        <v>153</v>
      </c>
      <c r="F126" s="64" t="s">
        <v>154</v>
      </c>
      <c r="G126" s="64" t="s">
        <v>155</v>
      </c>
      <c r="H126" s="64" t="s">
        <v>156</v>
      </c>
      <c r="I126" s="64" t="s">
        <v>157</v>
      </c>
      <c r="J126" s="65" t="s">
        <v>158</v>
      </c>
      <c r="K126" s="64" t="s">
        <v>159</v>
      </c>
      <c r="L126" s="64" t="s">
        <v>160</v>
      </c>
      <c r="M126" s="64" t="s">
        <v>161</v>
      </c>
      <c r="N126" s="66" t="s">
        <v>162</v>
      </c>
      <c r="O126" s="105"/>
    </row>
    <row r="127" spans="1:15" hidden="1" x14ac:dyDescent="0.25">
      <c r="A127" s="40" t="s">
        <v>133</v>
      </c>
      <c r="B127" s="1224" t="s">
        <v>221</v>
      </c>
      <c r="C127" s="1227" t="s">
        <v>222</v>
      </c>
      <c r="D127" s="1218" t="s">
        <v>226</v>
      </c>
      <c r="E127" s="1218" t="s">
        <v>225</v>
      </c>
      <c r="F127" s="1223">
        <v>100</v>
      </c>
      <c r="G127" s="1223">
        <v>590</v>
      </c>
      <c r="H127" s="20">
        <v>54</v>
      </c>
      <c r="I127" s="41"/>
      <c r="J127" s="41">
        <f t="shared" ref="J127:J132" si="7">I127/H127</f>
        <v>0</v>
      </c>
      <c r="K127" s="41"/>
      <c r="L127" s="41"/>
      <c r="M127" s="90" t="s">
        <v>71</v>
      </c>
      <c r="N127" s="42"/>
      <c r="O127" s="104">
        <f t="shared" ref="O127:O132" si="8">LEN(N127)</f>
        <v>0</v>
      </c>
    </row>
    <row r="128" spans="1:15" hidden="1" x14ac:dyDescent="0.25">
      <c r="A128" s="40" t="s">
        <v>134</v>
      </c>
      <c r="B128" s="1225"/>
      <c r="C128" s="1228"/>
      <c r="D128" s="1207"/>
      <c r="E128" s="1207"/>
      <c r="F128" s="1196"/>
      <c r="G128" s="1196"/>
      <c r="H128" s="20">
        <v>54</v>
      </c>
      <c r="I128" s="41"/>
      <c r="J128" s="41">
        <f t="shared" si="7"/>
        <v>0</v>
      </c>
      <c r="K128" s="41"/>
      <c r="L128" s="41"/>
      <c r="M128" s="90" t="s">
        <v>71</v>
      </c>
      <c r="N128" s="42"/>
      <c r="O128" s="104">
        <f t="shared" si="8"/>
        <v>0</v>
      </c>
    </row>
    <row r="129" spans="1:15" hidden="1" x14ac:dyDescent="0.25">
      <c r="A129" s="40" t="s">
        <v>135</v>
      </c>
      <c r="B129" s="1225"/>
      <c r="C129" s="1228"/>
      <c r="D129" s="1207"/>
      <c r="E129" s="1207"/>
      <c r="F129" s="1196"/>
      <c r="G129" s="1196"/>
      <c r="H129" s="20">
        <v>54</v>
      </c>
      <c r="I129" s="41"/>
      <c r="J129" s="41">
        <f t="shared" si="7"/>
        <v>0</v>
      </c>
      <c r="K129" s="41"/>
      <c r="L129" s="41"/>
      <c r="M129" s="90" t="s">
        <v>71</v>
      </c>
      <c r="N129" s="42"/>
      <c r="O129" s="104">
        <f t="shared" si="8"/>
        <v>0</v>
      </c>
    </row>
    <row r="130" spans="1:15" s="76" customFormat="1" hidden="1" x14ac:dyDescent="0.25">
      <c r="A130" s="77" t="s">
        <v>136</v>
      </c>
      <c r="B130" s="1225"/>
      <c r="C130" s="1228"/>
      <c r="D130" s="1207"/>
      <c r="E130" s="1207"/>
      <c r="F130" s="1196"/>
      <c r="G130" s="1196"/>
      <c r="H130" s="20">
        <v>54</v>
      </c>
      <c r="I130" s="99">
        <v>4.24</v>
      </c>
      <c r="J130" s="110">
        <f t="shared" si="7"/>
        <v>7.8518518518518529E-2</v>
      </c>
      <c r="K130" s="99"/>
      <c r="L130" s="99"/>
      <c r="M130" s="20" t="s">
        <v>71</v>
      </c>
      <c r="N130" s="135" t="s">
        <v>249</v>
      </c>
      <c r="O130" s="136">
        <f t="shared" si="8"/>
        <v>170</v>
      </c>
    </row>
    <row r="131" spans="1:15" hidden="1" x14ac:dyDescent="0.25">
      <c r="A131" s="40" t="s">
        <v>137</v>
      </c>
      <c r="B131" s="1225"/>
      <c r="C131" s="1228"/>
      <c r="D131" s="1207"/>
      <c r="E131" s="1207"/>
      <c r="F131" s="1196"/>
      <c r="G131" s="1196"/>
      <c r="H131" s="20">
        <v>54</v>
      </c>
      <c r="I131" s="41">
        <v>4.8099999999999996</v>
      </c>
      <c r="J131" s="120">
        <f t="shared" si="7"/>
        <v>8.9074074074074069E-2</v>
      </c>
      <c r="K131" s="41"/>
      <c r="L131" s="41"/>
      <c r="M131" s="90" t="s">
        <v>71</v>
      </c>
      <c r="N131" s="42" t="s">
        <v>253</v>
      </c>
      <c r="O131" s="104">
        <f t="shared" si="8"/>
        <v>200</v>
      </c>
    </row>
    <row r="132" spans="1:15" ht="15.75" hidden="1" thickBot="1" x14ac:dyDescent="0.3">
      <c r="A132" s="112" t="s">
        <v>138</v>
      </c>
      <c r="B132" s="1226"/>
      <c r="C132" s="1229"/>
      <c r="D132" s="1208"/>
      <c r="E132" s="1208"/>
      <c r="F132" s="1197"/>
      <c r="G132" s="1197"/>
      <c r="H132" s="113">
        <v>54</v>
      </c>
      <c r="I132" s="114">
        <v>5.24</v>
      </c>
      <c r="J132" s="119">
        <f t="shared" si="7"/>
        <v>9.7037037037037047E-2</v>
      </c>
      <c r="K132" s="114"/>
      <c r="L132" s="114"/>
      <c r="M132" s="116" t="s">
        <v>71</v>
      </c>
      <c r="N132" s="117" t="s">
        <v>262</v>
      </c>
      <c r="O132" s="104">
        <f t="shared" si="8"/>
        <v>198</v>
      </c>
    </row>
    <row r="133" spans="1:15" hidden="1" x14ac:dyDescent="0.25">
      <c r="A133" s="62"/>
      <c r="B133" s="105"/>
      <c r="C133" s="105"/>
      <c r="D133" s="105"/>
      <c r="E133" s="105"/>
      <c r="F133" s="3"/>
      <c r="G133" s="3"/>
      <c r="H133" s="3"/>
      <c r="O133" s="105"/>
    </row>
    <row r="134" spans="1:15" ht="15.75" hidden="1" thickBot="1" x14ac:dyDescent="0.3">
      <c r="A134" s="62"/>
      <c r="B134" s="105"/>
      <c r="C134" s="105"/>
      <c r="D134" s="105"/>
      <c r="E134" s="105"/>
      <c r="F134" s="3"/>
      <c r="G134" s="3"/>
      <c r="H134" s="3"/>
      <c r="O134" s="105"/>
    </row>
    <row r="135" spans="1:15" ht="38.25" hidden="1" x14ac:dyDescent="0.25">
      <c r="A135" s="63" t="s">
        <v>49</v>
      </c>
      <c r="B135" s="64" t="s">
        <v>150</v>
      </c>
      <c r="C135" s="64" t="s">
        <v>151</v>
      </c>
      <c r="D135" s="64" t="s">
        <v>152</v>
      </c>
      <c r="E135" s="64" t="s">
        <v>153</v>
      </c>
      <c r="F135" s="64" t="s">
        <v>154</v>
      </c>
      <c r="G135" s="64" t="s">
        <v>155</v>
      </c>
      <c r="H135" s="64" t="s">
        <v>156</v>
      </c>
      <c r="I135" s="64" t="s">
        <v>157</v>
      </c>
      <c r="J135" s="65" t="s">
        <v>158</v>
      </c>
      <c r="K135" s="64" t="s">
        <v>159</v>
      </c>
      <c r="L135" s="64" t="s">
        <v>160</v>
      </c>
      <c r="M135" s="64" t="s">
        <v>161</v>
      </c>
      <c r="N135" s="66" t="s">
        <v>162</v>
      </c>
      <c r="O135" s="105"/>
    </row>
    <row r="136" spans="1:15" hidden="1" x14ac:dyDescent="0.25">
      <c r="A136" s="40" t="s">
        <v>133</v>
      </c>
      <c r="B136" s="1218" t="s">
        <v>227</v>
      </c>
      <c r="C136" s="1218" t="s">
        <v>228</v>
      </c>
      <c r="D136" s="1218" t="s">
        <v>229</v>
      </c>
      <c r="E136" s="1223" t="s">
        <v>220</v>
      </c>
      <c r="F136" s="1223">
        <v>100</v>
      </c>
      <c r="G136" s="1223">
        <v>4</v>
      </c>
      <c r="H136" s="100">
        <v>0.27</v>
      </c>
      <c r="I136" s="41"/>
      <c r="J136" s="41">
        <f t="shared" ref="J136:J141" si="9">I136/H136</f>
        <v>0</v>
      </c>
      <c r="K136" s="41"/>
      <c r="L136" s="41"/>
      <c r="M136" s="90" t="s">
        <v>71</v>
      </c>
      <c r="N136" s="42"/>
      <c r="O136" s="104">
        <f t="shared" ref="O136:O141" si="10">LEN(N136)</f>
        <v>0</v>
      </c>
    </row>
    <row r="137" spans="1:15" hidden="1" x14ac:dyDescent="0.25">
      <c r="A137" s="40" t="s">
        <v>134</v>
      </c>
      <c r="B137" s="1207"/>
      <c r="C137" s="1207"/>
      <c r="D137" s="1207"/>
      <c r="E137" s="1196"/>
      <c r="F137" s="1196"/>
      <c r="G137" s="1196"/>
      <c r="H137" s="100">
        <v>0.27</v>
      </c>
      <c r="I137" s="41"/>
      <c r="J137" s="41">
        <f t="shared" si="9"/>
        <v>0</v>
      </c>
      <c r="K137" s="41"/>
      <c r="L137" s="41"/>
      <c r="M137" s="90" t="s">
        <v>71</v>
      </c>
      <c r="N137" s="42"/>
      <c r="O137" s="104">
        <f t="shared" si="10"/>
        <v>0</v>
      </c>
    </row>
    <row r="138" spans="1:15" hidden="1" x14ac:dyDescent="0.25">
      <c r="A138" s="40" t="s">
        <v>135</v>
      </c>
      <c r="B138" s="1207"/>
      <c r="C138" s="1207"/>
      <c r="D138" s="1207"/>
      <c r="E138" s="1196"/>
      <c r="F138" s="1196"/>
      <c r="G138" s="1196"/>
      <c r="H138" s="100">
        <v>0.27</v>
      </c>
      <c r="I138" s="41"/>
      <c r="J138" s="41">
        <f t="shared" si="9"/>
        <v>0</v>
      </c>
      <c r="K138" s="41"/>
      <c r="L138" s="41"/>
      <c r="M138" s="90" t="s">
        <v>71</v>
      </c>
      <c r="N138" s="42"/>
      <c r="O138" s="104">
        <f t="shared" si="10"/>
        <v>0</v>
      </c>
    </row>
    <row r="139" spans="1:15" s="76" customFormat="1" hidden="1" x14ac:dyDescent="0.25">
      <c r="A139" s="77" t="s">
        <v>136</v>
      </c>
      <c r="B139" s="1207"/>
      <c r="C139" s="1207"/>
      <c r="D139" s="1207"/>
      <c r="E139" s="1196"/>
      <c r="F139" s="1196"/>
      <c r="G139" s="1196"/>
      <c r="H139" s="100">
        <v>0.27</v>
      </c>
      <c r="I139" s="99">
        <v>0.14000000000000001</v>
      </c>
      <c r="J139" s="110">
        <f t="shared" si="9"/>
        <v>0.51851851851851849</v>
      </c>
      <c r="K139" s="99"/>
      <c r="L139" s="99"/>
      <c r="M139" s="20" t="s">
        <v>71</v>
      </c>
      <c r="N139" s="135" t="s">
        <v>251</v>
      </c>
      <c r="O139" s="136">
        <f t="shared" si="10"/>
        <v>194</v>
      </c>
    </row>
    <row r="140" spans="1:15" hidden="1" x14ac:dyDescent="0.25">
      <c r="A140" s="40" t="s">
        <v>137</v>
      </c>
      <c r="B140" s="1207"/>
      <c r="C140" s="1207"/>
      <c r="D140" s="1207"/>
      <c r="E140" s="1196"/>
      <c r="F140" s="1196"/>
      <c r="G140" s="1196"/>
      <c r="H140" s="100">
        <v>0.27</v>
      </c>
      <c r="I140" s="121">
        <v>0.2</v>
      </c>
      <c r="J140" s="118">
        <f t="shared" si="9"/>
        <v>0.7407407407407407</v>
      </c>
      <c r="K140" s="41"/>
      <c r="L140" s="41"/>
      <c r="M140" s="90" t="s">
        <v>71</v>
      </c>
      <c r="N140" s="42" t="s">
        <v>254</v>
      </c>
      <c r="O140" s="104">
        <f t="shared" si="10"/>
        <v>154</v>
      </c>
    </row>
    <row r="141" spans="1:15" ht="15.75" hidden="1" thickBot="1" x14ac:dyDescent="0.3">
      <c r="A141" s="112" t="s">
        <v>138</v>
      </c>
      <c r="B141" s="1208"/>
      <c r="C141" s="1208"/>
      <c r="D141" s="1208"/>
      <c r="E141" s="1197"/>
      <c r="F141" s="1197"/>
      <c r="G141" s="1197"/>
      <c r="H141" s="113">
        <v>0.27</v>
      </c>
      <c r="I141" s="114">
        <v>0.26</v>
      </c>
      <c r="J141" s="119">
        <f t="shared" si="9"/>
        <v>0.96296296296296291</v>
      </c>
      <c r="K141" s="114"/>
      <c r="L141" s="114"/>
      <c r="M141" s="116" t="s">
        <v>71</v>
      </c>
      <c r="N141" s="117" t="s">
        <v>263</v>
      </c>
      <c r="O141" s="104">
        <f t="shared" si="10"/>
        <v>149</v>
      </c>
    </row>
    <row r="142" spans="1:15" x14ac:dyDescent="0.25">
      <c r="A142" s="62"/>
      <c r="B142" s="105"/>
      <c r="C142" s="105"/>
      <c r="D142" s="105"/>
      <c r="E142" s="3"/>
      <c r="F142" s="3"/>
      <c r="G142" s="3"/>
      <c r="H142" s="3"/>
      <c r="J142" s="137"/>
      <c r="M142" s="15"/>
      <c r="O142" s="105"/>
    </row>
    <row r="143" spans="1:15" ht="15.75" thickBot="1" x14ac:dyDescent="0.3">
      <c r="A143" s="62"/>
      <c r="B143" s="105"/>
      <c r="C143" s="105"/>
      <c r="D143" s="105"/>
      <c r="E143" s="3"/>
      <c r="F143" s="3"/>
      <c r="G143" s="3"/>
      <c r="H143" s="3"/>
      <c r="J143" s="137"/>
      <c r="M143" s="15"/>
      <c r="O143" s="105"/>
    </row>
    <row r="144" spans="1:15" ht="21" thickBot="1" x14ac:dyDescent="0.3">
      <c r="A144" s="1164" t="s">
        <v>270</v>
      </c>
      <c r="B144" s="1165"/>
      <c r="C144" s="1230"/>
      <c r="D144" s="1230"/>
      <c r="E144" s="1230"/>
      <c r="F144" s="1230"/>
      <c r="G144" s="1230"/>
      <c r="H144" s="1230"/>
      <c r="I144" s="1230"/>
      <c r="J144" s="1230"/>
      <c r="K144" s="1230"/>
      <c r="L144" s="1230"/>
      <c r="M144" s="1230"/>
      <c r="N144" s="1231"/>
    </row>
    <row r="145" spans="1:17" ht="38.25" x14ac:dyDescent="0.25">
      <c r="A145" s="37" t="s">
        <v>50</v>
      </c>
      <c r="B145" s="93" t="s">
        <v>150</v>
      </c>
      <c r="C145" s="92" t="s">
        <v>151</v>
      </c>
      <c r="D145" s="64" t="s">
        <v>152</v>
      </c>
      <c r="E145" s="64" t="s">
        <v>153</v>
      </c>
      <c r="F145" s="64" t="s">
        <v>163</v>
      </c>
      <c r="G145" s="64" t="s">
        <v>155</v>
      </c>
      <c r="H145" s="64" t="s">
        <v>164</v>
      </c>
      <c r="I145" s="64" t="s">
        <v>165</v>
      </c>
      <c r="J145" s="65" t="s">
        <v>166</v>
      </c>
      <c r="K145" s="64" t="s">
        <v>159</v>
      </c>
      <c r="L145" s="64" t="s">
        <v>160</v>
      </c>
      <c r="M145" s="64" t="s">
        <v>161</v>
      </c>
      <c r="N145" s="66" t="s">
        <v>162</v>
      </c>
      <c r="Q145" s="109">
        <f>J157-J156</f>
        <v>0</v>
      </c>
    </row>
    <row r="146" spans="1:17" x14ac:dyDescent="0.25">
      <c r="A146" s="161" t="s">
        <v>140</v>
      </c>
      <c r="B146" s="1224" t="s">
        <v>218</v>
      </c>
      <c r="C146" s="1227" t="s">
        <v>219</v>
      </c>
      <c r="D146" s="1232" t="s">
        <v>224</v>
      </c>
      <c r="E146" s="1218" t="s">
        <v>220</v>
      </c>
      <c r="F146" s="1223">
        <v>100</v>
      </c>
      <c r="G146" s="1223">
        <v>8</v>
      </c>
      <c r="H146" s="180">
        <v>2</v>
      </c>
      <c r="I146" s="164">
        <v>0</v>
      </c>
      <c r="J146" s="181">
        <f>I146/H146</f>
        <v>0</v>
      </c>
      <c r="K146" s="164"/>
      <c r="L146" s="164"/>
      <c r="M146" s="182" t="s">
        <v>71</v>
      </c>
      <c r="N146" s="165"/>
      <c r="O146" s="104">
        <f t="shared" ref="O146:O157" si="11">LEN(N146)</f>
        <v>0</v>
      </c>
    </row>
    <row r="147" spans="1:17" x14ac:dyDescent="0.25">
      <c r="A147" s="40" t="s">
        <v>141</v>
      </c>
      <c r="B147" s="1225"/>
      <c r="C147" s="1228"/>
      <c r="D147" s="1270"/>
      <c r="E147" s="1207"/>
      <c r="F147" s="1196"/>
      <c r="G147" s="1196"/>
      <c r="H147" s="20">
        <v>2</v>
      </c>
      <c r="I147" s="41"/>
      <c r="J147" s="159">
        <f t="shared" ref="J147:J157" si="12">I147/H147</f>
        <v>0</v>
      </c>
      <c r="K147" s="41"/>
      <c r="L147" s="41"/>
      <c r="M147" s="90" t="s">
        <v>71</v>
      </c>
      <c r="N147" s="42"/>
      <c r="O147" s="104">
        <f t="shared" si="11"/>
        <v>0</v>
      </c>
    </row>
    <row r="148" spans="1:17" x14ac:dyDescent="0.25">
      <c r="A148" s="40" t="s">
        <v>142</v>
      </c>
      <c r="B148" s="1225"/>
      <c r="C148" s="1228"/>
      <c r="D148" s="1270"/>
      <c r="E148" s="1207"/>
      <c r="F148" s="1196"/>
      <c r="G148" s="1196"/>
      <c r="H148" s="20">
        <v>2</v>
      </c>
      <c r="I148" s="41"/>
      <c r="J148" s="159">
        <f t="shared" si="12"/>
        <v>0</v>
      </c>
      <c r="K148" s="41"/>
      <c r="L148" s="41"/>
      <c r="M148" s="90" t="s">
        <v>71</v>
      </c>
      <c r="N148" s="42"/>
      <c r="O148" s="104">
        <f t="shared" si="11"/>
        <v>0</v>
      </c>
    </row>
    <row r="149" spans="1:17" x14ac:dyDescent="0.25">
      <c r="A149" s="40" t="s">
        <v>143</v>
      </c>
      <c r="B149" s="1225"/>
      <c r="C149" s="1228"/>
      <c r="D149" s="1270"/>
      <c r="E149" s="1207"/>
      <c r="F149" s="1196"/>
      <c r="G149" s="1196"/>
      <c r="H149" s="20">
        <v>2</v>
      </c>
      <c r="I149" s="41"/>
      <c r="J149" s="159">
        <f t="shared" si="12"/>
        <v>0</v>
      </c>
      <c r="K149" s="41"/>
      <c r="L149" s="41"/>
      <c r="M149" s="90" t="s">
        <v>71</v>
      </c>
      <c r="N149" s="42"/>
      <c r="O149" s="104">
        <f t="shared" si="11"/>
        <v>0</v>
      </c>
    </row>
    <row r="150" spans="1:17" x14ac:dyDescent="0.25">
      <c r="A150" s="40" t="s">
        <v>144</v>
      </c>
      <c r="B150" s="1225"/>
      <c r="C150" s="1228"/>
      <c r="D150" s="1270"/>
      <c r="E150" s="1207"/>
      <c r="F150" s="1196"/>
      <c r="G150" s="1196"/>
      <c r="H150" s="20">
        <v>2</v>
      </c>
      <c r="I150" s="41"/>
      <c r="J150" s="159">
        <f t="shared" si="12"/>
        <v>0</v>
      </c>
      <c r="K150" s="41"/>
      <c r="L150" s="41"/>
      <c r="M150" s="90" t="s">
        <v>71</v>
      </c>
      <c r="N150" s="42"/>
      <c r="O150" s="104">
        <f t="shared" si="11"/>
        <v>0</v>
      </c>
    </row>
    <row r="151" spans="1:17" x14ac:dyDescent="0.25">
      <c r="A151" s="40" t="s">
        <v>145</v>
      </c>
      <c r="B151" s="1225"/>
      <c r="C151" s="1228"/>
      <c r="D151" s="1270"/>
      <c r="E151" s="1207"/>
      <c r="F151" s="1196"/>
      <c r="G151" s="1196"/>
      <c r="H151" s="20">
        <v>2</v>
      </c>
      <c r="I151" s="41"/>
      <c r="J151" s="159">
        <f t="shared" si="12"/>
        <v>0</v>
      </c>
      <c r="K151" s="41"/>
      <c r="L151" s="41"/>
      <c r="M151" s="90" t="s">
        <v>71</v>
      </c>
      <c r="N151" s="42"/>
      <c r="O151" s="104">
        <f t="shared" si="11"/>
        <v>0</v>
      </c>
    </row>
    <row r="152" spans="1:17" x14ac:dyDescent="0.25">
      <c r="A152" s="40" t="s">
        <v>133</v>
      </c>
      <c r="B152" s="1225"/>
      <c r="C152" s="1228"/>
      <c r="D152" s="1270"/>
      <c r="E152" s="1207"/>
      <c r="F152" s="1196"/>
      <c r="G152" s="1196"/>
      <c r="H152" s="20">
        <v>2</v>
      </c>
      <c r="I152" s="41"/>
      <c r="J152" s="159">
        <f t="shared" si="12"/>
        <v>0</v>
      </c>
      <c r="K152" s="41"/>
      <c r="L152" s="41"/>
      <c r="M152" s="90" t="s">
        <v>71</v>
      </c>
      <c r="N152" s="42"/>
      <c r="O152" s="104">
        <f t="shared" si="11"/>
        <v>0</v>
      </c>
    </row>
    <row r="153" spans="1:17" x14ac:dyDescent="0.25">
      <c r="A153" s="40" t="s">
        <v>134</v>
      </c>
      <c r="B153" s="1225"/>
      <c r="C153" s="1228"/>
      <c r="D153" s="1207"/>
      <c r="E153" s="1207"/>
      <c r="F153" s="1196"/>
      <c r="G153" s="1196"/>
      <c r="H153" s="20">
        <v>2</v>
      </c>
      <c r="I153" s="41"/>
      <c r="J153" s="159">
        <f t="shared" si="12"/>
        <v>0</v>
      </c>
      <c r="K153" s="41"/>
      <c r="L153" s="41"/>
      <c r="M153" s="90" t="s">
        <v>71</v>
      </c>
      <c r="N153" s="42"/>
      <c r="O153" s="104">
        <f t="shared" si="11"/>
        <v>0</v>
      </c>
    </row>
    <row r="154" spans="1:17" x14ac:dyDescent="0.25">
      <c r="A154" s="40" t="s">
        <v>135</v>
      </c>
      <c r="B154" s="1225"/>
      <c r="C154" s="1228"/>
      <c r="D154" s="1207"/>
      <c r="E154" s="1207"/>
      <c r="F154" s="1196"/>
      <c r="G154" s="1196"/>
      <c r="H154" s="20">
        <v>2</v>
      </c>
      <c r="I154" s="41"/>
      <c r="J154" s="159">
        <f t="shared" si="12"/>
        <v>0</v>
      </c>
      <c r="K154" s="41"/>
      <c r="L154" s="41"/>
      <c r="M154" s="90" t="s">
        <v>71</v>
      </c>
      <c r="N154" s="42"/>
      <c r="O154" s="104">
        <f t="shared" si="11"/>
        <v>0</v>
      </c>
    </row>
    <row r="155" spans="1:17" s="76" customFormat="1" x14ac:dyDescent="0.25">
      <c r="A155" s="77" t="s">
        <v>136</v>
      </c>
      <c r="B155" s="1225"/>
      <c r="C155" s="1228"/>
      <c r="D155" s="1207"/>
      <c r="E155" s="1207"/>
      <c r="F155" s="1196"/>
      <c r="G155" s="1196"/>
      <c r="H155" s="20">
        <v>2</v>
      </c>
      <c r="I155" s="99"/>
      <c r="J155" s="159">
        <f t="shared" si="12"/>
        <v>0</v>
      </c>
      <c r="K155" s="99"/>
      <c r="L155" s="99"/>
      <c r="M155" s="90" t="s">
        <v>71</v>
      </c>
      <c r="N155" s="135"/>
      <c r="O155" s="104">
        <f t="shared" si="11"/>
        <v>0</v>
      </c>
    </row>
    <row r="156" spans="1:17" x14ac:dyDescent="0.25">
      <c r="A156" s="40" t="s">
        <v>137</v>
      </c>
      <c r="B156" s="1225"/>
      <c r="C156" s="1228"/>
      <c r="D156" s="1207"/>
      <c r="E156" s="1207"/>
      <c r="F156" s="1196"/>
      <c r="G156" s="1196"/>
      <c r="H156" s="20">
        <v>2</v>
      </c>
      <c r="I156" s="41"/>
      <c r="J156" s="159">
        <f t="shared" si="12"/>
        <v>0</v>
      </c>
      <c r="K156" s="41"/>
      <c r="L156" s="41"/>
      <c r="M156" s="90" t="s">
        <v>71</v>
      </c>
      <c r="N156" s="42"/>
      <c r="O156" s="104">
        <f t="shared" si="11"/>
        <v>0</v>
      </c>
    </row>
    <row r="157" spans="1:17" ht="15.75" thickBot="1" x14ac:dyDescent="0.3">
      <c r="A157" s="156" t="s">
        <v>138</v>
      </c>
      <c r="B157" s="1226"/>
      <c r="C157" s="1229"/>
      <c r="D157" s="1208"/>
      <c r="E157" s="1208"/>
      <c r="F157" s="1197"/>
      <c r="G157" s="1197"/>
      <c r="H157" s="158">
        <v>2</v>
      </c>
      <c r="I157" s="43"/>
      <c r="J157" s="160">
        <f t="shared" si="12"/>
        <v>0</v>
      </c>
      <c r="K157" s="43"/>
      <c r="L157" s="43"/>
      <c r="M157" s="157" t="s">
        <v>71</v>
      </c>
      <c r="N157" s="47"/>
      <c r="O157" s="104">
        <f t="shared" si="11"/>
        <v>0</v>
      </c>
    </row>
    <row r="158" spans="1:17" x14ac:dyDescent="0.25">
      <c r="A158" s="62"/>
      <c r="B158" s="105"/>
      <c r="C158" s="105"/>
      <c r="D158" s="105"/>
      <c r="E158" s="105"/>
      <c r="F158" s="3"/>
      <c r="G158" s="3"/>
      <c r="H158" s="3"/>
      <c r="O158" s="105"/>
    </row>
    <row r="159" spans="1:17" ht="15.75" thickBot="1" x14ac:dyDescent="0.3">
      <c r="A159" s="62"/>
      <c r="B159" s="105"/>
      <c r="C159" s="105"/>
      <c r="D159" s="105"/>
      <c r="E159" s="105"/>
      <c r="F159" s="3"/>
      <c r="G159" s="3"/>
      <c r="H159" s="3"/>
      <c r="O159" s="105"/>
    </row>
    <row r="160" spans="1:17" ht="38.25" x14ac:dyDescent="0.25">
      <c r="A160" s="63" t="s">
        <v>50</v>
      </c>
      <c r="B160" s="91" t="s">
        <v>150</v>
      </c>
      <c r="C160" s="92" t="s">
        <v>151</v>
      </c>
      <c r="D160" s="64" t="s">
        <v>152</v>
      </c>
      <c r="E160" s="64" t="s">
        <v>153</v>
      </c>
      <c r="F160" s="64" t="s">
        <v>163</v>
      </c>
      <c r="G160" s="64" t="s">
        <v>155</v>
      </c>
      <c r="H160" s="64" t="s">
        <v>164</v>
      </c>
      <c r="I160" s="64" t="s">
        <v>165</v>
      </c>
      <c r="J160" s="65" t="s">
        <v>166</v>
      </c>
      <c r="K160" s="64" t="s">
        <v>159</v>
      </c>
      <c r="L160" s="64" t="s">
        <v>160</v>
      </c>
      <c r="M160" s="64" t="s">
        <v>161</v>
      </c>
      <c r="N160" s="66" t="s">
        <v>162</v>
      </c>
      <c r="O160" s="105"/>
    </row>
    <row r="161" spans="1:15" x14ac:dyDescent="0.25">
      <c r="A161" s="161" t="s">
        <v>140</v>
      </c>
      <c r="B161" s="1224" t="s">
        <v>221</v>
      </c>
      <c r="C161" s="1227" t="s">
        <v>222</v>
      </c>
      <c r="D161" s="1218" t="s">
        <v>223</v>
      </c>
      <c r="E161" s="1218" t="s">
        <v>225</v>
      </c>
      <c r="F161" s="1223">
        <v>100</v>
      </c>
      <c r="G161" s="1223">
        <v>370</v>
      </c>
      <c r="H161" s="180">
        <v>50</v>
      </c>
      <c r="I161" s="164" t="e">
        <f>+#REF!</f>
        <v>#REF!</v>
      </c>
      <c r="J161" s="183" t="e">
        <f>I161/H161</f>
        <v>#REF!</v>
      </c>
      <c r="K161" s="182" t="s">
        <v>71</v>
      </c>
      <c r="L161" s="182" t="s">
        <v>71</v>
      </c>
      <c r="M161" s="182" t="s">
        <v>71</v>
      </c>
      <c r="N161" s="165"/>
      <c r="O161" s="104">
        <f t="shared" ref="O161:O172" si="13">LEN(N161)</f>
        <v>0</v>
      </c>
    </row>
    <row r="162" spans="1:15" x14ac:dyDescent="0.25">
      <c r="A162" s="40" t="s">
        <v>141</v>
      </c>
      <c r="B162" s="1225"/>
      <c r="C162" s="1228"/>
      <c r="D162" s="1207"/>
      <c r="E162" s="1207"/>
      <c r="F162" s="1196"/>
      <c r="G162" s="1196"/>
      <c r="H162" s="20">
        <v>50</v>
      </c>
      <c r="I162" s="41"/>
      <c r="J162" s="159">
        <f t="shared" ref="J162:J172" si="14">I162/H162</f>
        <v>0</v>
      </c>
      <c r="K162" s="41"/>
      <c r="L162" s="41"/>
      <c r="M162" s="90" t="s">
        <v>71</v>
      </c>
      <c r="N162" s="42"/>
      <c r="O162" s="104">
        <f t="shared" si="13"/>
        <v>0</v>
      </c>
    </row>
    <row r="163" spans="1:15" x14ac:dyDescent="0.25">
      <c r="A163" s="40" t="s">
        <v>142</v>
      </c>
      <c r="B163" s="1225"/>
      <c r="C163" s="1228"/>
      <c r="D163" s="1207"/>
      <c r="E163" s="1207"/>
      <c r="F163" s="1196"/>
      <c r="G163" s="1196"/>
      <c r="H163" s="20">
        <v>50</v>
      </c>
      <c r="I163" s="41"/>
      <c r="J163" s="159">
        <f t="shared" si="14"/>
        <v>0</v>
      </c>
      <c r="K163" s="41"/>
      <c r="L163" s="41"/>
      <c r="M163" s="90" t="s">
        <v>71</v>
      </c>
      <c r="N163" s="42"/>
      <c r="O163" s="104">
        <f t="shared" si="13"/>
        <v>0</v>
      </c>
    </row>
    <row r="164" spans="1:15" x14ac:dyDescent="0.25">
      <c r="A164" s="40" t="s">
        <v>143</v>
      </c>
      <c r="B164" s="1225"/>
      <c r="C164" s="1228"/>
      <c r="D164" s="1207"/>
      <c r="E164" s="1207"/>
      <c r="F164" s="1196"/>
      <c r="G164" s="1196"/>
      <c r="H164" s="20">
        <v>50</v>
      </c>
      <c r="I164" s="41"/>
      <c r="J164" s="159">
        <f t="shared" si="14"/>
        <v>0</v>
      </c>
      <c r="K164" s="41"/>
      <c r="L164" s="41"/>
      <c r="M164" s="90" t="s">
        <v>71</v>
      </c>
      <c r="N164" s="42"/>
      <c r="O164" s="104">
        <f t="shared" si="13"/>
        <v>0</v>
      </c>
    </row>
    <row r="165" spans="1:15" x14ac:dyDescent="0.25">
      <c r="A165" s="40" t="s">
        <v>144</v>
      </c>
      <c r="B165" s="1225"/>
      <c r="C165" s="1228"/>
      <c r="D165" s="1207"/>
      <c r="E165" s="1207"/>
      <c r="F165" s="1196"/>
      <c r="G165" s="1196"/>
      <c r="H165" s="20">
        <v>50</v>
      </c>
      <c r="I165" s="41"/>
      <c r="J165" s="159">
        <f t="shared" si="14"/>
        <v>0</v>
      </c>
      <c r="K165" s="41"/>
      <c r="L165" s="41"/>
      <c r="M165" s="90" t="s">
        <v>71</v>
      </c>
      <c r="N165" s="42"/>
      <c r="O165" s="104">
        <f t="shared" si="13"/>
        <v>0</v>
      </c>
    </row>
    <row r="166" spans="1:15" x14ac:dyDescent="0.25">
      <c r="A166" s="40" t="s">
        <v>145</v>
      </c>
      <c r="B166" s="1225"/>
      <c r="C166" s="1228"/>
      <c r="D166" s="1207"/>
      <c r="E166" s="1207"/>
      <c r="F166" s="1196"/>
      <c r="G166" s="1196"/>
      <c r="H166" s="20">
        <v>50</v>
      </c>
      <c r="I166" s="41"/>
      <c r="J166" s="159">
        <f t="shared" si="14"/>
        <v>0</v>
      </c>
      <c r="K166" s="41"/>
      <c r="L166" s="41"/>
      <c r="M166" s="90" t="s">
        <v>71</v>
      </c>
      <c r="N166" s="42"/>
      <c r="O166" s="104">
        <f t="shared" si="13"/>
        <v>0</v>
      </c>
    </row>
    <row r="167" spans="1:15" x14ac:dyDescent="0.25">
      <c r="A167" s="40" t="s">
        <v>133</v>
      </c>
      <c r="B167" s="1225"/>
      <c r="C167" s="1228"/>
      <c r="D167" s="1207"/>
      <c r="E167" s="1207"/>
      <c r="F167" s="1196"/>
      <c r="G167" s="1196"/>
      <c r="H167" s="20">
        <v>50</v>
      </c>
      <c r="I167" s="41"/>
      <c r="J167" s="159">
        <f t="shared" si="14"/>
        <v>0</v>
      </c>
      <c r="K167" s="41"/>
      <c r="L167" s="41"/>
      <c r="M167" s="90" t="s">
        <v>71</v>
      </c>
      <c r="N167" s="42"/>
      <c r="O167" s="104">
        <f t="shared" si="13"/>
        <v>0</v>
      </c>
    </row>
    <row r="168" spans="1:15" x14ac:dyDescent="0.25">
      <c r="A168" s="40" t="s">
        <v>134</v>
      </c>
      <c r="B168" s="1225"/>
      <c r="C168" s="1228"/>
      <c r="D168" s="1207"/>
      <c r="E168" s="1207"/>
      <c r="F168" s="1196"/>
      <c r="G168" s="1196"/>
      <c r="H168" s="20">
        <v>50</v>
      </c>
      <c r="I168" s="41"/>
      <c r="J168" s="159">
        <f t="shared" si="14"/>
        <v>0</v>
      </c>
      <c r="K168" s="41"/>
      <c r="L168" s="41"/>
      <c r="M168" s="90" t="s">
        <v>71</v>
      </c>
      <c r="N168" s="42"/>
      <c r="O168" s="104">
        <f t="shared" si="13"/>
        <v>0</v>
      </c>
    </row>
    <row r="169" spans="1:15" x14ac:dyDescent="0.25">
      <c r="A169" s="40" t="s">
        <v>135</v>
      </c>
      <c r="B169" s="1225"/>
      <c r="C169" s="1228"/>
      <c r="D169" s="1207"/>
      <c r="E169" s="1207"/>
      <c r="F169" s="1196"/>
      <c r="G169" s="1196"/>
      <c r="H169" s="20">
        <v>50</v>
      </c>
      <c r="I169" s="41"/>
      <c r="J169" s="159">
        <f t="shared" si="14"/>
        <v>0</v>
      </c>
      <c r="K169" s="41"/>
      <c r="L169" s="41"/>
      <c r="M169" s="90" t="s">
        <v>71</v>
      </c>
      <c r="N169" s="42"/>
      <c r="O169" s="104">
        <f t="shared" si="13"/>
        <v>0</v>
      </c>
    </row>
    <row r="170" spans="1:15" s="76" customFormat="1" x14ac:dyDescent="0.25">
      <c r="A170" s="77" t="s">
        <v>136</v>
      </c>
      <c r="B170" s="1225"/>
      <c r="C170" s="1228"/>
      <c r="D170" s="1207"/>
      <c r="E170" s="1207"/>
      <c r="F170" s="1196"/>
      <c r="G170" s="1196"/>
      <c r="H170" s="20">
        <v>50</v>
      </c>
      <c r="I170" s="99"/>
      <c r="J170" s="159">
        <f t="shared" si="14"/>
        <v>0</v>
      </c>
      <c r="K170" s="99"/>
      <c r="L170" s="99"/>
      <c r="M170" s="90" t="s">
        <v>71</v>
      </c>
      <c r="N170" s="135"/>
      <c r="O170" s="104">
        <f t="shared" si="13"/>
        <v>0</v>
      </c>
    </row>
    <row r="171" spans="1:15" x14ac:dyDescent="0.25">
      <c r="A171" s="40" t="s">
        <v>137</v>
      </c>
      <c r="B171" s="1225"/>
      <c r="C171" s="1228"/>
      <c r="D171" s="1207"/>
      <c r="E171" s="1207"/>
      <c r="F171" s="1196"/>
      <c r="G171" s="1196"/>
      <c r="H171" s="20">
        <v>50</v>
      </c>
      <c r="I171" s="41"/>
      <c r="J171" s="159">
        <f t="shared" si="14"/>
        <v>0</v>
      </c>
      <c r="K171" s="41"/>
      <c r="L171" s="41"/>
      <c r="M171" s="90" t="s">
        <v>71</v>
      </c>
      <c r="N171" s="42"/>
      <c r="O171" s="104">
        <f t="shared" si="13"/>
        <v>0</v>
      </c>
    </row>
    <row r="172" spans="1:15" ht="15.75" thickBot="1" x14ac:dyDescent="0.3">
      <c r="A172" s="156" t="s">
        <v>138</v>
      </c>
      <c r="B172" s="1226"/>
      <c r="C172" s="1229"/>
      <c r="D172" s="1208"/>
      <c r="E172" s="1208"/>
      <c r="F172" s="1197"/>
      <c r="G172" s="1197"/>
      <c r="H172" s="158">
        <v>50</v>
      </c>
      <c r="I172" s="43"/>
      <c r="J172" s="160">
        <f t="shared" si="14"/>
        <v>0</v>
      </c>
      <c r="K172" s="43"/>
      <c r="L172" s="43"/>
      <c r="M172" s="157" t="s">
        <v>71</v>
      </c>
      <c r="N172" s="47"/>
      <c r="O172" s="104">
        <f t="shared" si="13"/>
        <v>0</v>
      </c>
    </row>
    <row r="173" spans="1:15" x14ac:dyDescent="0.25">
      <c r="A173" s="62"/>
      <c r="B173" s="105"/>
      <c r="C173" s="105"/>
      <c r="D173" s="105"/>
      <c r="E173" s="105"/>
      <c r="F173" s="3"/>
      <c r="G173" s="3"/>
      <c r="H173" s="3"/>
      <c r="O173" s="105"/>
    </row>
    <row r="174" spans="1:15" ht="15.75" thickBot="1" x14ac:dyDescent="0.3">
      <c r="A174" s="62"/>
      <c r="B174" s="105"/>
      <c r="C174" s="105"/>
      <c r="D174" s="105"/>
      <c r="E174" s="105"/>
      <c r="F174" s="3"/>
      <c r="G174" s="3"/>
      <c r="H174" s="3"/>
      <c r="O174" s="105"/>
    </row>
    <row r="175" spans="1:15" ht="38.25" x14ac:dyDescent="0.25">
      <c r="A175" s="63" t="s">
        <v>50</v>
      </c>
      <c r="B175" s="91" t="s">
        <v>150</v>
      </c>
      <c r="C175" s="92" t="s">
        <v>151</v>
      </c>
      <c r="D175" s="64" t="s">
        <v>152</v>
      </c>
      <c r="E175" s="64" t="s">
        <v>153</v>
      </c>
      <c r="F175" s="64" t="s">
        <v>163</v>
      </c>
      <c r="G175" s="64" t="s">
        <v>155</v>
      </c>
      <c r="H175" s="64" t="s">
        <v>164</v>
      </c>
      <c r="I175" s="64" t="s">
        <v>165</v>
      </c>
      <c r="J175" s="65" t="s">
        <v>166</v>
      </c>
      <c r="K175" s="64" t="s">
        <v>159</v>
      </c>
      <c r="L175" s="64" t="s">
        <v>160</v>
      </c>
      <c r="M175" s="64" t="s">
        <v>161</v>
      </c>
      <c r="N175" s="66" t="s">
        <v>162</v>
      </c>
      <c r="O175" s="105"/>
    </row>
    <row r="176" spans="1:15" x14ac:dyDescent="0.25">
      <c r="A176" s="161" t="s">
        <v>140</v>
      </c>
      <c r="B176" s="1224" t="s">
        <v>221</v>
      </c>
      <c r="C176" s="1227" t="s">
        <v>222</v>
      </c>
      <c r="D176" s="1218" t="s">
        <v>226</v>
      </c>
      <c r="E176" s="1218" t="s">
        <v>225</v>
      </c>
      <c r="F176" s="1223">
        <v>100</v>
      </c>
      <c r="G176" s="1223">
        <v>590</v>
      </c>
      <c r="H176" s="180">
        <v>590</v>
      </c>
      <c r="I176" s="164" t="e">
        <f>+#REF!</f>
        <v>#REF!</v>
      </c>
      <c r="J176" s="183" t="e">
        <f>I176/H176</f>
        <v>#REF!</v>
      </c>
      <c r="K176" s="182" t="s">
        <v>71</v>
      </c>
      <c r="L176" s="182" t="s">
        <v>71</v>
      </c>
      <c r="M176" s="182" t="s">
        <v>71</v>
      </c>
      <c r="N176" s="165"/>
      <c r="O176" s="104">
        <f t="shared" ref="O176:O187" si="15">LEN(N176)</f>
        <v>0</v>
      </c>
    </row>
    <row r="177" spans="1:15" x14ac:dyDescent="0.25">
      <c r="A177" s="40" t="s">
        <v>141</v>
      </c>
      <c r="B177" s="1225"/>
      <c r="C177" s="1228"/>
      <c r="D177" s="1207"/>
      <c r="E177" s="1207"/>
      <c r="F177" s="1196"/>
      <c r="G177" s="1196"/>
      <c r="H177" s="20">
        <v>590</v>
      </c>
      <c r="I177" s="41"/>
      <c r="J177" s="159">
        <f t="shared" ref="J177:J187" si="16">I177/H177</f>
        <v>0</v>
      </c>
      <c r="K177" s="41"/>
      <c r="L177" s="41"/>
      <c r="M177" s="90"/>
      <c r="N177" s="42"/>
      <c r="O177" s="104">
        <f t="shared" si="15"/>
        <v>0</v>
      </c>
    </row>
    <row r="178" spans="1:15" x14ac:dyDescent="0.25">
      <c r="A178" s="40" t="s">
        <v>142</v>
      </c>
      <c r="B178" s="1225"/>
      <c r="C178" s="1228"/>
      <c r="D178" s="1207"/>
      <c r="E178" s="1207"/>
      <c r="F178" s="1196"/>
      <c r="G178" s="1196"/>
      <c r="H178" s="20">
        <v>590</v>
      </c>
      <c r="I178" s="41"/>
      <c r="J178" s="159">
        <f t="shared" si="16"/>
        <v>0</v>
      </c>
      <c r="K178" s="41"/>
      <c r="L178" s="41"/>
      <c r="M178" s="90"/>
      <c r="N178" s="42"/>
      <c r="O178" s="104">
        <f t="shared" si="15"/>
        <v>0</v>
      </c>
    </row>
    <row r="179" spans="1:15" x14ac:dyDescent="0.25">
      <c r="A179" s="40" t="s">
        <v>143</v>
      </c>
      <c r="B179" s="1225"/>
      <c r="C179" s="1228"/>
      <c r="D179" s="1207"/>
      <c r="E179" s="1207"/>
      <c r="F179" s="1196"/>
      <c r="G179" s="1196"/>
      <c r="H179" s="20">
        <v>590</v>
      </c>
      <c r="I179" s="41"/>
      <c r="J179" s="159">
        <f t="shared" si="16"/>
        <v>0</v>
      </c>
      <c r="K179" s="41"/>
      <c r="L179" s="41"/>
      <c r="M179" s="90"/>
      <c r="N179" s="42"/>
      <c r="O179" s="104">
        <f t="shared" si="15"/>
        <v>0</v>
      </c>
    </row>
    <row r="180" spans="1:15" x14ac:dyDescent="0.25">
      <c r="A180" s="40" t="s">
        <v>144</v>
      </c>
      <c r="B180" s="1225"/>
      <c r="C180" s="1228"/>
      <c r="D180" s="1207"/>
      <c r="E180" s="1207"/>
      <c r="F180" s="1196"/>
      <c r="G180" s="1196"/>
      <c r="H180" s="20">
        <v>590</v>
      </c>
      <c r="I180" s="41"/>
      <c r="J180" s="159">
        <f t="shared" si="16"/>
        <v>0</v>
      </c>
      <c r="K180" s="41"/>
      <c r="L180" s="41"/>
      <c r="M180" s="90"/>
      <c r="N180" s="42"/>
      <c r="O180" s="104">
        <f t="shared" si="15"/>
        <v>0</v>
      </c>
    </row>
    <row r="181" spans="1:15" x14ac:dyDescent="0.25">
      <c r="A181" s="40" t="s">
        <v>145</v>
      </c>
      <c r="B181" s="1225"/>
      <c r="C181" s="1228"/>
      <c r="D181" s="1207"/>
      <c r="E181" s="1207"/>
      <c r="F181" s="1196"/>
      <c r="G181" s="1196"/>
      <c r="H181" s="20">
        <v>590</v>
      </c>
      <c r="I181" s="41"/>
      <c r="J181" s="159">
        <f t="shared" si="16"/>
        <v>0</v>
      </c>
      <c r="K181" s="41"/>
      <c r="L181" s="41"/>
      <c r="M181" s="90"/>
      <c r="N181" s="42"/>
      <c r="O181" s="104">
        <f t="shared" si="15"/>
        <v>0</v>
      </c>
    </row>
    <row r="182" spans="1:15" x14ac:dyDescent="0.25">
      <c r="A182" s="40" t="s">
        <v>133</v>
      </c>
      <c r="B182" s="1225"/>
      <c r="C182" s="1228"/>
      <c r="D182" s="1207"/>
      <c r="E182" s="1207"/>
      <c r="F182" s="1196"/>
      <c r="G182" s="1196"/>
      <c r="H182" s="20">
        <v>590</v>
      </c>
      <c r="I182" s="41"/>
      <c r="J182" s="159">
        <f t="shared" si="16"/>
        <v>0</v>
      </c>
      <c r="K182" s="41"/>
      <c r="L182" s="41"/>
      <c r="M182" s="90"/>
      <c r="N182" s="42"/>
      <c r="O182" s="104">
        <f t="shared" si="15"/>
        <v>0</v>
      </c>
    </row>
    <row r="183" spans="1:15" x14ac:dyDescent="0.25">
      <c r="A183" s="40" t="s">
        <v>134</v>
      </c>
      <c r="B183" s="1225"/>
      <c r="C183" s="1228"/>
      <c r="D183" s="1207"/>
      <c r="E183" s="1207"/>
      <c r="F183" s="1196"/>
      <c r="G183" s="1196"/>
      <c r="H183" s="20">
        <v>590</v>
      </c>
      <c r="I183" s="41"/>
      <c r="J183" s="159">
        <f t="shared" si="16"/>
        <v>0</v>
      </c>
      <c r="K183" s="41"/>
      <c r="L183" s="41"/>
      <c r="M183" s="90"/>
      <c r="N183" s="42"/>
      <c r="O183" s="104">
        <f t="shared" si="15"/>
        <v>0</v>
      </c>
    </row>
    <row r="184" spans="1:15" x14ac:dyDescent="0.25">
      <c r="A184" s="40" t="s">
        <v>135</v>
      </c>
      <c r="B184" s="1225"/>
      <c r="C184" s="1228"/>
      <c r="D184" s="1207"/>
      <c r="E184" s="1207"/>
      <c r="F184" s="1196"/>
      <c r="G184" s="1196"/>
      <c r="H184" s="20">
        <v>590</v>
      </c>
      <c r="I184" s="41"/>
      <c r="J184" s="159">
        <f t="shared" si="16"/>
        <v>0</v>
      </c>
      <c r="K184" s="41"/>
      <c r="L184" s="41"/>
      <c r="M184" s="90"/>
      <c r="N184" s="42"/>
      <c r="O184" s="104">
        <f t="shared" si="15"/>
        <v>0</v>
      </c>
    </row>
    <row r="185" spans="1:15" s="76" customFormat="1" x14ac:dyDescent="0.25">
      <c r="A185" s="77" t="s">
        <v>136</v>
      </c>
      <c r="B185" s="1225"/>
      <c r="C185" s="1228"/>
      <c r="D185" s="1207"/>
      <c r="E185" s="1207"/>
      <c r="F185" s="1196"/>
      <c r="G185" s="1196"/>
      <c r="H185" s="20">
        <v>590</v>
      </c>
      <c r="I185" s="99"/>
      <c r="J185" s="159">
        <f t="shared" si="16"/>
        <v>0</v>
      </c>
      <c r="K185" s="99"/>
      <c r="L185" s="99"/>
      <c r="M185" s="20"/>
      <c r="N185" s="135"/>
      <c r="O185" s="104">
        <f t="shared" si="15"/>
        <v>0</v>
      </c>
    </row>
    <row r="186" spans="1:15" x14ac:dyDescent="0.25">
      <c r="A186" s="40" t="s">
        <v>137</v>
      </c>
      <c r="B186" s="1225"/>
      <c r="C186" s="1228"/>
      <c r="D186" s="1207"/>
      <c r="E186" s="1207"/>
      <c r="F186" s="1196"/>
      <c r="G186" s="1196"/>
      <c r="H186" s="20">
        <v>590</v>
      </c>
      <c r="I186" s="41"/>
      <c r="J186" s="159">
        <f t="shared" si="16"/>
        <v>0</v>
      </c>
      <c r="K186" s="41"/>
      <c r="L186" s="41"/>
      <c r="M186" s="90"/>
      <c r="N186" s="42"/>
      <c r="O186" s="104">
        <f t="shared" si="15"/>
        <v>0</v>
      </c>
    </row>
    <row r="187" spans="1:15" ht="15.75" thickBot="1" x14ac:dyDescent="0.3">
      <c r="A187" s="156" t="s">
        <v>138</v>
      </c>
      <c r="B187" s="1226"/>
      <c r="C187" s="1229"/>
      <c r="D187" s="1208"/>
      <c r="E187" s="1208"/>
      <c r="F187" s="1197"/>
      <c r="G187" s="1197"/>
      <c r="H187" s="158">
        <v>590</v>
      </c>
      <c r="I187" s="43"/>
      <c r="J187" s="160">
        <f t="shared" si="16"/>
        <v>0</v>
      </c>
      <c r="K187" s="43"/>
      <c r="L187" s="43"/>
      <c r="M187" s="157"/>
      <c r="N187" s="47"/>
      <c r="O187" s="104">
        <f t="shared" si="15"/>
        <v>0</v>
      </c>
    </row>
    <row r="188" spans="1:15" x14ac:dyDescent="0.25">
      <c r="A188" s="62"/>
      <c r="B188" s="105"/>
      <c r="C188" s="105"/>
      <c r="D188" s="105"/>
      <c r="E188" s="105"/>
      <c r="F188" s="3"/>
      <c r="G188" s="3"/>
      <c r="H188" s="3"/>
      <c r="O188" s="105"/>
    </row>
    <row r="189" spans="1:15" ht="15.75" thickBot="1" x14ac:dyDescent="0.3">
      <c r="A189" s="62"/>
      <c r="B189" s="105"/>
      <c r="C189" s="105"/>
      <c r="D189" s="105"/>
      <c r="E189" s="105"/>
      <c r="F189" s="3"/>
      <c r="G189" s="3"/>
      <c r="H189" s="3"/>
      <c r="O189" s="105"/>
    </row>
    <row r="190" spans="1:15" ht="38.25" x14ac:dyDescent="0.25">
      <c r="A190" s="63" t="s">
        <v>50</v>
      </c>
      <c r="B190" s="64" t="s">
        <v>150</v>
      </c>
      <c r="C190" s="64" t="s">
        <v>151</v>
      </c>
      <c r="D190" s="64" t="s">
        <v>152</v>
      </c>
      <c r="E190" s="64" t="s">
        <v>153</v>
      </c>
      <c r="F190" s="64" t="s">
        <v>163</v>
      </c>
      <c r="G190" s="64" t="s">
        <v>155</v>
      </c>
      <c r="H190" s="64" t="s">
        <v>164</v>
      </c>
      <c r="I190" s="64" t="s">
        <v>165</v>
      </c>
      <c r="J190" s="65" t="s">
        <v>166</v>
      </c>
      <c r="K190" s="64" t="s">
        <v>159</v>
      </c>
      <c r="L190" s="64" t="s">
        <v>160</v>
      </c>
      <c r="M190" s="64" t="s">
        <v>161</v>
      </c>
      <c r="N190" s="66" t="s">
        <v>162</v>
      </c>
      <c r="O190" s="105"/>
    </row>
    <row r="191" spans="1:15" x14ac:dyDescent="0.25">
      <c r="A191" s="161" t="s">
        <v>140</v>
      </c>
      <c r="B191" s="1218" t="s">
        <v>227</v>
      </c>
      <c r="C191" s="1218" t="s">
        <v>228</v>
      </c>
      <c r="D191" s="1218" t="s">
        <v>229</v>
      </c>
      <c r="E191" s="1223" t="s">
        <v>220</v>
      </c>
      <c r="F191" s="1223">
        <v>100</v>
      </c>
      <c r="G191" s="1223">
        <v>4</v>
      </c>
      <c r="H191" s="184">
        <v>0.73</v>
      </c>
      <c r="I191" s="164" t="e">
        <f>+#REF!</f>
        <v>#REF!</v>
      </c>
      <c r="J191" s="183" t="e">
        <f t="shared" ref="J191:J202" si="17">I191/H191</f>
        <v>#REF!</v>
      </c>
      <c r="K191" s="185" t="e">
        <f>+INVERSIÓN!#REF!</f>
        <v>#REF!</v>
      </c>
      <c r="L191" s="182">
        <v>0</v>
      </c>
      <c r="M191" s="182" t="e">
        <f>L191/K191</f>
        <v>#REF!</v>
      </c>
      <c r="N191" s="165"/>
      <c r="O191" s="104">
        <f t="shared" ref="O191:O202" si="18">LEN(N191)</f>
        <v>0</v>
      </c>
    </row>
    <row r="192" spans="1:15" x14ac:dyDescent="0.25">
      <c r="A192" s="40" t="s">
        <v>141</v>
      </c>
      <c r="B192" s="1207"/>
      <c r="C192" s="1207"/>
      <c r="D192" s="1207"/>
      <c r="E192" s="1196"/>
      <c r="F192" s="1196"/>
      <c r="G192" s="1196"/>
      <c r="H192" s="100">
        <v>0.73</v>
      </c>
      <c r="I192" s="41"/>
      <c r="J192" s="159">
        <f t="shared" si="17"/>
        <v>0</v>
      </c>
      <c r="K192" s="41"/>
      <c r="L192" s="41"/>
      <c r="M192" s="90"/>
      <c r="N192" s="42"/>
      <c r="O192" s="104"/>
    </row>
    <row r="193" spans="1:15" x14ac:dyDescent="0.25">
      <c r="A193" s="40" t="s">
        <v>142</v>
      </c>
      <c r="B193" s="1207"/>
      <c r="C193" s="1207"/>
      <c r="D193" s="1207"/>
      <c r="E193" s="1196"/>
      <c r="F193" s="1196"/>
      <c r="G193" s="1196"/>
      <c r="H193" s="100">
        <v>0.73</v>
      </c>
      <c r="I193" s="41"/>
      <c r="J193" s="159">
        <f t="shared" si="17"/>
        <v>0</v>
      </c>
      <c r="K193" s="41"/>
      <c r="L193" s="41"/>
      <c r="M193" s="90"/>
      <c r="N193" s="42"/>
      <c r="O193" s="104"/>
    </row>
    <row r="194" spans="1:15" x14ac:dyDescent="0.25">
      <c r="A194" s="40" t="s">
        <v>143</v>
      </c>
      <c r="B194" s="1207"/>
      <c r="C194" s="1207"/>
      <c r="D194" s="1207"/>
      <c r="E194" s="1196"/>
      <c r="F194" s="1196"/>
      <c r="G194" s="1196"/>
      <c r="H194" s="100">
        <v>0.73</v>
      </c>
      <c r="I194" s="41"/>
      <c r="J194" s="159">
        <f t="shared" si="17"/>
        <v>0</v>
      </c>
      <c r="K194" s="41"/>
      <c r="L194" s="41"/>
      <c r="M194" s="90"/>
      <c r="N194" s="42"/>
      <c r="O194" s="104"/>
    </row>
    <row r="195" spans="1:15" x14ac:dyDescent="0.25">
      <c r="A195" s="40" t="s">
        <v>144</v>
      </c>
      <c r="B195" s="1207"/>
      <c r="C195" s="1207"/>
      <c r="D195" s="1207"/>
      <c r="E195" s="1196"/>
      <c r="F195" s="1196"/>
      <c r="G195" s="1196"/>
      <c r="H195" s="100">
        <v>0.73</v>
      </c>
      <c r="I195" s="41"/>
      <c r="J195" s="159">
        <f t="shared" si="17"/>
        <v>0</v>
      </c>
      <c r="K195" s="41"/>
      <c r="L195" s="41"/>
      <c r="M195" s="90"/>
      <c r="N195" s="42"/>
      <c r="O195" s="104"/>
    </row>
    <row r="196" spans="1:15" x14ac:dyDescent="0.25">
      <c r="A196" s="40" t="s">
        <v>145</v>
      </c>
      <c r="B196" s="1207"/>
      <c r="C196" s="1207"/>
      <c r="D196" s="1207"/>
      <c r="E196" s="1196"/>
      <c r="F196" s="1196"/>
      <c r="G196" s="1196"/>
      <c r="H196" s="100">
        <v>0.73</v>
      </c>
      <c r="I196" s="41"/>
      <c r="J196" s="159">
        <f t="shared" si="17"/>
        <v>0</v>
      </c>
      <c r="K196" s="41"/>
      <c r="L196" s="41"/>
      <c r="M196" s="90"/>
      <c r="N196" s="42"/>
      <c r="O196" s="104"/>
    </row>
    <row r="197" spans="1:15" x14ac:dyDescent="0.25">
      <c r="A197" s="40" t="s">
        <v>133</v>
      </c>
      <c r="B197" s="1207"/>
      <c r="C197" s="1207"/>
      <c r="D197" s="1207"/>
      <c r="E197" s="1196"/>
      <c r="F197" s="1196"/>
      <c r="G197" s="1196"/>
      <c r="H197" s="100">
        <v>0.73</v>
      </c>
      <c r="I197" s="41"/>
      <c r="J197" s="159">
        <f t="shared" si="17"/>
        <v>0</v>
      </c>
      <c r="K197" s="41"/>
      <c r="L197" s="41"/>
      <c r="M197" s="90"/>
      <c r="N197" s="42"/>
      <c r="O197" s="104"/>
    </row>
    <row r="198" spans="1:15" x14ac:dyDescent="0.25">
      <c r="A198" s="40" t="s">
        <v>134</v>
      </c>
      <c r="B198" s="1207"/>
      <c r="C198" s="1207"/>
      <c r="D198" s="1207"/>
      <c r="E198" s="1196"/>
      <c r="F198" s="1196"/>
      <c r="G198" s="1196"/>
      <c r="H198" s="100">
        <v>0.73</v>
      </c>
      <c r="I198" s="41"/>
      <c r="J198" s="159">
        <f t="shared" si="17"/>
        <v>0</v>
      </c>
      <c r="K198" s="41"/>
      <c r="L198" s="41"/>
      <c r="M198" s="90" t="s">
        <v>71</v>
      </c>
      <c r="N198" s="42"/>
      <c r="O198" s="104">
        <f t="shared" si="18"/>
        <v>0</v>
      </c>
    </row>
    <row r="199" spans="1:15" x14ac:dyDescent="0.25">
      <c r="A199" s="40" t="s">
        <v>135</v>
      </c>
      <c r="B199" s="1207"/>
      <c r="C199" s="1207"/>
      <c r="D199" s="1207"/>
      <c r="E199" s="1196"/>
      <c r="F199" s="1196"/>
      <c r="G199" s="1196"/>
      <c r="H199" s="100">
        <v>0.73</v>
      </c>
      <c r="I199" s="41"/>
      <c r="J199" s="159">
        <f t="shared" si="17"/>
        <v>0</v>
      </c>
      <c r="K199" s="41"/>
      <c r="L199" s="41"/>
      <c r="M199" s="90" t="s">
        <v>71</v>
      </c>
      <c r="N199" s="42"/>
      <c r="O199" s="104">
        <f t="shared" si="18"/>
        <v>0</v>
      </c>
    </row>
    <row r="200" spans="1:15" s="76" customFormat="1" x14ac:dyDescent="0.25">
      <c r="A200" s="77" t="s">
        <v>136</v>
      </c>
      <c r="B200" s="1207"/>
      <c r="C200" s="1207"/>
      <c r="D200" s="1207"/>
      <c r="E200" s="1196"/>
      <c r="F200" s="1196"/>
      <c r="G200" s="1196"/>
      <c r="H200" s="100">
        <v>0.73</v>
      </c>
      <c r="I200" s="99"/>
      <c r="J200" s="159">
        <f t="shared" si="17"/>
        <v>0</v>
      </c>
      <c r="K200" s="99"/>
      <c r="L200" s="99"/>
      <c r="M200" s="20" t="s">
        <v>71</v>
      </c>
      <c r="N200" s="135"/>
      <c r="O200" s="136">
        <f t="shared" si="18"/>
        <v>0</v>
      </c>
    </row>
    <row r="201" spans="1:15" x14ac:dyDescent="0.25">
      <c r="A201" s="40" t="s">
        <v>137</v>
      </c>
      <c r="B201" s="1207"/>
      <c r="C201" s="1207"/>
      <c r="D201" s="1207"/>
      <c r="E201" s="1196"/>
      <c r="F201" s="1196"/>
      <c r="G201" s="1196"/>
      <c r="H201" s="100">
        <v>0.73</v>
      </c>
      <c r="I201" s="121"/>
      <c r="J201" s="159">
        <f t="shared" si="17"/>
        <v>0</v>
      </c>
      <c r="K201" s="41"/>
      <c r="L201" s="41"/>
      <c r="M201" s="90" t="s">
        <v>71</v>
      </c>
      <c r="N201" s="42"/>
      <c r="O201" s="104">
        <f t="shared" si="18"/>
        <v>0</v>
      </c>
    </row>
    <row r="202" spans="1:15" ht="15.75" thickBot="1" x14ac:dyDescent="0.3">
      <c r="A202" s="156" t="s">
        <v>138</v>
      </c>
      <c r="B202" s="1208"/>
      <c r="C202" s="1208"/>
      <c r="D202" s="1208"/>
      <c r="E202" s="1197"/>
      <c r="F202" s="1197"/>
      <c r="G202" s="1197"/>
      <c r="H202" s="158">
        <v>0.73</v>
      </c>
      <c r="I202" s="43"/>
      <c r="J202" s="160">
        <f t="shared" si="17"/>
        <v>0</v>
      </c>
      <c r="K202" s="43"/>
      <c r="L202" s="43"/>
      <c r="M202" s="157" t="s">
        <v>71</v>
      </c>
      <c r="N202" s="47"/>
      <c r="O202" s="104">
        <f t="shared" si="18"/>
        <v>0</v>
      </c>
    </row>
    <row r="203" spans="1:15" x14ac:dyDescent="0.25">
      <c r="A203" s="62"/>
      <c r="B203" s="105"/>
      <c r="C203" s="105"/>
      <c r="D203" s="105"/>
      <c r="E203" s="3"/>
      <c r="F203" s="3"/>
      <c r="G203" s="3"/>
      <c r="H203" s="3"/>
      <c r="J203" s="137"/>
      <c r="M203" s="15"/>
      <c r="O203" s="105"/>
    </row>
    <row r="204" spans="1:15" x14ac:dyDescent="0.25">
      <c r="A204" s="62"/>
      <c r="B204" s="105"/>
      <c r="C204" s="105"/>
      <c r="D204" s="105"/>
      <c r="E204" s="3"/>
      <c r="F204" s="3"/>
      <c r="G204" s="3"/>
      <c r="H204" s="3"/>
      <c r="J204" s="137"/>
      <c r="M204" s="15"/>
      <c r="O204" s="105"/>
    </row>
    <row r="205" spans="1:15" x14ac:dyDescent="0.25">
      <c r="A205" s="62"/>
      <c r="B205" s="105"/>
      <c r="C205" s="105"/>
      <c r="D205" s="105"/>
      <c r="E205" s="3"/>
      <c r="F205" s="3"/>
      <c r="G205" s="3"/>
      <c r="H205" s="3"/>
      <c r="J205" s="137"/>
      <c r="M205" s="15"/>
      <c r="O205" s="105"/>
    </row>
    <row r="206" spans="1:15" x14ac:dyDescent="0.25">
      <c r="A206" s="62"/>
      <c r="B206" s="105"/>
      <c r="C206" s="105"/>
      <c r="D206" s="105"/>
      <c r="E206" s="3"/>
      <c r="F206" s="3"/>
      <c r="G206" s="3"/>
      <c r="H206" s="3"/>
      <c r="J206" s="137"/>
      <c r="M206" s="15"/>
      <c r="O206" s="105"/>
    </row>
    <row r="207" spans="1:15" x14ac:dyDescent="0.25">
      <c r="A207" s="62"/>
      <c r="B207" s="105"/>
      <c r="C207" s="105"/>
      <c r="D207" s="105"/>
      <c r="E207" s="3"/>
      <c r="F207" s="3"/>
      <c r="G207" s="3"/>
      <c r="H207" s="3"/>
      <c r="J207" s="137"/>
      <c r="M207" s="15"/>
      <c r="O207" s="105"/>
    </row>
    <row r="208" spans="1:15" ht="20.25" hidden="1" x14ac:dyDescent="0.25">
      <c r="A208" s="1164" t="s">
        <v>270</v>
      </c>
      <c r="B208" s="1165"/>
      <c r="C208" s="1165"/>
      <c r="D208" s="1165"/>
      <c r="E208" s="1165"/>
      <c r="F208" s="1165"/>
      <c r="G208" s="1165"/>
      <c r="H208" s="1165"/>
      <c r="I208" s="1165"/>
      <c r="J208" s="1165"/>
      <c r="K208" s="1165"/>
      <c r="L208" s="1165"/>
      <c r="M208" s="1165"/>
      <c r="N208" s="1166"/>
    </row>
    <row r="209" spans="1:15" ht="38.25" hidden="1" x14ac:dyDescent="0.25">
      <c r="A209" s="37" t="s">
        <v>50</v>
      </c>
      <c r="B209" s="38" t="s">
        <v>150</v>
      </c>
      <c r="C209" s="38" t="s">
        <v>151</v>
      </c>
      <c r="D209" s="38" t="s">
        <v>152</v>
      </c>
      <c r="E209" s="38" t="s">
        <v>153</v>
      </c>
      <c r="F209" s="38" t="s">
        <v>163</v>
      </c>
      <c r="G209" s="38" t="s">
        <v>155</v>
      </c>
      <c r="H209" s="38" t="s">
        <v>164</v>
      </c>
      <c r="I209" s="38" t="s">
        <v>165</v>
      </c>
      <c r="J209" s="46" t="s">
        <v>166</v>
      </c>
      <c r="K209" s="38" t="s">
        <v>159</v>
      </c>
      <c r="L209" s="38" t="s">
        <v>160</v>
      </c>
      <c r="M209" s="38" t="s">
        <v>161</v>
      </c>
      <c r="N209" s="39" t="s">
        <v>162</v>
      </c>
    </row>
    <row r="210" spans="1:15" s="167" customFormat="1" hidden="1" x14ac:dyDescent="0.25">
      <c r="A210" s="163" t="s">
        <v>140</v>
      </c>
      <c r="B210" s="164"/>
      <c r="C210" s="164"/>
      <c r="D210" s="164"/>
      <c r="E210" s="164"/>
      <c r="F210" s="164"/>
      <c r="G210" s="164"/>
      <c r="H210" s="164"/>
      <c r="I210" s="164">
        <v>75</v>
      </c>
      <c r="J210" s="164" t="e">
        <f t="shared" ref="J210:J221" si="19">I210/H210</f>
        <v>#DIV/0!</v>
      </c>
      <c r="K210" s="164"/>
      <c r="L210" s="164"/>
      <c r="M210" s="164" t="e">
        <f t="shared" ref="M210:M221" si="20">L210/K210</f>
        <v>#DIV/0!</v>
      </c>
      <c r="N210" s="165" t="s">
        <v>279</v>
      </c>
      <c r="O210" s="166">
        <f t="shared" ref="O210:O220" si="21">LEN(N210)</f>
        <v>253</v>
      </c>
    </row>
    <row r="211" spans="1:15" s="167" customFormat="1" hidden="1" x14ac:dyDescent="0.25">
      <c r="A211" s="163" t="s">
        <v>141</v>
      </c>
      <c r="B211" s="164"/>
      <c r="C211" s="164"/>
      <c r="D211" s="164"/>
      <c r="E211" s="164"/>
      <c r="F211" s="164"/>
      <c r="G211" s="164"/>
      <c r="H211" s="164"/>
      <c r="I211" s="164">
        <v>370</v>
      </c>
      <c r="J211" s="164" t="e">
        <f t="shared" si="19"/>
        <v>#DIV/0!</v>
      </c>
      <c r="K211" s="164"/>
      <c r="L211" s="164"/>
      <c r="M211" s="164" t="e">
        <f t="shared" si="20"/>
        <v>#DIV/0!</v>
      </c>
      <c r="N211" s="167" t="s">
        <v>280</v>
      </c>
      <c r="O211" s="166">
        <f t="shared" si="21"/>
        <v>278</v>
      </c>
    </row>
    <row r="212" spans="1:15" s="167" customFormat="1" hidden="1" x14ac:dyDescent="0.25">
      <c r="A212" s="163" t="s">
        <v>142</v>
      </c>
      <c r="B212" s="164"/>
      <c r="C212" s="164"/>
      <c r="D212" s="164"/>
      <c r="E212" s="164"/>
      <c r="F212" s="164"/>
      <c r="G212" s="164"/>
      <c r="H212" s="164"/>
      <c r="I212" s="164">
        <v>590</v>
      </c>
      <c r="J212" s="164" t="e">
        <f t="shared" si="19"/>
        <v>#DIV/0!</v>
      </c>
      <c r="K212" s="164"/>
      <c r="L212" s="164"/>
      <c r="M212" s="164" t="e">
        <f t="shared" si="20"/>
        <v>#DIV/0!</v>
      </c>
      <c r="N212" s="168" t="s">
        <v>281</v>
      </c>
      <c r="O212" s="166">
        <f t="shared" si="21"/>
        <v>184</v>
      </c>
    </row>
    <row r="213" spans="1:15" s="167" customFormat="1" hidden="1" x14ac:dyDescent="0.25">
      <c r="A213" s="163" t="s">
        <v>143</v>
      </c>
      <c r="B213" s="164"/>
      <c r="C213" s="164"/>
      <c r="D213" s="164"/>
      <c r="E213" s="164"/>
      <c r="F213" s="164"/>
      <c r="G213" s="164"/>
      <c r="H213" s="164"/>
      <c r="I213" s="169" t="s">
        <v>282</v>
      </c>
      <c r="J213" s="164" t="e">
        <f t="shared" si="19"/>
        <v>#VALUE!</v>
      </c>
      <c r="K213" s="164"/>
      <c r="L213" s="164"/>
      <c r="M213" s="164" t="e">
        <f t="shared" si="20"/>
        <v>#DIV/0!</v>
      </c>
      <c r="N213" s="170" t="s">
        <v>283</v>
      </c>
      <c r="O213" s="166">
        <f t="shared" si="21"/>
        <v>149</v>
      </c>
    </row>
    <row r="214" spans="1:15" s="167" customFormat="1" hidden="1" x14ac:dyDescent="0.25">
      <c r="A214" s="163" t="s">
        <v>144</v>
      </c>
      <c r="B214" s="164"/>
      <c r="C214" s="164"/>
      <c r="D214" s="164"/>
      <c r="E214" s="164"/>
      <c r="F214" s="164"/>
      <c r="G214" s="164"/>
      <c r="H214" s="164"/>
      <c r="I214" s="164"/>
      <c r="J214" s="164" t="e">
        <f t="shared" si="19"/>
        <v>#DIV/0!</v>
      </c>
      <c r="K214" s="164"/>
      <c r="L214" s="164"/>
      <c r="M214" s="164" t="e">
        <f t="shared" si="20"/>
        <v>#DIV/0!</v>
      </c>
      <c r="N214" s="165"/>
      <c r="O214" s="166">
        <f t="shared" si="21"/>
        <v>0</v>
      </c>
    </row>
    <row r="215" spans="1:15" s="167" customFormat="1" hidden="1" x14ac:dyDescent="0.25">
      <c r="A215" s="163" t="s">
        <v>145</v>
      </c>
      <c r="B215" s="164"/>
      <c r="C215" s="164"/>
      <c r="D215" s="164"/>
      <c r="E215" s="164"/>
      <c r="F215" s="164"/>
      <c r="G215" s="164"/>
      <c r="H215" s="164"/>
      <c r="I215" s="164"/>
      <c r="J215" s="164" t="e">
        <f t="shared" si="19"/>
        <v>#DIV/0!</v>
      </c>
      <c r="K215" s="164"/>
      <c r="L215" s="164"/>
      <c r="M215" s="164" t="e">
        <f t="shared" si="20"/>
        <v>#DIV/0!</v>
      </c>
      <c r="N215" s="167" t="s">
        <v>284</v>
      </c>
      <c r="O215" s="166">
        <f t="shared" si="21"/>
        <v>250</v>
      </c>
    </row>
    <row r="216" spans="1:15" s="167" customFormat="1" hidden="1" x14ac:dyDescent="0.25">
      <c r="A216" s="163" t="s">
        <v>133</v>
      </c>
      <c r="B216" s="164"/>
      <c r="C216" s="164"/>
      <c r="D216" s="164"/>
      <c r="E216" s="164"/>
      <c r="F216" s="164"/>
      <c r="G216" s="164"/>
      <c r="H216" s="164"/>
      <c r="I216" s="164"/>
      <c r="J216" s="164" t="e">
        <f t="shared" si="19"/>
        <v>#DIV/0!</v>
      </c>
      <c r="K216" s="164"/>
      <c r="L216" s="164"/>
      <c r="M216" s="164" t="e">
        <f t="shared" si="20"/>
        <v>#DIV/0!</v>
      </c>
      <c r="N216" s="165"/>
      <c r="O216" s="166">
        <f t="shared" si="21"/>
        <v>0</v>
      </c>
    </row>
    <row r="217" spans="1:15" s="167" customFormat="1" hidden="1" x14ac:dyDescent="0.25">
      <c r="A217" s="163" t="s">
        <v>134</v>
      </c>
      <c r="B217" s="164"/>
      <c r="C217" s="164"/>
      <c r="D217" s="164"/>
      <c r="E217" s="164"/>
      <c r="F217" s="164"/>
      <c r="G217" s="164"/>
      <c r="H217" s="164"/>
      <c r="I217" s="164"/>
      <c r="J217" s="164" t="e">
        <f t="shared" si="19"/>
        <v>#DIV/0!</v>
      </c>
      <c r="K217" s="164"/>
      <c r="L217" s="164"/>
      <c r="M217" s="164" t="e">
        <f t="shared" si="20"/>
        <v>#DIV/0!</v>
      </c>
      <c r="N217" s="165"/>
      <c r="O217" s="166">
        <f t="shared" si="21"/>
        <v>0</v>
      </c>
    </row>
    <row r="218" spans="1:15" s="167" customFormat="1" hidden="1" x14ac:dyDescent="0.25">
      <c r="A218" s="163" t="s">
        <v>135</v>
      </c>
      <c r="B218" s="164"/>
      <c r="C218" s="164"/>
      <c r="D218" s="164"/>
      <c r="E218" s="164"/>
      <c r="F218" s="164"/>
      <c r="G218" s="164"/>
      <c r="H218" s="164"/>
      <c r="I218" s="164"/>
      <c r="J218" s="164" t="e">
        <f t="shared" si="19"/>
        <v>#DIV/0!</v>
      </c>
      <c r="K218" s="164"/>
      <c r="L218" s="164"/>
      <c r="M218" s="164" t="e">
        <f t="shared" si="20"/>
        <v>#DIV/0!</v>
      </c>
      <c r="N218" s="165"/>
      <c r="O218" s="166">
        <f t="shared" si="21"/>
        <v>0</v>
      </c>
    </row>
    <row r="219" spans="1:15" s="167" customFormat="1" hidden="1" x14ac:dyDescent="0.25">
      <c r="A219" s="163" t="s">
        <v>136</v>
      </c>
      <c r="B219" s="164"/>
      <c r="C219" s="164"/>
      <c r="D219" s="164"/>
      <c r="E219" s="164"/>
      <c r="F219" s="164"/>
      <c r="G219" s="164"/>
      <c r="H219" s="164"/>
      <c r="I219" s="164"/>
      <c r="J219" s="164" t="e">
        <f t="shared" si="19"/>
        <v>#DIV/0!</v>
      </c>
      <c r="K219" s="164"/>
      <c r="L219" s="164"/>
      <c r="M219" s="164" t="e">
        <f t="shared" si="20"/>
        <v>#DIV/0!</v>
      </c>
      <c r="N219" s="165"/>
      <c r="O219" s="166">
        <f t="shared" si="21"/>
        <v>0</v>
      </c>
    </row>
    <row r="220" spans="1:15" s="167" customFormat="1" hidden="1" x14ac:dyDescent="0.25">
      <c r="A220" s="163" t="s">
        <v>137</v>
      </c>
      <c r="B220" s="164"/>
      <c r="C220" s="164"/>
      <c r="D220" s="164"/>
      <c r="E220" s="164"/>
      <c r="F220" s="164"/>
      <c r="G220" s="164"/>
      <c r="H220" s="164"/>
      <c r="I220" s="164"/>
      <c r="J220" s="164" t="e">
        <f t="shared" si="19"/>
        <v>#DIV/0!</v>
      </c>
      <c r="K220" s="164"/>
      <c r="L220" s="164"/>
      <c r="M220" s="164" t="e">
        <f t="shared" si="20"/>
        <v>#DIV/0!</v>
      </c>
      <c r="N220" s="165"/>
      <c r="O220" s="166">
        <f t="shared" si="21"/>
        <v>0</v>
      </c>
    </row>
    <row r="221" spans="1:15" s="167" customFormat="1" ht="15.75" hidden="1" thickBot="1" x14ac:dyDescent="0.3">
      <c r="A221" s="171" t="s">
        <v>138</v>
      </c>
      <c r="B221" s="114"/>
      <c r="C221" s="114"/>
      <c r="D221" s="114"/>
      <c r="E221" s="114"/>
      <c r="F221" s="114"/>
      <c r="G221" s="114"/>
      <c r="H221" s="114"/>
      <c r="I221" s="114"/>
      <c r="J221" s="114" t="e">
        <f t="shared" si="19"/>
        <v>#DIV/0!</v>
      </c>
      <c r="K221" s="114"/>
      <c r="L221" s="114"/>
      <c r="M221" s="114" t="e">
        <f t="shared" si="20"/>
        <v>#DIV/0!</v>
      </c>
      <c r="N221" s="117"/>
      <c r="O221" s="172"/>
    </row>
    <row r="223" spans="1:15" ht="20.25" hidden="1" x14ac:dyDescent="0.25">
      <c r="A223" s="1164" t="s">
        <v>167</v>
      </c>
      <c r="B223" s="1165"/>
      <c r="C223" s="1165"/>
      <c r="D223" s="1165"/>
      <c r="E223" s="1165"/>
      <c r="F223" s="1165"/>
      <c r="G223" s="1165"/>
      <c r="H223" s="1165"/>
      <c r="I223" s="1165"/>
      <c r="J223" s="1165"/>
      <c r="K223" s="1165"/>
      <c r="L223" s="1165"/>
      <c r="M223" s="1165"/>
      <c r="N223" s="1166"/>
    </row>
    <row r="224" spans="1:15" ht="38.25" hidden="1" x14ac:dyDescent="0.25">
      <c r="A224" s="37" t="s">
        <v>62</v>
      </c>
      <c r="B224" s="38" t="s">
        <v>150</v>
      </c>
      <c r="C224" s="38" t="s">
        <v>151</v>
      </c>
      <c r="D224" s="38" t="s">
        <v>152</v>
      </c>
      <c r="E224" s="38" t="s">
        <v>153</v>
      </c>
      <c r="F224" s="38" t="s">
        <v>168</v>
      </c>
      <c r="G224" s="38" t="s">
        <v>155</v>
      </c>
      <c r="H224" s="38" t="s">
        <v>169</v>
      </c>
      <c r="I224" s="38" t="s">
        <v>170</v>
      </c>
      <c r="J224" s="46" t="s">
        <v>171</v>
      </c>
      <c r="K224" s="38" t="s">
        <v>159</v>
      </c>
      <c r="L224" s="38" t="s">
        <v>160</v>
      </c>
      <c r="M224" s="38" t="s">
        <v>161</v>
      </c>
      <c r="N224" s="39" t="s">
        <v>162</v>
      </c>
    </row>
    <row r="225" spans="1:14" hidden="1" x14ac:dyDescent="0.25">
      <c r="A225" s="44" t="s">
        <v>140</v>
      </c>
      <c r="B225" s="41"/>
      <c r="C225" s="41"/>
      <c r="D225" s="41"/>
      <c r="E225" s="41"/>
      <c r="F225" s="41"/>
      <c r="G225" s="41"/>
      <c r="H225" s="41"/>
      <c r="I225" s="41"/>
      <c r="J225" s="41" t="e">
        <f t="shared" ref="J225:J236" si="22">I225/H225</f>
        <v>#DIV/0!</v>
      </c>
      <c r="K225" s="41"/>
      <c r="L225" s="41"/>
      <c r="M225" s="41" t="e">
        <f t="shared" ref="M225:M236" si="23">L225/K225</f>
        <v>#DIV/0!</v>
      </c>
      <c r="N225" s="42"/>
    </row>
    <row r="226" spans="1:14" hidden="1" x14ac:dyDescent="0.25">
      <c r="A226" s="44" t="s">
        <v>141</v>
      </c>
      <c r="B226" s="41"/>
      <c r="C226" s="41"/>
      <c r="D226" s="41"/>
      <c r="E226" s="41"/>
      <c r="F226" s="41"/>
      <c r="G226" s="41"/>
      <c r="H226" s="41"/>
      <c r="I226" s="41"/>
      <c r="J226" s="41" t="e">
        <f t="shared" si="22"/>
        <v>#DIV/0!</v>
      </c>
      <c r="K226" s="41"/>
      <c r="L226" s="41"/>
      <c r="M226" s="41" t="e">
        <f t="shared" si="23"/>
        <v>#DIV/0!</v>
      </c>
      <c r="N226" s="42"/>
    </row>
    <row r="227" spans="1:14" hidden="1" x14ac:dyDescent="0.25">
      <c r="A227" s="44" t="s">
        <v>142</v>
      </c>
      <c r="B227" s="41"/>
      <c r="C227" s="41"/>
      <c r="D227" s="41"/>
      <c r="E227" s="41"/>
      <c r="F227" s="41"/>
      <c r="G227" s="41"/>
      <c r="H227" s="41"/>
      <c r="I227" s="41"/>
      <c r="J227" s="41" t="e">
        <f t="shared" si="22"/>
        <v>#DIV/0!</v>
      </c>
      <c r="K227" s="41"/>
      <c r="L227" s="41"/>
      <c r="M227" s="41" t="e">
        <f t="shared" si="23"/>
        <v>#DIV/0!</v>
      </c>
      <c r="N227" s="42"/>
    </row>
    <row r="228" spans="1:14" hidden="1" x14ac:dyDescent="0.25">
      <c r="A228" s="44" t="s">
        <v>143</v>
      </c>
      <c r="B228" s="41"/>
      <c r="C228" s="41"/>
      <c r="D228" s="41"/>
      <c r="E228" s="41"/>
      <c r="F228" s="41"/>
      <c r="G228" s="41"/>
      <c r="H228" s="41"/>
      <c r="I228" s="41"/>
      <c r="J228" s="41" t="e">
        <f t="shared" si="22"/>
        <v>#DIV/0!</v>
      </c>
      <c r="K228" s="41"/>
      <c r="L228" s="41"/>
      <c r="M228" s="41" t="e">
        <f t="shared" si="23"/>
        <v>#DIV/0!</v>
      </c>
      <c r="N228" s="42"/>
    </row>
    <row r="229" spans="1:14" hidden="1" x14ac:dyDescent="0.25">
      <c r="A229" s="44" t="s">
        <v>144</v>
      </c>
      <c r="B229" s="41"/>
      <c r="C229" s="41"/>
      <c r="D229" s="41"/>
      <c r="E229" s="41"/>
      <c r="F229" s="41"/>
      <c r="G229" s="41"/>
      <c r="H229" s="41"/>
      <c r="I229" s="41"/>
      <c r="J229" s="41" t="e">
        <f t="shared" si="22"/>
        <v>#DIV/0!</v>
      </c>
      <c r="K229" s="41"/>
      <c r="L229" s="41"/>
      <c r="M229" s="41" t="e">
        <f t="shared" si="23"/>
        <v>#DIV/0!</v>
      </c>
      <c r="N229" s="42"/>
    </row>
    <row r="230" spans="1:14" hidden="1" x14ac:dyDescent="0.25">
      <c r="A230" s="44" t="s">
        <v>145</v>
      </c>
      <c r="B230" s="41"/>
      <c r="C230" s="41"/>
      <c r="D230" s="41"/>
      <c r="E230" s="41"/>
      <c r="F230" s="41"/>
      <c r="G230" s="41"/>
      <c r="H230" s="41"/>
      <c r="I230" s="41"/>
      <c r="J230" s="41" t="e">
        <f t="shared" si="22"/>
        <v>#DIV/0!</v>
      </c>
      <c r="K230" s="41"/>
      <c r="L230" s="41"/>
      <c r="M230" s="41" t="e">
        <f t="shared" si="23"/>
        <v>#DIV/0!</v>
      </c>
      <c r="N230" s="42"/>
    </row>
    <row r="231" spans="1:14" hidden="1" x14ac:dyDescent="0.25">
      <c r="A231" s="44" t="s">
        <v>133</v>
      </c>
      <c r="B231" s="41"/>
      <c r="C231" s="41"/>
      <c r="D231" s="41"/>
      <c r="E231" s="41"/>
      <c r="F231" s="41"/>
      <c r="G231" s="41"/>
      <c r="H231" s="41"/>
      <c r="I231" s="41"/>
      <c r="J231" s="41" t="e">
        <f t="shared" si="22"/>
        <v>#DIV/0!</v>
      </c>
      <c r="K231" s="41"/>
      <c r="L231" s="41"/>
      <c r="M231" s="41" t="e">
        <f t="shared" si="23"/>
        <v>#DIV/0!</v>
      </c>
      <c r="N231" s="42"/>
    </row>
    <row r="232" spans="1:14" hidden="1" x14ac:dyDescent="0.25">
      <c r="A232" s="44" t="s">
        <v>134</v>
      </c>
      <c r="B232" s="41"/>
      <c r="C232" s="41"/>
      <c r="D232" s="41"/>
      <c r="E232" s="41"/>
      <c r="F232" s="41"/>
      <c r="G232" s="41"/>
      <c r="H232" s="41"/>
      <c r="I232" s="41"/>
      <c r="J232" s="41" t="e">
        <f t="shared" si="22"/>
        <v>#DIV/0!</v>
      </c>
      <c r="K232" s="41"/>
      <c r="L232" s="41"/>
      <c r="M232" s="41" t="e">
        <f t="shared" si="23"/>
        <v>#DIV/0!</v>
      </c>
      <c r="N232" s="42"/>
    </row>
    <row r="233" spans="1:14" hidden="1" x14ac:dyDescent="0.25">
      <c r="A233" s="44" t="s">
        <v>135</v>
      </c>
      <c r="B233" s="41"/>
      <c r="C233" s="41"/>
      <c r="D233" s="41"/>
      <c r="E233" s="41"/>
      <c r="F233" s="41"/>
      <c r="G233" s="41"/>
      <c r="H233" s="41"/>
      <c r="I233" s="41"/>
      <c r="J233" s="41" t="e">
        <f t="shared" si="22"/>
        <v>#DIV/0!</v>
      </c>
      <c r="K233" s="41"/>
      <c r="L233" s="41"/>
      <c r="M233" s="41" t="e">
        <f t="shared" si="23"/>
        <v>#DIV/0!</v>
      </c>
      <c r="N233" s="42"/>
    </row>
    <row r="234" spans="1:14" hidden="1" x14ac:dyDescent="0.25">
      <c r="A234" s="44" t="s">
        <v>136</v>
      </c>
      <c r="B234" s="41"/>
      <c r="C234" s="41"/>
      <c r="D234" s="41"/>
      <c r="E234" s="41"/>
      <c r="F234" s="41"/>
      <c r="G234" s="41"/>
      <c r="H234" s="41"/>
      <c r="I234" s="41"/>
      <c r="J234" s="41" t="e">
        <f t="shared" si="22"/>
        <v>#DIV/0!</v>
      </c>
      <c r="K234" s="41"/>
      <c r="L234" s="41"/>
      <c r="M234" s="41" t="e">
        <f t="shared" si="23"/>
        <v>#DIV/0!</v>
      </c>
      <c r="N234" s="42"/>
    </row>
    <row r="235" spans="1:14" hidden="1" x14ac:dyDescent="0.25">
      <c r="A235" s="44" t="s">
        <v>137</v>
      </c>
      <c r="B235" s="41"/>
      <c r="C235" s="41"/>
      <c r="D235" s="41"/>
      <c r="E235" s="41"/>
      <c r="F235" s="41"/>
      <c r="G235" s="41"/>
      <c r="H235" s="41"/>
      <c r="I235" s="41"/>
      <c r="J235" s="41" t="e">
        <f t="shared" si="22"/>
        <v>#DIV/0!</v>
      </c>
      <c r="K235" s="41"/>
      <c r="L235" s="41"/>
      <c r="M235" s="41" t="e">
        <f t="shared" si="23"/>
        <v>#DIV/0!</v>
      </c>
      <c r="N235" s="42"/>
    </row>
    <row r="236" spans="1:14" ht="15.75" hidden="1" thickBot="1" x14ac:dyDescent="0.3">
      <c r="A236" s="45" t="s">
        <v>138</v>
      </c>
      <c r="B236" s="43"/>
      <c r="C236" s="43"/>
      <c r="D236" s="43"/>
      <c r="E236" s="43"/>
      <c r="F236" s="43"/>
      <c r="G236" s="43"/>
      <c r="H236" s="43"/>
      <c r="I236" s="43"/>
      <c r="J236" s="43" t="e">
        <f t="shared" si="22"/>
        <v>#DIV/0!</v>
      </c>
      <c r="K236" s="43"/>
      <c r="L236" s="43"/>
      <c r="M236" s="43" t="e">
        <f t="shared" si="23"/>
        <v>#DIV/0!</v>
      </c>
      <c r="N236" s="47"/>
    </row>
    <row r="237" spans="1:14" hidden="1" x14ac:dyDescent="0.25"/>
    <row r="238" spans="1:14" ht="20.25" hidden="1" x14ac:dyDescent="0.25">
      <c r="A238" s="1164" t="s">
        <v>172</v>
      </c>
      <c r="B238" s="1165"/>
      <c r="C238" s="1165"/>
      <c r="D238" s="1165"/>
      <c r="E238" s="1165"/>
      <c r="F238" s="1165"/>
      <c r="G238" s="1165"/>
      <c r="H238" s="1165"/>
      <c r="I238" s="1165"/>
      <c r="J238" s="1165"/>
      <c r="K238" s="1165"/>
      <c r="L238" s="1165"/>
      <c r="M238" s="1165"/>
      <c r="N238" s="1166"/>
    </row>
    <row r="239" spans="1:14" ht="38.25" hidden="1" x14ac:dyDescent="0.25">
      <c r="A239" s="37" t="s">
        <v>63</v>
      </c>
      <c r="B239" s="38" t="s">
        <v>150</v>
      </c>
      <c r="C239" s="38" t="s">
        <v>151</v>
      </c>
      <c r="D239" s="38" t="s">
        <v>152</v>
      </c>
      <c r="E239" s="38" t="s">
        <v>153</v>
      </c>
      <c r="F239" s="38" t="s">
        <v>173</v>
      </c>
      <c r="G239" s="38" t="s">
        <v>155</v>
      </c>
      <c r="H239" s="38" t="s">
        <v>174</v>
      </c>
      <c r="I239" s="38" t="s">
        <v>175</v>
      </c>
      <c r="J239" s="46" t="s">
        <v>176</v>
      </c>
      <c r="K239" s="38" t="s">
        <v>159</v>
      </c>
      <c r="L239" s="38" t="s">
        <v>160</v>
      </c>
      <c r="M239" s="38" t="s">
        <v>161</v>
      </c>
      <c r="N239" s="39" t="s">
        <v>162</v>
      </c>
    </row>
    <row r="240" spans="1:14" hidden="1" x14ac:dyDescent="0.25">
      <c r="A240" s="44" t="s">
        <v>140</v>
      </c>
      <c r="B240" s="41"/>
      <c r="C240" s="41"/>
      <c r="D240" s="41"/>
      <c r="E240" s="41"/>
      <c r="F240" s="41"/>
      <c r="G240" s="41"/>
      <c r="H240" s="41"/>
      <c r="I240" s="41"/>
      <c r="J240" s="41" t="e">
        <f t="shared" ref="J240:J251" si="24">I240/H240</f>
        <v>#DIV/0!</v>
      </c>
      <c r="K240" s="41"/>
      <c r="L240" s="41"/>
      <c r="M240" s="41" t="e">
        <f t="shared" ref="M240:M251" si="25">L240/K240</f>
        <v>#DIV/0!</v>
      </c>
      <c r="N240" s="42"/>
    </row>
    <row r="241" spans="1:14" hidden="1" x14ac:dyDescent="0.25">
      <c r="A241" s="44" t="s">
        <v>141</v>
      </c>
      <c r="B241" s="41"/>
      <c r="C241" s="41"/>
      <c r="D241" s="41"/>
      <c r="E241" s="41"/>
      <c r="F241" s="41"/>
      <c r="G241" s="41"/>
      <c r="H241" s="41"/>
      <c r="I241" s="41"/>
      <c r="J241" s="41" t="e">
        <f t="shared" si="24"/>
        <v>#DIV/0!</v>
      </c>
      <c r="K241" s="41"/>
      <c r="L241" s="41"/>
      <c r="M241" s="41" t="e">
        <f t="shared" si="25"/>
        <v>#DIV/0!</v>
      </c>
      <c r="N241" s="42"/>
    </row>
    <row r="242" spans="1:14" hidden="1" x14ac:dyDescent="0.25">
      <c r="A242" s="44" t="s">
        <v>142</v>
      </c>
      <c r="B242" s="41"/>
      <c r="C242" s="41"/>
      <c r="D242" s="41"/>
      <c r="E242" s="41"/>
      <c r="F242" s="41"/>
      <c r="G242" s="41"/>
      <c r="H242" s="41"/>
      <c r="I242" s="41"/>
      <c r="J242" s="41" t="e">
        <f t="shared" si="24"/>
        <v>#DIV/0!</v>
      </c>
      <c r="K242" s="41"/>
      <c r="L242" s="41"/>
      <c r="M242" s="41" t="e">
        <f t="shared" si="25"/>
        <v>#DIV/0!</v>
      </c>
      <c r="N242" s="42"/>
    </row>
    <row r="243" spans="1:14" hidden="1" x14ac:dyDescent="0.25">
      <c r="A243" s="44" t="s">
        <v>143</v>
      </c>
      <c r="B243" s="41"/>
      <c r="C243" s="41"/>
      <c r="D243" s="41"/>
      <c r="E243" s="41"/>
      <c r="F243" s="41"/>
      <c r="G243" s="41"/>
      <c r="H243" s="41"/>
      <c r="I243" s="41"/>
      <c r="J243" s="41" t="e">
        <f t="shared" si="24"/>
        <v>#DIV/0!</v>
      </c>
      <c r="K243" s="41"/>
      <c r="L243" s="41"/>
      <c r="M243" s="41" t="e">
        <f t="shared" si="25"/>
        <v>#DIV/0!</v>
      </c>
      <c r="N243" s="42"/>
    </row>
    <row r="244" spans="1:14" hidden="1" x14ac:dyDescent="0.25">
      <c r="A244" s="44" t="s">
        <v>144</v>
      </c>
      <c r="B244" s="41"/>
      <c r="C244" s="41"/>
      <c r="D244" s="41"/>
      <c r="E244" s="41"/>
      <c r="F244" s="41"/>
      <c r="G244" s="41"/>
      <c r="H244" s="41"/>
      <c r="I244" s="41"/>
      <c r="J244" s="41" t="e">
        <f t="shared" si="24"/>
        <v>#DIV/0!</v>
      </c>
      <c r="K244" s="41"/>
      <c r="L244" s="41"/>
      <c r="M244" s="41" t="e">
        <f t="shared" si="25"/>
        <v>#DIV/0!</v>
      </c>
      <c r="N244" s="42"/>
    </row>
    <row r="245" spans="1:14" hidden="1" x14ac:dyDescent="0.25">
      <c r="A245" s="44" t="s">
        <v>145</v>
      </c>
      <c r="B245" s="41"/>
      <c r="C245" s="41"/>
      <c r="D245" s="41"/>
      <c r="E245" s="41"/>
      <c r="F245" s="41"/>
      <c r="G245" s="41"/>
      <c r="H245" s="41"/>
      <c r="I245" s="41"/>
      <c r="J245" s="41" t="e">
        <f t="shared" si="24"/>
        <v>#DIV/0!</v>
      </c>
      <c r="K245" s="41"/>
      <c r="L245" s="41"/>
      <c r="M245" s="41" t="e">
        <f t="shared" si="25"/>
        <v>#DIV/0!</v>
      </c>
      <c r="N245" s="42"/>
    </row>
    <row r="246" spans="1:14" hidden="1" x14ac:dyDescent="0.25">
      <c r="A246" s="44" t="s">
        <v>133</v>
      </c>
      <c r="B246" s="41"/>
      <c r="C246" s="41"/>
      <c r="D246" s="41"/>
      <c r="E246" s="41"/>
      <c r="F246" s="41"/>
      <c r="G246" s="41"/>
      <c r="H246" s="41"/>
      <c r="I246" s="41"/>
      <c r="J246" s="41" t="e">
        <f t="shared" si="24"/>
        <v>#DIV/0!</v>
      </c>
      <c r="K246" s="41"/>
      <c r="L246" s="41"/>
      <c r="M246" s="41" t="e">
        <f t="shared" si="25"/>
        <v>#DIV/0!</v>
      </c>
      <c r="N246" s="42"/>
    </row>
    <row r="247" spans="1:14" hidden="1" x14ac:dyDescent="0.25">
      <c r="A247" s="44" t="s">
        <v>134</v>
      </c>
      <c r="B247" s="41"/>
      <c r="C247" s="41"/>
      <c r="D247" s="41"/>
      <c r="E247" s="41"/>
      <c r="F247" s="41"/>
      <c r="G247" s="41"/>
      <c r="H247" s="41"/>
      <c r="I247" s="41"/>
      <c r="J247" s="41" t="e">
        <f t="shared" si="24"/>
        <v>#DIV/0!</v>
      </c>
      <c r="K247" s="41"/>
      <c r="L247" s="41"/>
      <c r="M247" s="41" t="e">
        <f t="shared" si="25"/>
        <v>#DIV/0!</v>
      </c>
      <c r="N247" s="42"/>
    </row>
    <row r="248" spans="1:14" hidden="1" x14ac:dyDescent="0.25">
      <c r="A248" s="44" t="s">
        <v>135</v>
      </c>
      <c r="B248" s="41"/>
      <c r="C248" s="41"/>
      <c r="D248" s="41"/>
      <c r="E248" s="41"/>
      <c r="F248" s="41"/>
      <c r="G248" s="41"/>
      <c r="H248" s="41"/>
      <c r="I248" s="41"/>
      <c r="J248" s="41" t="e">
        <f t="shared" si="24"/>
        <v>#DIV/0!</v>
      </c>
      <c r="K248" s="41"/>
      <c r="L248" s="41"/>
      <c r="M248" s="41" t="e">
        <f t="shared" si="25"/>
        <v>#DIV/0!</v>
      </c>
      <c r="N248" s="42"/>
    </row>
    <row r="249" spans="1:14" hidden="1" x14ac:dyDescent="0.25">
      <c r="A249" s="44" t="s">
        <v>136</v>
      </c>
      <c r="B249" s="41"/>
      <c r="C249" s="41"/>
      <c r="D249" s="41"/>
      <c r="E249" s="41"/>
      <c r="F249" s="41"/>
      <c r="G249" s="41"/>
      <c r="H249" s="41"/>
      <c r="I249" s="41"/>
      <c r="J249" s="41" t="e">
        <f t="shared" si="24"/>
        <v>#DIV/0!</v>
      </c>
      <c r="K249" s="41"/>
      <c r="L249" s="41"/>
      <c r="M249" s="41" t="e">
        <f t="shared" si="25"/>
        <v>#DIV/0!</v>
      </c>
      <c r="N249" s="42"/>
    </row>
    <row r="250" spans="1:14" hidden="1" x14ac:dyDescent="0.25">
      <c r="A250" s="44" t="s">
        <v>137</v>
      </c>
      <c r="B250" s="41"/>
      <c r="C250" s="41"/>
      <c r="D250" s="41"/>
      <c r="E250" s="41"/>
      <c r="F250" s="41"/>
      <c r="G250" s="41"/>
      <c r="H250" s="41"/>
      <c r="I250" s="41"/>
      <c r="J250" s="41" t="e">
        <f t="shared" si="24"/>
        <v>#DIV/0!</v>
      </c>
      <c r="K250" s="41"/>
      <c r="L250" s="41"/>
      <c r="M250" s="41" t="e">
        <f t="shared" si="25"/>
        <v>#DIV/0!</v>
      </c>
      <c r="N250" s="42"/>
    </row>
    <row r="251" spans="1:14" ht="15.75" hidden="1" thickBot="1" x14ac:dyDescent="0.3">
      <c r="A251" s="45" t="s">
        <v>138</v>
      </c>
      <c r="B251" s="43"/>
      <c r="C251" s="43"/>
      <c r="D251" s="43"/>
      <c r="E251" s="43"/>
      <c r="F251" s="43"/>
      <c r="G251" s="43"/>
      <c r="H251" s="43"/>
      <c r="I251" s="43"/>
      <c r="J251" s="43" t="e">
        <f t="shared" si="24"/>
        <v>#DIV/0!</v>
      </c>
      <c r="K251" s="43"/>
      <c r="L251" s="43"/>
      <c r="M251" s="43" t="e">
        <f t="shared" si="25"/>
        <v>#DIV/0!</v>
      </c>
      <c r="N251" s="47"/>
    </row>
    <row r="253" spans="1:14" ht="20.25" hidden="1" x14ac:dyDescent="0.25">
      <c r="A253" s="1164" t="s">
        <v>177</v>
      </c>
      <c r="B253" s="1165"/>
      <c r="C253" s="1165"/>
      <c r="D253" s="1165"/>
      <c r="E253" s="1165"/>
      <c r="F253" s="1165"/>
      <c r="G253" s="1165"/>
      <c r="H253" s="1165"/>
      <c r="I253" s="1165"/>
      <c r="J253" s="1165"/>
      <c r="K253" s="1165"/>
      <c r="L253" s="1165"/>
      <c r="M253" s="1165"/>
      <c r="N253" s="1166"/>
    </row>
    <row r="254" spans="1:14" ht="38.25" hidden="1" x14ac:dyDescent="0.25">
      <c r="A254" s="37" t="s">
        <v>64</v>
      </c>
      <c r="B254" s="38" t="s">
        <v>150</v>
      </c>
      <c r="C254" s="38" t="s">
        <v>151</v>
      </c>
      <c r="D254" s="38" t="s">
        <v>152</v>
      </c>
      <c r="E254" s="38" t="s">
        <v>153</v>
      </c>
      <c r="F254" s="38" t="s">
        <v>178</v>
      </c>
      <c r="G254" s="38" t="s">
        <v>155</v>
      </c>
      <c r="H254" s="38" t="s">
        <v>179</v>
      </c>
      <c r="I254" s="38" t="s">
        <v>180</v>
      </c>
      <c r="J254" s="46" t="s">
        <v>181</v>
      </c>
      <c r="K254" s="38" t="s">
        <v>159</v>
      </c>
      <c r="L254" s="38" t="s">
        <v>160</v>
      </c>
      <c r="M254" s="38" t="s">
        <v>161</v>
      </c>
      <c r="N254" s="39" t="s">
        <v>162</v>
      </c>
    </row>
    <row r="255" spans="1:14" hidden="1" x14ac:dyDescent="0.25">
      <c r="A255" s="44" t="s">
        <v>140</v>
      </c>
      <c r="B255" s="41"/>
      <c r="C255" s="41"/>
      <c r="D255" s="41"/>
      <c r="E255" s="41"/>
      <c r="F255" s="41"/>
      <c r="G255" s="41"/>
      <c r="H255" s="41"/>
      <c r="I255" s="41"/>
      <c r="J255" s="41" t="e">
        <f t="shared" ref="J255:J266" si="26">I255/H255</f>
        <v>#DIV/0!</v>
      </c>
      <c r="K255" s="41"/>
      <c r="L255" s="41"/>
      <c r="M255" s="41" t="e">
        <f t="shared" ref="M255:M266" si="27">L255/K255</f>
        <v>#DIV/0!</v>
      </c>
      <c r="N255" s="42"/>
    </row>
    <row r="256" spans="1:14" hidden="1" x14ac:dyDescent="0.25">
      <c r="A256" s="44" t="s">
        <v>141</v>
      </c>
      <c r="B256" s="41"/>
      <c r="C256" s="41"/>
      <c r="D256" s="41"/>
      <c r="E256" s="41"/>
      <c r="F256" s="41"/>
      <c r="G256" s="41"/>
      <c r="H256" s="41"/>
      <c r="I256" s="41"/>
      <c r="J256" s="41" t="e">
        <f t="shared" si="26"/>
        <v>#DIV/0!</v>
      </c>
      <c r="K256" s="41"/>
      <c r="L256" s="41"/>
      <c r="M256" s="41" t="e">
        <f t="shared" si="27"/>
        <v>#DIV/0!</v>
      </c>
      <c r="N256" s="42"/>
    </row>
    <row r="257" spans="1:14" hidden="1" x14ac:dyDescent="0.25">
      <c r="A257" s="44" t="s">
        <v>142</v>
      </c>
      <c r="B257" s="41"/>
      <c r="C257" s="41"/>
      <c r="D257" s="41"/>
      <c r="E257" s="41"/>
      <c r="F257" s="41"/>
      <c r="G257" s="41"/>
      <c r="H257" s="41"/>
      <c r="I257" s="41"/>
      <c r="J257" s="41" t="e">
        <f t="shared" si="26"/>
        <v>#DIV/0!</v>
      </c>
      <c r="K257" s="41"/>
      <c r="L257" s="41"/>
      <c r="M257" s="41" t="e">
        <f t="shared" si="27"/>
        <v>#DIV/0!</v>
      </c>
      <c r="N257" s="42"/>
    </row>
    <row r="258" spans="1:14" hidden="1" x14ac:dyDescent="0.25">
      <c r="A258" s="44" t="s">
        <v>143</v>
      </c>
      <c r="B258" s="41"/>
      <c r="C258" s="41"/>
      <c r="D258" s="41"/>
      <c r="E258" s="41"/>
      <c r="F258" s="41"/>
      <c r="G258" s="41"/>
      <c r="H258" s="41"/>
      <c r="I258" s="41"/>
      <c r="J258" s="41" t="e">
        <f t="shared" si="26"/>
        <v>#DIV/0!</v>
      </c>
      <c r="K258" s="41"/>
      <c r="L258" s="41"/>
      <c r="M258" s="41" t="e">
        <f t="shared" si="27"/>
        <v>#DIV/0!</v>
      </c>
      <c r="N258" s="42"/>
    </row>
    <row r="259" spans="1:14" hidden="1" x14ac:dyDescent="0.25">
      <c r="A259" s="44" t="s">
        <v>144</v>
      </c>
      <c r="B259" s="41"/>
      <c r="C259" s="41"/>
      <c r="D259" s="41"/>
      <c r="E259" s="41"/>
      <c r="F259" s="41"/>
      <c r="G259" s="41"/>
      <c r="H259" s="41"/>
      <c r="I259" s="41"/>
      <c r="J259" s="41" t="e">
        <f t="shared" si="26"/>
        <v>#DIV/0!</v>
      </c>
      <c r="K259" s="41"/>
      <c r="L259" s="41"/>
      <c r="M259" s="41" t="e">
        <f t="shared" si="27"/>
        <v>#DIV/0!</v>
      </c>
      <c r="N259" s="42"/>
    </row>
    <row r="260" spans="1:14" hidden="1" x14ac:dyDescent="0.25">
      <c r="A260" s="44" t="s">
        <v>145</v>
      </c>
      <c r="B260" s="41"/>
      <c r="C260" s="41"/>
      <c r="D260" s="41"/>
      <c r="E260" s="41"/>
      <c r="F260" s="41"/>
      <c r="G260" s="41"/>
      <c r="H260" s="41"/>
      <c r="I260" s="41"/>
      <c r="J260" s="41" t="e">
        <f t="shared" si="26"/>
        <v>#DIV/0!</v>
      </c>
      <c r="K260" s="41"/>
      <c r="L260" s="41"/>
      <c r="M260" s="41" t="e">
        <f t="shared" si="27"/>
        <v>#DIV/0!</v>
      </c>
      <c r="N260" s="42"/>
    </row>
    <row r="261" spans="1:14" hidden="1" x14ac:dyDescent="0.25">
      <c r="A261" s="44" t="s">
        <v>133</v>
      </c>
      <c r="B261" s="41"/>
      <c r="C261" s="41"/>
      <c r="D261" s="41"/>
      <c r="E261" s="41"/>
      <c r="F261" s="41"/>
      <c r="G261" s="41"/>
      <c r="H261" s="41"/>
      <c r="I261" s="41"/>
      <c r="J261" s="41" t="e">
        <f t="shared" si="26"/>
        <v>#DIV/0!</v>
      </c>
      <c r="K261" s="41"/>
      <c r="L261" s="41"/>
      <c r="M261" s="41" t="e">
        <f t="shared" si="27"/>
        <v>#DIV/0!</v>
      </c>
      <c r="N261" s="42"/>
    </row>
    <row r="262" spans="1:14" hidden="1" x14ac:dyDescent="0.25">
      <c r="A262" s="44" t="s">
        <v>134</v>
      </c>
      <c r="B262" s="41"/>
      <c r="C262" s="41"/>
      <c r="D262" s="41"/>
      <c r="E262" s="41"/>
      <c r="F262" s="41"/>
      <c r="G262" s="41"/>
      <c r="H262" s="41"/>
      <c r="I262" s="41"/>
      <c r="J262" s="41" t="e">
        <f t="shared" si="26"/>
        <v>#DIV/0!</v>
      </c>
      <c r="K262" s="41"/>
      <c r="L262" s="41"/>
      <c r="M262" s="41" t="e">
        <f t="shared" si="27"/>
        <v>#DIV/0!</v>
      </c>
      <c r="N262" s="42"/>
    </row>
    <row r="263" spans="1:14" hidden="1" x14ac:dyDescent="0.25">
      <c r="A263" s="44" t="s">
        <v>135</v>
      </c>
      <c r="B263" s="41"/>
      <c r="C263" s="41"/>
      <c r="D263" s="41"/>
      <c r="E263" s="41"/>
      <c r="F263" s="41"/>
      <c r="G263" s="41"/>
      <c r="H263" s="41"/>
      <c r="I263" s="41"/>
      <c r="J263" s="41" t="e">
        <f t="shared" si="26"/>
        <v>#DIV/0!</v>
      </c>
      <c r="K263" s="41"/>
      <c r="L263" s="41"/>
      <c r="M263" s="41" t="e">
        <f t="shared" si="27"/>
        <v>#DIV/0!</v>
      </c>
      <c r="N263" s="42"/>
    </row>
    <row r="264" spans="1:14" hidden="1" x14ac:dyDescent="0.25">
      <c r="A264" s="44" t="s">
        <v>136</v>
      </c>
      <c r="B264" s="41"/>
      <c r="C264" s="41"/>
      <c r="D264" s="41"/>
      <c r="E264" s="41"/>
      <c r="F264" s="41"/>
      <c r="G264" s="41"/>
      <c r="H264" s="41"/>
      <c r="I264" s="41"/>
      <c r="J264" s="41" t="e">
        <f t="shared" si="26"/>
        <v>#DIV/0!</v>
      </c>
      <c r="K264" s="41"/>
      <c r="L264" s="41"/>
      <c r="M264" s="41" t="e">
        <f t="shared" si="27"/>
        <v>#DIV/0!</v>
      </c>
      <c r="N264" s="42"/>
    </row>
    <row r="265" spans="1:14" hidden="1" x14ac:dyDescent="0.25">
      <c r="A265" s="44" t="s">
        <v>137</v>
      </c>
      <c r="B265" s="41"/>
      <c r="C265" s="41"/>
      <c r="D265" s="41"/>
      <c r="E265" s="41"/>
      <c r="F265" s="41"/>
      <c r="G265" s="41"/>
      <c r="H265" s="41"/>
      <c r="I265" s="41"/>
      <c r="J265" s="41" t="e">
        <f t="shared" si="26"/>
        <v>#DIV/0!</v>
      </c>
      <c r="K265" s="41"/>
      <c r="L265" s="41"/>
      <c r="M265" s="41" t="e">
        <f t="shared" si="27"/>
        <v>#DIV/0!</v>
      </c>
      <c r="N265" s="42"/>
    </row>
    <row r="266" spans="1:14" ht="15.75" hidden="1" thickBot="1" x14ac:dyDescent="0.3">
      <c r="A266" s="45" t="s">
        <v>138</v>
      </c>
      <c r="B266" s="43"/>
      <c r="C266" s="43"/>
      <c r="D266" s="43"/>
      <c r="E266" s="43"/>
      <c r="F266" s="43"/>
      <c r="G266" s="43"/>
      <c r="H266" s="43"/>
      <c r="I266" s="43"/>
      <c r="J266" s="43" t="e">
        <f t="shared" si="26"/>
        <v>#DIV/0!</v>
      </c>
      <c r="K266" s="43"/>
      <c r="L266" s="43"/>
      <c r="M266" s="43" t="e">
        <f t="shared" si="27"/>
        <v>#DIV/0!</v>
      </c>
      <c r="N266" s="47"/>
    </row>
    <row r="269" spans="1:14" ht="20.25" hidden="1" x14ac:dyDescent="0.3">
      <c r="A269" s="1110" t="s">
        <v>182</v>
      </c>
      <c r="B269" s="1111"/>
      <c r="C269" s="1111"/>
      <c r="D269" s="1111"/>
      <c r="E269" s="1111"/>
      <c r="F269" s="1111"/>
      <c r="G269" s="1112"/>
    </row>
    <row r="270" spans="1:14" ht="39" hidden="1" thickBot="1" x14ac:dyDescent="0.3">
      <c r="A270" s="37" t="s">
        <v>49</v>
      </c>
      <c r="B270" s="48" t="s">
        <v>150</v>
      </c>
      <c r="C270" s="48" t="s">
        <v>151</v>
      </c>
      <c r="D270" s="48" t="s">
        <v>183</v>
      </c>
      <c r="E270" s="48" t="s">
        <v>184</v>
      </c>
      <c r="F270" s="48" t="s">
        <v>185</v>
      </c>
      <c r="G270" s="49" t="s">
        <v>186</v>
      </c>
    </row>
    <row r="271" spans="1:14" hidden="1" x14ac:dyDescent="0.25">
      <c r="A271" s="139" t="s">
        <v>133</v>
      </c>
      <c r="B271" s="1218" t="s">
        <v>218</v>
      </c>
      <c r="C271" s="1220" t="s">
        <v>230</v>
      </c>
      <c r="D271" s="1219" t="s">
        <v>231</v>
      </c>
      <c r="E271" s="141">
        <v>2239274028</v>
      </c>
      <c r="F271" s="141">
        <v>15250000</v>
      </c>
      <c r="G271" s="142" t="s">
        <v>239</v>
      </c>
      <c r="H271" s="3">
        <f t="shared" ref="H271:H276" si="28">LEN(G271)</f>
        <v>27</v>
      </c>
      <c r="N271" s="122"/>
    </row>
    <row r="272" spans="1:14" hidden="1" x14ac:dyDescent="0.25">
      <c r="A272" s="40" t="s">
        <v>134</v>
      </c>
      <c r="B272" s="1207"/>
      <c r="C272" s="1221"/>
      <c r="D272" s="1126"/>
      <c r="E272" s="80">
        <v>2239274028</v>
      </c>
      <c r="F272" s="80">
        <v>186734000</v>
      </c>
      <c r="G272" s="81"/>
      <c r="H272" s="3">
        <f t="shared" si="28"/>
        <v>0</v>
      </c>
    </row>
    <row r="273" spans="1:14" hidden="1" x14ac:dyDescent="0.25">
      <c r="A273" s="40" t="s">
        <v>135</v>
      </c>
      <c r="B273" s="1207"/>
      <c r="C273" s="1221"/>
      <c r="D273" s="1126"/>
      <c r="E273" s="80">
        <v>2239274028</v>
      </c>
      <c r="F273" s="80">
        <v>208535000</v>
      </c>
      <c r="G273" s="81"/>
      <c r="H273" s="3">
        <f t="shared" si="28"/>
        <v>0</v>
      </c>
    </row>
    <row r="274" spans="1:14" hidden="1" x14ac:dyDescent="0.25">
      <c r="A274" s="77" t="s">
        <v>136</v>
      </c>
      <c r="B274" s="1207"/>
      <c r="C274" s="1221"/>
      <c r="D274" s="1126"/>
      <c r="E274" s="101">
        <v>2239274028</v>
      </c>
      <c r="F274" s="101">
        <f>+[4]INVERSIÓN!P11</f>
        <v>208535000</v>
      </c>
      <c r="G274" s="138" t="s">
        <v>232</v>
      </c>
      <c r="H274" s="3">
        <f>LEN(G274)</f>
        <v>69</v>
      </c>
    </row>
    <row r="275" spans="1:14" hidden="1" x14ac:dyDescent="0.25">
      <c r="A275" s="123" t="s">
        <v>137</v>
      </c>
      <c r="B275" s="1207"/>
      <c r="C275" s="1221"/>
      <c r="D275" s="1126"/>
      <c r="E275" s="103">
        <f>+[4]INVERSIÓN!H11</f>
        <v>2239274028</v>
      </c>
      <c r="F275" s="103">
        <f>+[4]INVERSIÓN!R11</f>
        <v>261972893</v>
      </c>
      <c r="G275" s="135" t="s">
        <v>255</v>
      </c>
      <c r="H275" s="3">
        <f t="shared" si="28"/>
        <v>107</v>
      </c>
    </row>
    <row r="276" spans="1:14" ht="15.75" hidden="1" thickBot="1" x14ac:dyDescent="0.3">
      <c r="A276" s="112" t="s">
        <v>138</v>
      </c>
      <c r="B276" s="1208"/>
      <c r="C276" s="1222"/>
      <c r="D276" s="1127"/>
      <c r="E276" s="124">
        <f>+[4]INVERSIÓN!S15</f>
        <v>1985716202</v>
      </c>
      <c r="F276" s="124">
        <f>+[4]INVERSIÓN!EB15</f>
        <v>835562923</v>
      </c>
      <c r="G276" s="125" t="s">
        <v>264</v>
      </c>
      <c r="H276" s="3">
        <f t="shared" si="28"/>
        <v>222</v>
      </c>
    </row>
    <row r="277" spans="1:14" hidden="1" x14ac:dyDescent="0.25">
      <c r="A277" s="62"/>
      <c r="B277" s="62"/>
      <c r="C277" s="62"/>
      <c r="D277" s="62"/>
      <c r="E277" s="62"/>
      <c r="F277" s="62"/>
      <c r="G277" s="62"/>
    </row>
    <row r="278" spans="1:14" hidden="1" x14ac:dyDescent="0.25">
      <c r="A278" s="62"/>
      <c r="B278" s="62"/>
      <c r="C278" s="62"/>
      <c r="D278" s="62"/>
      <c r="E278" s="62"/>
      <c r="F278" s="62"/>
      <c r="G278" s="62"/>
    </row>
    <row r="279" spans="1:14" ht="39" hidden="1" thickBot="1" x14ac:dyDescent="0.3">
      <c r="A279" s="37" t="s">
        <v>49</v>
      </c>
      <c r="B279" s="48" t="s">
        <v>150</v>
      </c>
      <c r="C279" s="48" t="s">
        <v>151</v>
      </c>
      <c r="D279" s="48" t="s">
        <v>183</v>
      </c>
      <c r="E279" s="68" t="s">
        <v>184</v>
      </c>
      <c r="F279" s="68" t="s">
        <v>185</v>
      </c>
      <c r="G279" s="69" t="s">
        <v>186</v>
      </c>
    </row>
    <row r="280" spans="1:14" hidden="1" x14ac:dyDescent="0.25">
      <c r="A280" s="139" t="s">
        <v>133</v>
      </c>
      <c r="B280" s="1218" t="s">
        <v>221</v>
      </c>
      <c r="C280" s="1218" t="s">
        <v>222</v>
      </c>
      <c r="D280" s="1209" t="s">
        <v>233</v>
      </c>
      <c r="E280" s="79">
        <v>632180000</v>
      </c>
      <c r="F280" s="140">
        <v>0</v>
      </c>
      <c r="G280" s="41" t="s">
        <v>240</v>
      </c>
      <c r="H280" s="3">
        <f t="shared" ref="H280:H285" si="29">LEN(G280)</f>
        <v>30</v>
      </c>
    </row>
    <row r="281" spans="1:14" hidden="1" x14ac:dyDescent="0.25">
      <c r="A281" s="40" t="s">
        <v>134</v>
      </c>
      <c r="B281" s="1207"/>
      <c r="C281" s="1207"/>
      <c r="D281" s="1210"/>
      <c r="E281" s="79">
        <v>632180000</v>
      </c>
      <c r="F281" s="140">
        <v>183792000</v>
      </c>
      <c r="G281" s="41"/>
      <c r="H281" s="3">
        <f t="shared" si="29"/>
        <v>0</v>
      </c>
    </row>
    <row r="282" spans="1:14" hidden="1" x14ac:dyDescent="0.25">
      <c r="A282" s="40" t="s">
        <v>135</v>
      </c>
      <c r="B282" s="1207"/>
      <c r="C282" s="1207"/>
      <c r="D282" s="1210"/>
      <c r="E282" s="79">
        <v>632180000</v>
      </c>
      <c r="F282" s="140">
        <v>190062000</v>
      </c>
      <c r="G282" s="41"/>
      <c r="H282" s="3">
        <f t="shared" si="29"/>
        <v>0</v>
      </c>
    </row>
    <row r="283" spans="1:14" hidden="1" x14ac:dyDescent="0.25">
      <c r="A283" s="77" t="s">
        <v>136</v>
      </c>
      <c r="B283" s="1207"/>
      <c r="C283" s="1207"/>
      <c r="D283" s="1210"/>
      <c r="E283" s="102">
        <v>632180000</v>
      </c>
      <c r="F283" s="103">
        <f>+[4]INVERSIÓN!DZ17</f>
        <v>190062000</v>
      </c>
      <c r="G283" s="99" t="s">
        <v>234</v>
      </c>
      <c r="H283" s="3">
        <f>LEN(G283)</f>
        <v>48</v>
      </c>
    </row>
    <row r="284" spans="1:14" hidden="1" x14ac:dyDescent="0.25">
      <c r="A284" s="77" t="s">
        <v>137</v>
      </c>
      <c r="B284" s="1207"/>
      <c r="C284" s="1207"/>
      <c r="D284" s="1210"/>
      <c r="E284" s="102">
        <f>+[4]INVERSIÓN!H17</f>
        <v>632180000</v>
      </c>
      <c r="F284" s="103">
        <f>+[4]INVERSIÓN!R17</f>
        <v>208073593</v>
      </c>
      <c r="G284" s="99" t="s">
        <v>256</v>
      </c>
      <c r="H284" s="3">
        <f t="shared" si="29"/>
        <v>87</v>
      </c>
      <c r="N284" s="122"/>
    </row>
    <row r="285" spans="1:14" ht="15.75" hidden="1" thickBot="1" x14ac:dyDescent="0.3">
      <c r="A285" s="112" t="s">
        <v>138</v>
      </c>
      <c r="B285" s="1208"/>
      <c r="C285" s="1208"/>
      <c r="D285" s="1211"/>
      <c r="E285" s="124">
        <f>+[4]INVERSIÓN!S17</f>
        <v>588967593</v>
      </c>
      <c r="F285" s="124">
        <f>+[4]INVERSIÓN!T17</f>
        <v>543446593</v>
      </c>
      <c r="G285" s="126" t="s">
        <v>265</v>
      </c>
      <c r="H285" s="3">
        <f t="shared" si="29"/>
        <v>139</v>
      </c>
      <c r="N285" s="122"/>
    </row>
    <row r="286" spans="1:14" hidden="1" x14ac:dyDescent="0.25">
      <c r="A286" s="62"/>
      <c r="B286" s="62"/>
      <c r="C286" s="62"/>
      <c r="D286" s="62"/>
      <c r="E286" s="62"/>
      <c r="F286" s="62"/>
      <c r="G286" s="62"/>
    </row>
    <row r="287" spans="1:14" hidden="1" x14ac:dyDescent="0.25">
      <c r="A287" s="62"/>
      <c r="B287" s="62"/>
      <c r="C287" s="62"/>
      <c r="D287" s="62"/>
      <c r="E287" s="62"/>
      <c r="F287" s="62"/>
      <c r="G287" s="62"/>
    </row>
    <row r="288" spans="1:14" ht="39" hidden="1" thickBot="1" x14ac:dyDescent="0.3">
      <c r="A288" s="37" t="s">
        <v>49</v>
      </c>
      <c r="B288" s="48" t="s">
        <v>150</v>
      </c>
      <c r="C288" s="48" t="s">
        <v>151</v>
      </c>
      <c r="D288" s="48" t="s">
        <v>183</v>
      </c>
      <c r="E288" s="68" t="s">
        <v>184</v>
      </c>
      <c r="F288" s="68" t="s">
        <v>185</v>
      </c>
      <c r="G288" s="69" t="s">
        <v>186</v>
      </c>
    </row>
    <row r="289" spans="1:8" hidden="1" x14ac:dyDescent="0.25">
      <c r="A289" s="139" t="s">
        <v>133</v>
      </c>
      <c r="B289" s="1218" t="s">
        <v>221</v>
      </c>
      <c r="C289" s="1218" t="s">
        <v>222</v>
      </c>
      <c r="D289" s="1219" t="s">
        <v>235</v>
      </c>
      <c r="E289" s="79">
        <v>846820000</v>
      </c>
      <c r="F289" s="140">
        <v>0</v>
      </c>
      <c r="G289" s="41" t="s">
        <v>240</v>
      </c>
      <c r="H289" s="3">
        <f t="shared" ref="H289:H294" si="30">LEN(G289)</f>
        <v>30</v>
      </c>
    </row>
    <row r="290" spans="1:8" hidden="1" x14ac:dyDescent="0.25">
      <c r="A290" s="40" t="s">
        <v>134</v>
      </c>
      <c r="B290" s="1207"/>
      <c r="C290" s="1207"/>
      <c r="D290" s="1126"/>
      <c r="E290" s="79">
        <v>846820000</v>
      </c>
      <c r="F290" s="78">
        <v>298980000</v>
      </c>
      <c r="G290" s="41"/>
      <c r="H290" s="3">
        <f t="shared" si="30"/>
        <v>0</v>
      </c>
    </row>
    <row r="291" spans="1:8" hidden="1" x14ac:dyDescent="0.25">
      <c r="A291" s="40" t="s">
        <v>135</v>
      </c>
      <c r="B291" s="1207"/>
      <c r="C291" s="1207"/>
      <c r="D291" s="1126"/>
      <c r="E291" s="79">
        <v>846820000</v>
      </c>
      <c r="F291" s="78">
        <v>316529347</v>
      </c>
      <c r="G291" s="41"/>
      <c r="H291" s="3">
        <f t="shared" si="30"/>
        <v>0</v>
      </c>
    </row>
    <row r="292" spans="1:8" hidden="1" x14ac:dyDescent="0.25">
      <c r="A292" s="77" t="s">
        <v>136</v>
      </c>
      <c r="B292" s="1207"/>
      <c r="C292" s="1207"/>
      <c r="D292" s="1126"/>
      <c r="E292" s="102">
        <v>846820000</v>
      </c>
      <c r="F292" s="103">
        <f>+[4]INVERSIÓN!DZ27</f>
        <v>323308102</v>
      </c>
      <c r="G292" s="99" t="s">
        <v>236</v>
      </c>
      <c r="H292" s="3">
        <f>LEN(G292)</f>
        <v>72</v>
      </c>
    </row>
    <row r="293" spans="1:8" hidden="1" x14ac:dyDescent="0.25">
      <c r="A293" s="123" t="s">
        <v>137</v>
      </c>
      <c r="B293" s="1207"/>
      <c r="C293" s="1207"/>
      <c r="D293" s="1126"/>
      <c r="E293" s="102">
        <f>+[4]INVERSIÓN!H23</f>
        <v>846820000</v>
      </c>
      <c r="F293" s="103">
        <f>+[4]INVERSIÓN!R23</f>
        <v>328756825</v>
      </c>
      <c r="G293" s="99" t="s">
        <v>257</v>
      </c>
      <c r="H293" s="3">
        <f t="shared" si="30"/>
        <v>111</v>
      </c>
    </row>
    <row r="294" spans="1:8" ht="15.75" hidden="1" thickBot="1" x14ac:dyDescent="0.3">
      <c r="A294" s="112" t="s">
        <v>138</v>
      </c>
      <c r="B294" s="1208"/>
      <c r="C294" s="1208"/>
      <c r="D294" s="1127"/>
      <c r="E294" s="127">
        <f>+[4]INVERSIÓN!S23</f>
        <v>817958593</v>
      </c>
      <c r="F294" s="127">
        <f>+[4]INVERSIÓN!T23</f>
        <v>755491393</v>
      </c>
      <c r="G294" s="126" t="s">
        <v>266</v>
      </c>
      <c r="H294" s="3">
        <f t="shared" si="30"/>
        <v>223</v>
      </c>
    </row>
    <row r="295" spans="1:8" hidden="1" x14ac:dyDescent="0.25">
      <c r="A295" s="62"/>
      <c r="B295" s="62"/>
      <c r="C295" s="62"/>
      <c r="D295" s="62"/>
      <c r="E295" s="62"/>
      <c r="F295" s="62"/>
      <c r="G295" s="62"/>
    </row>
    <row r="296" spans="1:8" hidden="1" x14ac:dyDescent="0.25">
      <c r="A296" s="62"/>
      <c r="B296" s="62"/>
      <c r="C296" s="62"/>
      <c r="D296" s="62"/>
      <c r="E296" s="62"/>
      <c r="F296" s="62"/>
      <c r="G296" s="62"/>
    </row>
    <row r="297" spans="1:8" ht="39" hidden="1" thickBot="1" x14ac:dyDescent="0.3">
      <c r="A297" s="37" t="s">
        <v>49</v>
      </c>
      <c r="B297" s="48" t="s">
        <v>150</v>
      </c>
      <c r="C297" s="48" t="s">
        <v>151</v>
      </c>
      <c r="D297" s="48" t="s">
        <v>183</v>
      </c>
      <c r="E297" s="68" t="s">
        <v>184</v>
      </c>
      <c r="F297" s="68" t="s">
        <v>185</v>
      </c>
      <c r="G297" s="69" t="s">
        <v>186</v>
      </c>
    </row>
    <row r="298" spans="1:8" hidden="1" x14ac:dyDescent="0.25">
      <c r="A298" s="139" t="s">
        <v>133</v>
      </c>
      <c r="B298" s="1218" t="s">
        <v>227</v>
      </c>
      <c r="C298" s="1218" t="s">
        <v>228</v>
      </c>
      <c r="D298" s="1219" t="s">
        <v>237</v>
      </c>
      <c r="E298" s="79">
        <v>201000000</v>
      </c>
      <c r="F298" s="140">
        <v>0</v>
      </c>
      <c r="G298" s="41" t="s">
        <v>240</v>
      </c>
      <c r="H298" s="3">
        <f t="shared" ref="H298:H303" si="31">LEN(G298)</f>
        <v>30</v>
      </c>
    </row>
    <row r="299" spans="1:8" hidden="1" x14ac:dyDescent="0.25">
      <c r="A299" s="40" t="s">
        <v>134</v>
      </c>
      <c r="B299" s="1207"/>
      <c r="C299" s="1207"/>
      <c r="D299" s="1126"/>
      <c r="E299" s="79">
        <v>201000000</v>
      </c>
      <c r="F299" s="78">
        <v>71564000</v>
      </c>
      <c r="G299" s="41"/>
      <c r="H299" s="3">
        <f t="shared" si="31"/>
        <v>0</v>
      </c>
    </row>
    <row r="300" spans="1:8" hidden="1" x14ac:dyDescent="0.25">
      <c r="A300" s="40" t="s">
        <v>135</v>
      </c>
      <c r="B300" s="1207"/>
      <c r="C300" s="1207"/>
      <c r="D300" s="1126"/>
      <c r="E300" s="79">
        <v>201000000</v>
      </c>
      <c r="F300" s="78">
        <v>71564000</v>
      </c>
      <c r="G300" s="41"/>
      <c r="H300" s="3">
        <f t="shared" si="31"/>
        <v>0</v>
      </c>
    </row>
    <row r="301" spans="1:8" hidden="1" x14ac:dyDescent="0.25">
      <c r="A301" s="77" t="s">
        <v>136</v>
      </c>
      <c r="B301" s="1207"/>
      <c r="C301" s="1207"/>
      <c r="D301" s="1126"/>
      <c r="E301" s="102">
        <v>201000000</v>
      </c>
      <c r="F301" s="103">
        <f>+[4]INVERSIÓN!DZ33</f>
        <v>71564000</v>
      </c>
      <c r="G301" s="99" t="s">
        <v>238</v>
      </c>
      <c r="H301" s="3">
        <f>LEN(G301)</f>
        <v>48</v>
      </c>
    </row>
    <row r="302" spans="1:8" hidden="1" x14ac:dyDescent="0.25">
      <c r="A302" s="77" t="s">
        <v>137</v>
      </c>
      <c r="B302" s="1207"/>
      <c r="C302" s="1207"/>
      <c r="D302" s="1126"/>
      <c r="E302" s="102">
        <f>+[4]INVERSIÓN!H29</f>
        <v>201000000</v>
      </c>
      <c r="F302" s="103">
        <f>+[4]INVERSIÓN!R29</f>
        <v>76021593</v>
      </c>
      <c r="G302" s="99" t="s">
        <v>258</v>
      </c>
      <c r="H302" s="3">
        <f t="shared" si="31"/>
        <v>88</v>
      </c>
    </row>
    <row r="303" spans="1:8" ht="15.75" hidden="1" thickBot="1" x14ac:dyDescent="0.3">
      <c r="A303" s="112" t="s">
        <v>138</v>
      </c>
      <c r="B303" s="1208"/>
      <c r="C303" s="1208"/>
      <c r="D303" s="1127"/>
      <c r="E303" s="124">
        <f>+[4]INVERSIÓN!S29</f>
        <v>144912593</v>
      </c>
      <c r="F303" s="124">
        <f>+[4]INVERSIÓN!T29</f>
        <v>143476093</v>
      </c>
      <c r="G303" s="126" t="s">
        <v>267</v>
      </c>
      <c r="H303" s="3">
        <f t="shared" si="31"/>
        <v>157</v>
      </c>
    </row>
    <row r="304" spans="1:8" x14ac:dyDescent="0.25">
      <c r="A304" s="62"/>
      <c r="B304" s="105"/>
      <c r="C304" s="105"/>
      <c r="D304" s="162"/>
      <c r="E304" s="122"/>
      <c r="F304" s="122"/>
      <c r="G304" s="76"/>
      <c r="H304" s="3"/>
    </row>
    <row r="305" spans="1:14" x14ac:dyDescent="0.25">
      <c r="A305" s="62"/>
      <c r="B305" s="105"/>
      <c r="C305" s="105"/>
      <c r="D305" s="162"/>
      <c r="E305" s="122"/>
      <c r="F305" s="122"/>
      <c r="G305" s="76"/>
      <c r="H305" s="3"/>
    </row>
    <row r="306" spans="1:14" ht="15.75" thickBot="1" x14ac:dyDescent="0.3">
      <c r="A306" s="62"/>
      <c r="B306" s="105"/>
      <c r="C306" s="105"/>
      <c r="D306" s="162"/>
      <c r="E306" s="122"/>
      <c r="F306" s="122"/>
      <c r="G306" s="76"/>
      <c r="H306" s="3"/>
    </row>
    <row r="307" spans="1:14" ht="20.25" x14ac:dyDescent="0.3">
      <c r="A307" s="1110" t="s">
        <v>187</v>
      </c>
      <c r="B307" s="1111"/>
      <c r="C307" s="1111"/>
      <c r="D307" s="1111"/>
      <c r="E307" s="1111"/>
      <c r="F307" s="1111"/>
      <c r="G307" s="1112"/>
    </row>
    <row r="308" spans="1:14" ht="39" thickBot="1" x14ac:dyDescent="0.3">
      <c r="A308" s="37" t="s">
        <v>50</v>
      </c>
      <c r="B308" s="48" t="s">
        <v>150</v>
      </c>
      <c r="C308" s="48" t="s">
        <v>151</v>
      </c>
      <c r="D308" s="48" t="s">
        <v>183</v>
      </c>
      <c r="E308" s="48" t="s">
        <v>188</v>
      </c>
      <c r="F308" s="48" t="s">
        <v>189</v>
      </c>
      <c r="G308" s="49" t="s">
        <v>186</v>
      </c>
    </row>
    <row r="309" spans="1:14" x14ac:dyDescent="0.25">
      <c r="A309" s="186" t="s">
        <v>140</v>
      </c>
      <c r="B309" s="1218" t="s">
        <v>218</v>
      </c>
      <c r="C309" s="1220" t="s">
        <v>230</v>
      </c>
      <c r="D309" s="1219" t="s">
        <v>231</v>
      </c>
      <c r="E309" s="187">
        <f>+INVERSIÓN!V11</f>
        <v>2693651241</v>
      </c>
      <c r="F309" s="187">
        <v>0</v>
      </c>
      <c r="G309" s="188"/>
      <c r="H309" s="3">
        <f t="shared" ref="H309:H320" si="32">LEN(G309)</f>
        <v>0</v>
      </c>
      <c r="N309" s="122"/>
    </row>
    <row r="310" spans="1:14" x14ac:dyDescent="0.25">
      <c r="A310" s="139" t="s">
        <v>141</v>
      </c>
      <c r="B310" s="1207"/>
      <c r="C310" s="1221"/>
      <c r="D310" s="1126"/>
      <c r="E310" s="141"/>
      <c r="F310" s="141"/>
      <c r="G310" s="142"/>
      <c r="H310" s="3">
        <f t="shared" si="32"/>
        <v>0</v>
      </c>
      <c r="N310" s="122"/>
    </row>
    <row r="311" spans="1:14" x14ac:dyDescent="0.25">
      <c r="A311" s="139" t="s">
        <v>142</v>
      </c>
      <c r="B311" s="1207"/>
      <c r="C311" s="1221"/>
      <c r="D311" s="1126"/>
      <c r="E311" s="141"/>
      <c r="F311" s="141"/>
      <c r="G311" s="142"/>
      <c r="H311" s="3">
        <f t="shared" si="32"/>
        <v>0</v>
      </c>
      <c r="N311" s="122"/>
    </row>
    <row r="312" spans="1:14" x14ac:dyDescent="0.25">
      <c r="A312" s="139" t="s">
        <v>143</v>
      </c>
      <c r="B312" s="1207"/>
      <c r="C312" s="1221"/>
      <c r="D312" s="1126"/>
      <c r="E312" s="141"/>
      <c r="F312" s="141"/>
      <c r="G312" s="142"/>
      <c r="H312" s="3">
        <f t="shared" si="32"/>
        <v>0</v>
      </c>
      <c r="N312" s="122"/>
    </row>
    <row r="313" spans="1:14" x14ac:dyDescent="0.25">
      <c r="A313" s="139" t="s">
        <v>144</v>
      </c>
      <c r="B313" s="1207"/>
      <c r="C313" s="1221"/>
      <c r="D313" s="1126"/>
      <c r="E313" s="141"/>
      <c r="F313" s="141"/>
      <c r="G313" s="142"/>
      <c r="H313" s="3">
        <f t="shared" si="32"/>
        <v>0</v>
      </c>
      <c r="N313" s="122"/>
    </row>
    <row r="314" spans="1:14" x14ac:dyDescent="0.25">
      <c r="A314" s="139" t="s">
        <v>145</v>
      </c>
      <c r="B314" s="1207"/>
      <c r="C314" s="1221"/>
      <c r="D314" s="1126"/>
      <c r="E314" s="141"/>
      <c r="F314" s="141"/>
      <c r="G314" s="142"/>
      <c r="H314" s="3">
        <f t="shared" si="32"/>
        <v>0</v>
      </c>
      <c r="N314" s="122"/>
    </row>
    <row r="315" spans="1:14" x14ac:dyDescent="0.25">
      <c r="A315" s="139" t="s">
        <v>133</v>
      </c>
      <c r="B315" s="1207"/>
      <c r="C315" s="1221"/>
      <c r="D315" s="1126"/>
      <c r="E315" s="141"/>
      <c r="F315" s="141"/>
      <c r="G315" s="142"/>
      <c r="H315" s="3">
        <f t="shared" si="32"/>
        <v>0</v>
      </c>
      <c r="N315" s="122"/>
    </row>
    <row r="316" spans="1:14" x14ac:dyDescent="0.25">
      <c r="A316" s="40" t="s">
        <v>134</v>
      </c>
      <c r="B316" s="1207"/>
      <c r="C316" s="1221"/>
      <c r="D316" s="1126"/>
      <c r="E316" s="80"/>
      <c r="F316" s="80"/>
      <c r="G316" s="81"/>
      <c r="H316" s="3">
        <f t="shared" si="32"/>
        <v>0</v>
      </c>
    </row>
    <row r="317" spans="1:14" x14ac:dyDescent="0.25">
      <c r="A317" s="40" t="s">
        <v>135</v>
      </c>
      <c r="B317" s="1207"/>
      <c r="C317" s="1221"/>
      <c r="D317" s="1126"/>
      <c r="E317" s="80"/>
      <c r="F317" s="80"/>
      <c r="G317" s="81"/>
      <c r="H317" s="3">
        <f t="shared" si="32"/>
        <v>0</v>
      </c>
    </row>
    <row r="318" spans="1:14" x14ac:dyDescent="0.25">
      <c r="A318" s="77" t="s">
        <v>136</v>
      </c>
      <c r="B318" s="1207"/>
      <c r="C318" s="1221"/>
      <c r="D318" s="1126"/>
      <c r="E318" s="101"/>
      <c r="F318" s="101"/>
      <c r="G318" s="138"/>
      <c r="H318" s="3">
        <f t="shared" si="32"/>
        <v>0</v>
      </c>
    </row>
    <row r="319" spans="1:14" x14ac:dyDescent="0.25">
      <c r="A319" s="123" t="s">
        <v>137</v>
      </c>
      <c r="B319" s="1207"/>
      <c r="C319" s="1221"/>
      <c r="D319" s="1126"/>
      <c r="E319" s="103"/>
      <c r="F319" s="103"/>
      <c r="G319" s="135"/>
      <c r="H319" s="3">
        <f t="shared" si="32"/>
        <v>0</v>
      </c>
    </row>
    <row r="320" spans="1:14" ht="15.75" thickBot="1" x14ac:dyDescent="0.3">
      <c r="A320" s="156" t="s">
        <v>138</v>
      </c>
      <c r="B320" s="1208"/>
      <c r="C320" s="1222"/>
      <c r="D320" s="1127"/>
      <c r="E320" s="173"/>
      <c r="F320" s="173"/>
      <c r="G320" s="174"/>
      <c r="H320" s="3">
        <f t="shared" si="32"/>
        <v>0</v>
      </c>
    </row>
    <row r="321" spans="1:14" x14ac:dyDescent="0.25">
      <c r="A321" s="62"/>
      <c r="B321" s="62"/>
      <c r="C321" s="62"/>
      <c r="D321" s="62"/>
      <c r="E321" s="62"/>
      <c r="F321" s="62"/>
      <c r="G321" s="62"/>
    </row>
    <row r="322" spans="1:14" ht="15.75" thickBot="1" x14ac:dyDescent="0.3">
      <c r="A322" s="62"/>
      <c r="B322" s="62"/>
      <c r="C322" s="62"/>
      <c r="D322" s="62"/>
      <c r="E322" s="62"/>
      <c r="F322" s="62"/>
      <c r="G322" s="62"/>
    </row>
    <row r="323" spans="1:14" ht="39" thickBot="1" x14ac:dyDescent="0.3">
      <c r="A323" s="37" t="s">
        <v>50</v>
      </c>
      <c r="B323" s="175" t="s">
        <v>150</v>
      </c>
      <c r="C323" s="175" t="s">
        <v>151</v>
      </c>
      <c r="D323" s="175" t="s">
        <v>183</v>
      </c>
      <c r="E323" s="48" t="s">
        <v>188</v>
      </c>
      <c r="F323" s="48" t="s">
        <v>189</v>
      </c>
      <c r="G323" s="176" t="s">
        <v>186</v>
      </c>
    </row>
    <row r="324" spans="1:14" x14ac:dyDescent="0.25">
      <c r="A324" s="186" t="s">
        <v>140</v>
      </c>
      <c r="B324" s="1218" t="s">
        <v>221</v>
      </c>
      <c r="C324" s="1218" t="s">
        <v>222</v>
      </c>
      <c r="D324" s="1219" t="s">
        <v>233</v>
      </c>
      <c r="E324" s="127">
        <f>+INVERSIÓN!V20</f>
        <v>0</v>
      </c>
      <c r="F324" s="189">
        <v>0</v>
      </c>
      <c r="G324" s="165"/>
      <c r="H324" s="3">
        <f t="shared" ref="H324:H335" si="33">LEN(G324)</f>
        <v>0</v>
      </c>
    </row>
    <row r="325" spans="1:14" x14ac:dyDescent="0.25">
      <c r="A325" s="139" t="s">
        <v>141</v>
      </c>
      <c r="B325" s="1207"/>
      <c r="C325" s="1207"/>
      <c r="D325" s="1126"/>
      <c r="E325" s="79"/>
      <c r="F325" s="140"/>
      <c r="G325" s="42"/>
      <c r="H325" s="3">
        <f t="shared" si="33"/>
        <v>0</v>
      </c>
    </row>
    <row r="326" spans="1:14" x14ac:dyDescent="0.25">
      <c r="A326" s="139" t="s">
        <v>142</v>
      </c>
      <c r="B326" s="1207"/>
      <c r="C326" s="1207"/>
      <c r="D326" s="1126"/>
      <c r="E326" s="79"/>
      <c r="F326" s="140"/>
      <c r="G326" s="42"/>
      <c r="H326" s="3">
        <f t="shared" si="33"/>
        <v>0</v>
      </c>
    </row>
    <row r="327" spans="1:14" x14ac:dyDescent="0.25">
      <c r="A327" s="139" t="s">
        <v>143</v>
      </c>
      <c r="B327" s="1207"/>
      <c r="C327" s="1207"/>
      <c r="D327" s="1126"/>
      <c r="E327" s="79"/>
      <c r="F327" s="140"/>
      <c r="G327" s="42"/>
      <c r="H327" s="3">
        <f t="shared" si="33"/>
        <v>0</v>
      </c>
    </row>
    <row r="328" spans="1:14" x14ac:dyDescent="0.25">
      <c r="A328" s="139" t="s">
        <v>144</v>
      </c>
      <c r="B328" s="1207"/>
      <c r="C328" s="1207"/>
      <c r="D328" s="1126"/>
      <c r="E328" s="79"/>
      <c r="F328" s="140"/>
      <c r="G328" s="42"/>
      <c r="H328" s="3">
        <f t="shared" si="33"/>
        <v>0</v>
      </c>
    </row>
    <row r="329" spans="1:14" x14ac:dyDescent="0.25">
      <c r="A329" s="139" t="s">
        <v>145</v>
      </c>
      <c r="B329" s="1207"/>
      <c r="C329" s="1207"/>
      <c r="D329" s="1126"/>
      <c r="E329" s="79"/>
      <c r="F329" s="140"/>
      <c r="G329" s="42"/>
      <c r="H329" s="3">
        <f t="shared" si="33"/>
        <v>0</v>
      </c>
    </row>
    <row r="330" spans="1:14" x14ac:dyDescent="0.25">
      <c r="A330" s="139" t="s">
        <v>133</v>
      </c>
      <c r="B330" s="1207"/>
      <c r="C330" s="1207"/>
      <c r="D330" s="1126"/>
      <c r="E330" s="79"/>
      <c r="F330" s="140"/>
      <c r="G330" s="42"/>
      <c r="H330" s="3">
        <f t="shared" si="33"/>
        <v>0</v>
      </c>
    </row>
    <row r="331" spans="1:14" x14ac:dyDescent="0.25">
      <c r="A331" s="40" t="s">
        <v>134</v>
      </c>
      <c r="B331" s="1207"/>
      <c r="C331" s="1207"/>
      <c r="D331" s="1126"/>
      <c r="E331" s="79"/>
      <c r="F331" s="140"/>
      <c r="G331" s="42"/>
      <c r="H331" s="3">
        <f t="shared" si="33"/>
        <v>0</v>
      </c>
    </row>
    <row r="332" spans="1:14" x14ac:dyDescent="0.25">
      <c r="A332" s="40" t="s">
        <v>135</v>
      </c>
      <c r="B332" s="1207"/>
      <c r="C332" s="1207"/>
      <c r="D332" s="1126"/>
      <c r="E332" s="79"/>
      <c r="F332" s="140"/>
      <c r="G332" s="42"/>
      <c r="H332" s="3">
        <f t="shared" si="33"/>
        <v>0</v>
      </c>
    </row>
    <row r="333" spans="1:14" x14ac:dyDescent="0.25">
      <c r="A333" s="77" t="s">
        <v>136</v>
      </c>
      <c r="B333" s="1207"/>
      <c r="C333" s="1207"/>
      <c r="D333" s="1126"/>
      <c r="E333" s="79"/>
      <c r="F333" s="140"/>
      <c r="G333" s="42"/>
      <c r="H333" s="3">
        <f t="shared" si="33"/>
        <v>0</v>
      </c>
    </row>
    <row r="334" spans="1:14" x14ac:dyDescent="0.25">
      <c r="A334" s="123" t="s">
        <v>137</v>
      </c>
      <c r="B334" s="1207"/>
      <c r="C334" s="1207"/>
      <c r="D334" s="1126"/>
      <c r="E334" s="102"/>
      <c r="F334" s="103"/>
      <c r="G334" s="135"/>
      <c r="H334" s="3">
        <f t="shared" si="33"/>
        <v>0</v>
      </c>
    </row>
    <row r="335" spans="1:14" ht="15.75" thickBot="1" x14ac:dyDescent="0.3">
      <c r="A335" s="156" t="s">
        <v>138</v>
      </c>
      <c r="B335" s="1208"/>
      <c r="C335" s="1208"/>
      <c r="D335" s="1127"/>
      <c r="E335" s="173"/>
      <c r="F335" s="173"/>
      <c r="G335" s="177"/>
      <c r="H335" s="3">
        <f t="shared" si="33"/>
        <v>0</v>
      </c>
      <c r="N335" s="122"/>
    </row>
    <row r="336" spans="1:14" x14ac:dyDescent="0.25">
      <c r="A336" s="62"/>
      <c r="B336" s="62"/>
      <c r="C336" s="62"/>
      <c r="D336" s="62"/>
      <c r="E336" s="62"/>
      <c r="F336" s="62"/>
      <c r="G336" s="62"/>
    </row>
    <row r="337" spans="1:8" ht="15.75" thickBot="1" x14ac:dyDescent="0.3">
      <c r="A337" s="62"/>
      <c r="B337" s="62"/>
      <c r="C337" s="62"/>
      <c r="D337" s="62"/>
      <c r="E337" s="62"/>
      <c r="F337" s="62"/>
      <c r="G337" s="62"/>
    </row>
    <row r="338" spans="1:8" ht="39" thickBot="1" x14ac:dyDescent="0.3">
      <c r="A338" s="37" t="s">
        <v>50</v>
      </c>
      <c r="B338" s="175" t="s">
        <v>150</v>
      </c>
      <c r="C338" s="175" t="s">
        <v>151</v>
      </c>
      <c r="D338" s="175" t="s">
        <v>183</v>
      </c>
      <c r="E338" s="48" t="s">
        <v>188</v>
      </c>
      <c r="F338" s="48" t="s">
        <v>189</v>
      </c>
      <c r="G338" s="176" t="s">
        <v>186</v>
      </c>
    </row>
    <row r="339" spans="1:8" x14ac:dyDescent="0.25">
      <c r="A339" s="186" t="s">
        <v>140</v>
      </c>
      <c r="B339" s="1218" t="s">
        <v>221</v>
      </c>
      <c r="C339" s="1218" t="s">
        <v>222</v>
      </c>
      <c r="D339" s="1219" t="s">
        <v>235</v>
      </c>
      <c r="E339" s="127">
        <f>+INVERSIÓN!U28</f>
        <v>0</v>
      </c>
      <c r="F339" s="189">
        <v>0</v>
      </c>
      <c r="G339" s="165"/>
      <c r="H339" s="3">
        <f t="shared" ref="H339:H350" si="34">LEN(G339)</f>
        <v>0</v>
      </c>
    </row>
    <row r="340" spans="1:8" x14ac:dyDescent="0.25">
      <c r="A340" s="139" t="s">
        <v>141</v>
      </c>
      <c r="B340" s="1207"/>
      <c r="C340" s="1207"/>
      <c r="D340" s="1126"/>
      <c r="E340" s="79"/>
      <c r="F340" s="140"/>
      <c r="G340" s="42"/>
      <c r="H340" s="3">
        <f t="shared" si="34"/>
        <v>0</v>
      </c>
    </row>
    <row r="341" spans="1:8" x14ac:dyDescent="0.25">
      <c r="A341" s="139" t="s">
        <v>142</v>
      </c>
      <c r="B341" s="1207"/>
      <c r="C341" s="1207"/>
      <c r="D341" s="1126"/>
      <c r="E341" s="79"/>
      <c r="F341" s="140"/>
      <c r="G341" s="42"/>
      <c r="H341" s="3">
        <f t="shared" si="34"/>
        <v>0</v>
      </c>
    </row>
    <row r="342" spans="1:8" x14ac:dyDescent="0.25">
      <c r="A342" s="139" t="s">
        <v>143</v>
      </c>
      <c r="B342" s="1207"/>
      <c r="C342" s="1207"/>
      <c r="D342" s="1126"/>
      <c r="E342" s="79"/>
      <c r="F342" s="140"/>
      <c r="G342" s="42"/>
      <c r="H342" s="3">
        <f t="shared" si="34"/>
        <v>0</v>
      </c>
    </row>
    <row r="343" spans="1:8" x14ac:dyDescent="0.25">
      <c r="A343" s="139" t="s">
        <v>144</v>
      </c>
      <c r="B343" s="1207"/>
      <c r="C343" s="1207"/>
      <c r="D343" s="1126"/>
      <c r="E343" s="79"/>
      <c r="F343" s="140"/>
      <c r="G343" s="42"/>
      <c r="H343" s="3">
        <f t="shared" si="34"/>
        <v>0</v>
      </c>
    </row>
    <row r="344" spans="1:8" x14ac:dyDescent="0.25">
      <c r="A344" s="139" t="s">
        <v>145</v>
      </c>
      <c r="B344" s="1207"/>
      <c r="C344" s="1207"/>
      <c r="D344" s="1126"/>
      <c r="E344" s="79"/>
      <c r="F344" s="140"/>
      <c r="G344" s="42"/>
      <c r="H344" s="3">
        <f t="shared" si="34"/>
        <v>0</v>
      </c>
    </row>
    <row r="345" spans="1:8" x14ac:dyDescent="0.25">
      <c r="A345" s="139" t="s">
        <v>133</v>
      </c>
      <c r="B345" s="1207"/>
      <c r="C345" s="1207"/>
      <c r="D345" s="1126"/>
      <c r="E345" s="79"/>
      <c r="F345" s="140"/>
      <c r="G345" s="42"/>
      <c r="H345" s="3">
        <f t="shared" si="34"/>
        <v>0</v>
      </c>
    </row>
    <row r="346" spans="1:8" x14ac:dyDescent="0.25">
      <c r="A346" s="40" t="s">
        <v>134</v>
      </c>
      <c r="B346" s="1207"/>
      <c r="C346" s="1207"/>
      <c r="D346" s="1126"/>
      <c r="E346" s="79"/>
      <c r="F346" s="78"/>
      <c r="G346" s="42"/>
      <c r="H346" s="3">
        <f t="shared" si="34"/>
        <v>0</v>
      </c>
    </row>
    <row r="347" spans="1:8" x14ac:dyDescent="0.25">
      <c r="A347" s="40" t="s">
        <v>135</v>
      </c>
      <c r="B347" s="1207"/>
      <c r="C347" s="1207"/>
      <c r="D347" s="1126"/>
      <c r="E347" s="79"/>
      <c r="F347" s="78"/>
      <c r="G347" s="42"/>
      <c r="H347" s="3">
        <f t="shared" si="34"/>
        <v>0</v>
      </c>
    </row>
    <row r="348" spans="1:8" x14ac:dyDescent="0.25">
      <c r="A348" s="77" t="s">
        <v>136</v>
      </c>
      <c r="B348" s="1207"/>
      <c r="C348" s="1207"/>
      <c r="D348" s="1126"/>
      <c r="E348" s="102"/>
      <c r="F348" s="103"/>
      <c r="G348" s="135"/>
      <c r="H348" s="3">
        <f t="shared" si="34"/>
        <v>0</v>
      </c>
    </row>
    <row r="349" spans="1:8" x14ac:dyDescent="0.25">
      <c r="A349" s="123" t="s">
        <v>137</v>
      </c>
      <c r="B349" s="1207"/>
      <c r="C349" s="1207"/>
      <c r="D349" s="1126"/>
      <c r="E349" s="102"/>
      <c r="F349" s="103"/>
      <c r="G349" s="135"/>
      <c r="H349" s="3">
        <f t="shared" si="34"/>
        <v>0</v>
      </c>
    </row>
    <row r="350" spans="1:8" ht="15.75" thickBot="1" x14ac:dyDescent="0.3">
      <c r="A350" s="156" t="s">
        <v>138</v>
      </c>
      <c r="B350" s="1208"/>
      <c r="C350" s="1208"/>
      <c r="D350" s="1127"/>
      <c r="E350" s="173"/>
      <c r="F350" s="173"/>
      <c r="G350" s="177"/>
      <c r="H350" s="3">
        <f t="shared" si="34"/>
        <v>0</v>
      </c>
    </row>
    <row r="351" spans="1:8" x14ac:dyDescent="0.25">
      <c r="A351" s="62"/>
      <c r="B351" s="62"/>
      <c r="C351" s="62"/>
      <c r="D351" s="62"/>
      <c r="E351" s="62"/>
      <c r="F351" s="62"/>
      <c r="G351" s="62"/>
    </row>
    <row r="352" spans="1:8" ht="15.75" thickBot="1" x14ac:dyDescent="0.3">
      <c r="A352" s="62"/>
      <c r="B352" s="62"/>
      <c r="C352" s="62"/>
      <c r="D352" s="62"/>
      <c r="E352" s="62"/>
      <c r="F352" s="62"/>
      <c r="G352" s="62"/>
    </row>
    <row r="353" spans="1:8" ht="39" thickBot="1" x14ac:dyDescent="0.3">
      <c r="A353" s="37" t="s">
        <v>50</v>
      </c>
      <c r="B353" s="175" t="s">
        <v>150</v>
      </c>
      <c r="C353" s="175" t="s">
        <v>151</v>
      </c>
      <c r="D353" s="175" t="s">
        <v>183</v>
      </c>
      <c r="E353" s="48" t="s">
        <v>188</v>
      </c>
      <c r="F353" s="48" t="s">
        <v>189</v>
      </c>
      <c r="G353" s="176" t="s">
        <v>186</v>
      </c>
    </row>
    <row r="354" spans="1:8" x14ac:dyDescent="0.25">
      <c r="A354" s="186" t="s">
        <v>140</v>
      </c>
      <c r="B354" s="1218" t="s">
        <v>227</v>
      </c>
      <c r="C354" s="1218" t="s">
        <v>228</v>
      </c>
      <c r="D354" s="1219" t="s">
        <v>237</v>
      </c>
      <c r="E354" s="127" t="e">
        <f>+INVERSIÓN!#REF!</f>
        <v>#REF!</v>
      </c>
      <c r="F354" s="189">
        <v>0</v>
      </c>
      <c r="G354" s="165"/>
      <c r="H354" s="3">
        <f t="shared" ref="H354:H365" si="35">LEN(G354)</f>
        <v>0</v>
      </c>
    </row>
    <row r="355" spans="1:8" x14ac:dyDescent="0.25">
      <c r="A355" s="139" t="s">
        <v>141</v>
      </c>
      <c r="B355" s="1207"/>
      <c r="C355" s="1207"/>
      <c r="D355" s="1126"/>
      <c r="E355" s="79"/>
      <c r="F355" s="140"/>
      <c r="G355" s="42"/>
      <c r="H355" s="3">
        <f t="shared" si="35"/>
        <v>0</v>
      </c>
    </row>
    <row r="356" spans="1:8" x14ac:dyDescent="0.25">
      <c r="A356" s="139" t="s">
        <v>142</v>
      </c>
      <c r="B356" s="1207"/>
      <c r="C356" s="1207"/>
      <c r="D356" s="1126"/>
      <c r="E356" s="79"/>
      <c r="F356" s="140"/>
      <c r="G356" s="42"/>
      <c r="H356" s="3">
        <f t="shared" si="35"/>
        <v>0</v>
      </c>
    </row>
    <row r="357" spans="1:8" x14ac:dyDescent="0.25">
      <c r="A357" s="139" t="s">
        <v>143</v>
      </c>
      <c r="B357" s="1207"/>
      <c r="C357" s="1207"/>
      <c r="D357" s="1126"/>
      <c r="E357" s="79"/>
      <c r="F357" s="140"/>
      <c r="G357" s="42"/>
      <c r="H357" s="3">
        <f t="shared" si="35"/>
        <v>0</v>
      </c>
    </row>
    <row r="358" spans="1:8" x14ac:dyDescent="0.25">
      <c r="A358" s="139" t="s">
        <v>144</v>
      </c>
      <c r="B358" s="1207"/>
      <c r="C358" s="1207"/>
      <c r="D358" s="1126"/>
      <c r="E358" s="79"/>
      <c r="F358" s="140"/>
      <c r="G358" s="42"/>
      <c r="H358" s="3">
        <f t="shared" si="35"/>
        <v>0</v>
      </c>
    </row>
    <row r="359" spans="1:8" x14ac:dyDescent="0.25">
      <c r="A359" s="139" t="s">
        <v>145</v>
      </c>
      <c r="B359" s="1207"/>
      <c r="C359" s="1207"/>
      <c r="D359" s="1126"/>
      <c r="E359" s="79"/>
      <c r="F359" s="140"/>
      <c r="G359" s="42"/>
      <c r="H359" s="3">
        <f t="shared" si="35"/>
        <v>0</v>
      </c>
    </row>
    <row r="360" spans="1:8" x14ac:dyDescent="0.25">
      <c r="A360" s="139" t="s">
        <v>133</v>
      </c>
      <c r="B360" s="1207"/>
      <c r="C360" s="1207"/>
      <c r="D360" s="1126"/>
      <c r="E360" s="79"/>
      <c r="F360" s="140"/>
      <c r="G360" s="42"/>
      <c r="H360" s="3">
        <f t="shared" si="35"/>
        <v>0</v>
      </c>
    </row>
    <row r="361" spans="1:8" x14ac:dyDescent="0.25">
      <c r="A361" s="40" t="s">
        <v>134</v>
      </c>
      <c r="B361" s="1207"/>
      <c r="C361" s="1207"/>
      <c r="D361" s="1126"/>
      <c r="E361" s="79"/>
      <c r="F361" s="78"/>
      <c r="G361" s="42"/>
      <c r="H361" s="3">
        <f t="shared" si="35"/>
        <v>0</v>
      </c>
    </row>
    <row r="362" spans="1:8" x14ac:dyDescent="0.25">
      <c r="A362" s="40" t="s">
        <v>135</v>
      </c>
      <c r="B362" s="1207"/>
      <c r="C362" s="1207"/>
      <c r="D362" s="1126"/>
      <c r="E362" s="79"/>
      <c r="F362" s="78"/>
      <c r="G362" s="42"/>
      <c r="H362" s="3">
        <f t="shared" si="35"/>
        <v>0</v>
      </c>
    </row>
    <row r="363" spans="1:8" x14ac:dyDescent="0.25">
      <c r="A363" s="77" t="s">
        <v>136</v>
      </c>
      <c r="B363" s="1207"/>
      <c r="C363" s="1207"/>
      <c r="D363" s="1126"/>
      <c r="E363" s="102"/>
      <c r="F363" s="103"/>
      <c r="G363" s="135"/>
      <c r="H363" s="3">
        <f t="shared" si="35"/>
        <v>0</v>
      </c>
    </row>
    <row r="364" spans="1:8" x14ac:dyDescent="0.25">
      <c r="A364" s="77" t="s">
        <v>137</v>
      </c>
      <c r="B364" s="1207"/>
      <c r="C364" s="1207"/>
      <c r="D364" s="1126"/>
      <c r="E364" s="102"/>
      <c r="F364" s="103"/>
      <c r="G364" s="135"/>
      <c r="H364" s="3">
        <f t="shared" si="35"/>
        <v>0</v>
      </c>
    </row>
    <row r="365" spans="1:8" ht="15.75" thickBot="1" x14ac:dyDescent="0.3">
      <c r="A365" s="156" t="s">
        <v>138</v>
      </c>
      <c r="B365" s="1208"/>
      <c r="C365" s="1208"/>
      <c r="D365" s="1127"/>
      <c r="E365" s="173"/>
      <c r="F365" s="173"/>
      <c r="G365" s="177"/>
      <c r="H365" s="3">
        <f t="shared" si="35"/>
        <v>0</v>
      </c>
    </row>
    <row r="366" spans="1:8" x14ac:dyDescent="0.25">
      <c r="A366" s="62"/>
      <c r="B366" s="105"/>
      <c r="C366" s="105"/>
      <c r="D366" s="162"/>
      <c r="E366" s="122"/>
      <c r="F366" s="122"/>
      <c r="G366" s="76"/>
      <c r="H366" s="3"/>
    </row>
    <row r="367" spans="1:8" x14ac:dyDescent="0.25">
      <c r="A367" s="62"/>
      <c r="B367" s="105"/>
      <c r="C367" s="105"/>
      <c r="D367" s="162"/>
      <c r="E367" s="122"/>
      <c r="F367" s="122"/>
      <c r="G367" s="76"/>
      <c r="H367" s="3"/>
    </row>
    <row r="368" spans="1:8" hidden="1" x14ac:dyDescent="0.25">
      <c r="A368" s="44" t="s">
        <v>144</v>
      </c>
      <c r="B368" s="41"/>
      <c r="C368" s="41"/>
      <c r="D368" s="41"/>
      <c r="E368" s="41"/>
      <c r="F368" s="41"/>
      <c r="G368" s="42"/>
    </row>
    <row r="369" spans="1:7" hidden="1" x14ac:dyDescent="0.25">
      <c r="A369" s="44" t="s">
        <v>145</v>
      </c>
      <c r="B369" s="41"/>
      <c r="C369" s="41"/>
      <c r="D369" s="41"/>
      <c r="E369" s="41"/>
      <c r="F369" s="41"/>
      <c r="G369" s="42"/>
    </row>
    <row r="370" spans="1:7" hidden="1" x14ac:dyDescent="0.25">
      <c r="A370" s="53" t="s">
        <v>133</v>
      </c>
      <c r="B370" s="54"/>
      <c r="C370" s="54"/>
      <c r="D370" s="54"/>
      <c r="E370" s="54"/>
      <c r="F370" s="54"/>
      <c r="G370" s="55"/>
    </row>
    <row r="371" spans="1:7" hidden="1" x14ac:dyDescent="0.25">
      <c r="A371" s="44" t="s">
        <v>134</v>
      </c>
      <c r="B371" s="41"/>
      <c r="C371" s="41"/>
      <c r="D371" s="41"/>
      <c r="E371" s="41"/>
      <c r="F371" s="41"/>
      <c r="G371" s="42"/>
    </row>
    <row r="372" spans="1:7" hidden="1" x14ac:dyDescent="0.25">
      <c r="A372" s="44" t="s">
        <v>135</v>
      </c>
      <c r="B372" s="41"/>
      <c r="C372" s="41"/>
      <c r="D372" s="41"/>
      <c r="E372" s="41"/>
      <c r="F372" s="41"/>
      <c r="G372" s="42"/>
    </row>
    <row r="373" spans="1:7" hidden="1" x14ac:dyDescent="0.25">
      <c r="A373" s="44" t="s">
        <v>136</v>
      </c>
      <c r="B373" s="41"/>
      <c r="C373" s="41"/>
      <c r="D373" s="41"/>
      <c r="E373" s="41"/>
      <c r="F373" s="41"/>
      <c r="G373" s="42"/>
    </row>
    <row r="374" spans="1:7" hidden="1" x14ac:dyDescent="0.25">
      <c r="A374" s="44" t="s">
        <v>137</v>
      </c>
      <c r="B374" s="41"/>
      <c r="C374" s="41"/>
      <c r="D374" s="41"/>
      <c r="E374" s="41"/>
      <c r="F374" s="41"/>
      <c r="G374" s="42"/>
    </row>
    <row r="375" spans="1:7" ht="15.75" hidden="1" thickBot="1" x14ac:dyDescent="0.3">
      <c r="A375" s="45" t="s">
        <v>138</v>
      </c>
      <c r="B375" s="43"/>
      <c r="C375" s="43"/>
      <c r="D375" s="43"/>
      <c r="E375" s="43"/>
      <c r="F375" s="43"/>
      <c r="G375" s="47"/>
    </row>
    <row r="376" spans="1:7" ht="15.75" hidden="1" thickBot="1" x14ac:dyDescent="0.3">
      <c r="A376" s="56"/>
      <c r="G376" s="57"/>
    </row>
    <row r="377" spans="1:7" ht="20.25" hidden="1" x14ac:dyDescent="0.3">
      <c r="A377" s="1110" t="s">
        <v>190</v>
      </c>
      <c r="B377" s="1111"/>
      <c r="C377" s="1111"/>
      <c r="D377" s="1111"/>
      <c r="E377" s="1111"/>
      <c r="F377" s="1111"/>
      <c r="G377" s="1112"/>
    </row>
    <row r="378" spans="1:7" ht="39" hidden="1" thickBot="1" x14ac:dyDescent="0.3">
      <c r="A378" s="37" t="s">
        <v>63</v>
      </c>
      <c r="B378" s="48" t="s">
        <v>150</v>
      </c>
      <c r="C378" s="48" t="s">
        <v>151</v>
      </c>
      <c r="D378" s="48" t="s">
        <v>183</v>
      </c>
      <c r="E378" s="48" t="s">
        <v>191</v>
      </c>
      <c r="F378" s="48" t="s">
        <v>192</v>
      </c>
      <c r="G378" s="49" t="s">
        <v>186</v>
      </c>
    </row>
    <row r="379" spans="1:7" hidden="1" x14ac:dyDescent="0.25">
      <c r="A379" s="44" t="s">
        <v>140</v>
      </c>
      <c r="B379" s="41"/>
      <c r="C379" s="41"/>
      <c r="D379" s="41"/>
      <c r="E379" s="41"/>
      <c r="F379" s="41"/>
      <c r="G379" s="42"/>
    </row>
    <row r="380" spans="1:7" hidden="1" x14ac:dyDescent="0.25">
      <c r="A380" s="44" t="s">
        <v>141</v>
      </c>
      <c r="B380" s="41"/>
      <c r="C380" s="41"/>
      <c r="D380" s="41"/>
      <c r="E380" s="41"/>
      <c r="F380" s="41"/>
      <c r="G380" s="42"/>
    </row>
    <row r="381" spans="1:7" hidden="1" x14ac:dyDescent="0.25">
      <c r="A381" s="44" t="s">
        <v>142</v>
      </c>
      <c r="B381" s="41"/>
      <c r="C381" s="41"/>
      <c r="D381" s="41"/>
      <c r="E381" s="41"/>
      <c r="F381" s="41"/>
      <c r="G381" s="42"/>
    </row>
    <row r="382" spans="1:7" hidden="1" x14ac:dyDescent="0.25">
      <c r="A382" s="44" t="s">
        <v>143</v>
      </c>
      <c r="B382" s="41"/>
      <c r="C382" s="41"/>
      <c r="D382" s="41"/>
      <c r="E382" s="41"/>
      <c r="F382" s="41"/>
      <c r="G382" s="42"/>
    </row>
    <row r="383" spans="1:7" hidden="1" x14ac:dyDescent="0.25">
      <c r="A383" s="44" t="s">
        <v>144</v>
      </c>
      <c r="B383" s="41"/>
      <c r="C383" s="41"/>
      <c r="D383" s="41"/>
      <c r="E383" s="41"/>
      <c r="F383" s="41"/>
      <c r="G383" s="42"/>
    </row>
    <row r="384" spans="1:7" hidden="1" x14ac:dyDescent="0.25">
      <c r="A384" s="44" t="s">
        <v>145</v>
      </c>
      <c r="B384" s="41"/>
      <c r="C384" s="41"/>
      <c r="D384" s="41"/>
      <c r="E384" s="41"/>
      <c r="F384" s="41"/>
      <c r="G384" s="42"/>
    </row>
    <row r="385" spans="1:7" hidden="1" x14ac:dyDescent="0.25">
      <c r="A385" s="53" t="s">
        <v>133</v>
      </c>
      <c r="B385" s="54"/>
      <c r="C385" s="54"/>
      <c r="D385" s="54"/>
      <c r="E385" s="54"/>
      <c r="F385" s="54"/>
      <c r="G385" s="55"/>
    </row>
    <row r="386" spans="1:7" hidden="1" x14ac:dyDescent="0.25">
      <c r="A386" s="44" t="s">
        <v>134</v>
      </c>
      <c r="B386" s="41"/>
      <c r="C386" s="41"/>
      <c r="D386" s="41"/>
      <c r="E386" s="41"/>
      <c r="F386" s="41"/>
      <c r="G386" s="42"/>
    </row>
    <row r="387" spans="1:7" hidden="1" x14ac:dyDescent="0.25">
      <c r="A387" s="44" t="s">
        <v>135</v>
      </c>
      <c r="B387" s="41"/>
      <c r="C387" s="41"/>
      <c r="D387" s="41"/>
      <c r="E387" s="41"/>
      <c r="F387" s="41"/>
      <c r="G387" s="42"/>
    </row>
    <row r="388" spans="1:7" hidden="1" x14ac:dyDescent="0.25">
      <c r="A388" s="44" t="s">
        <v>136</v>
      </c>
      <c r="B388" s="41"/>
      <c r="C388" s="41"/>
      <c r="D388" s="41"/>
      <c r="E388" s="41"/>
      <c r="F388" s="41"/>
      <c r="G388" s="42"/>
    </row>
    <row r="389" spans="1:7" hidden="1" x14ac:dyDescent="0.25">
      <c r="A389" s="44" t="s">
        <v>137</v>
      </c>
      <c r="B389" s="41"/>
      <c r="C389" s="41"/>
      <c r="D389" s="41"/>
      <c r="E389" s="41"/>
      <c r="F389" s="41"/>
      <c r="G389" s="42"/>
    </row>
    <row r="390" spans="1:7" ht="15.75" hidden="1" thickBot="1" x14ac:dyDescent="0.3">
      <c r="A390" s="45" t="s">
        <v>138</v>
      </c>
      <c r="B390" s="43"/>
      <c r="C390" s="43"/>
      <c r="D390" s="43"/>
      <c r="E390" s="43"/>
      <c r="F390" s="43"/>
      <c r="G390" s="47"/>
    </row>
    <row r="391" spans="1:7" ht="15.75" hidden="1" thickBot="1" x14ac:dyDescent="0.3">
      <c r="A391" s="56"/>
      <c r="G391" s="57"/>
    </row>
    <row r="392" spans="1:7" ht="20.25" hidden="1" x14ac:dyDescent="0.3">
      <c r="A392" s="1110" t="s">
        <v>193</v>
      </c>
      <c r="B392" s="1111"/>
      <c r="C392" s="1111"/>
      <c r="D392" s="1111"/>
      <c r="E392" s="1111"/>
      <c r="F392" s="1111"/>
      <c r="G392" s="1112"/>
    </row>
    <row r="393" spans="1:7" ht="39" hidden="1" thickBot="1" x14ac:dyDescent="0.3">
      <c r="A393" s="37" t="s">
        <v>64</v>
      </c>
      <c r="B393" s="48" t="s">
        <v>150</v>
      </c>
      <c r="C393" s="48" t="s">
        <v>151</v>
      </c>
      <c r="D393" s="48" t="s">
        <v>183</v>
      </c>
      <c r="E393" s="48" t="s">
        <v>194</v>
      </c>
      <c r="F393" s="48" t="s">
        <v>195</v>
      </c>
      <c r="G393" s="49" t="s">
        <v>186</v>
      </c>
    </row>
    <row r="394" spans="1:7" hidden="1" x14ac:dyDescent="0.25">
      <c r="A394" s="44" t="s">
        <v>140</v>
      </c>
      <c r="B394" s="41"/>
      <c r="C394" s="41"/>
      <c r="D394" s="41"/>
      <c r="E394" s="41"/>
      <c r="F394" s="41"/>
      <c r="G394" s="42"/>
    </row>
    <row r="395" spans="1:7" hidden="1" x14ac:dyDescent="0.25">
      <c r="A395" s="44" t="s">
        <v>141</v>
      </c>
      <c r="B395" s="41"/>
      <c r="C395" s="41"/>
      <c r="D395" s="41"/>
      <c r="E395" s="41"/>
      <c r="F395" s="41"/>
      <c r="G395" s="42"/>
    </row>
    <row r="396" spans="1:7" hidden="1" x14ac:dyDescent="0.25">
      <c r="A396" s="44" t="s">
        <v>142</v>
      </c>
      <c r="B396" s="41"/>
      <c r="C396" s="41"/>
      <c r="D396" s="41"/>
      <c r="E396" s="41"/>
      <c r="F396" s="41"/>
      <c r="G396" s="42"/>
    </row>
    <row r="397" spans="1:7" hidden="1" x14ac:dyDescent="0.25">
      <c r="A397" s="44" t="s">
        <v>143</v>
      </c>
      <c r="B397" s="41"/>
      <c r="C397" s="41"/>
      <c r="D397" s="41"/>
      <c r="E397" s="41"/>
      <c r="F397" s="41"/>
      <c r="G397" s="42"/>
    </row>
    <row r="398" spans="1:7" hidden="1" x14ac:dyDescent="0.25">
      <c r="A398" s="44" t="s">
        <v>144</v>
      </c>
      <c r="B398" s="41"/>
      <c r="C398" s="41"/>
      <c r="D398" s="41"/>
      <c r="E398" s="41"/>
      <c r="F398" s="41"/>
      <c r="G398" s="42"/>
    </row>
    <row r="399" spans="1:7" hidden="1" x14ac:dyDescent="0.25">
      <c r="A399" s="44" t="s">
        <v>145</v>
      </c>
      <c r="B399" s="41"/>
      <c r="C399" s="41"/>
      <c r="D399" s="41"/>
      <c r="E399" s="41"/>
      <c r="F399" s="41"/>
      <c r="G399" s="42"/>
    </row>
    <row r="400" spans="1:7" hidden="1" x14ac:dyDescent="0.25">
      <c r="A400" s="53" t="s">
        <v>133</v>
      </c>
      <c r="B400" s="54"/>
      <c r="C400" s="54"/>
      <c r="D400" s="54"/>
      <c r="E400" s="54"/>
      <c r="F400" s="54"/>
      <c r="G400" s="55"/>
    </row>
    <row r="401" spans="1:9" hidden="1" x14ac:dyDescent="0.25">
      <c r="A401" s="44" t="s">
        <v>134</v>
      </c>
      <c r="B401" s="41"/>
      <c r="C401" s="41"/>
      <c r="D401" s="41"/>
      <c r="E401" s="41"/>
      <c r="F401" s="41"/>
      <c r="G401" s="42"/>
    </row>
    <row r="402" spans="1:9" hidden="1" x14ac:dyDescent="0.25">
      <c r="A402" s="44" t="s">
        <v>135</v>
      </c>
      <c r="B402" s="41"/>
      <c r="C402" s="41"/>
      <c r="D402" s="41"/>
      <c r="E402" s="41"/>
      <c r="F402" s="41"/>
      <c r="G402" s="42"/>
    </row>
    <row r="403" spans="1:9" hidden="1" x14ac:dyDescent="0.25">
      <c r="A403" s="44" t="s">
        <v>136</v>
      </c>
      <c r="B403" s="41"/>
      <c r="C403" s="41"/>
      <c r="D403" s="41"/>
      <c r="E403" s="41"/>
      <c r="F403" s="41"/>
      <c r="G403" s="42"/>
    </row>
    <row r="404" spans="1:9" hidden="1" x14ac:dyDescent="0.25">
      <c r="A404" s="44" t="s">
        <v>137</v>
      </c>
      <c r="B404" s="41"/>
      <c r="C404" s="41"/>
      <c r="D404" s="41"/>
      <c r="E404" s="41"/>
      <c r="F404" s="41"/>
      <c r="G404" s="42"/>
    </row>
    <row r="405" spans="1:9" ht="15.75" hidden="1" thickBot="1" x14ac:dyDescent="0.3">
      <c r="A405" s="45" t="s">
        <v>138</v>
      </c>
      <c r="B405" s="43"/>
      <c r="C405" s="43"/>
      <c r="D405" s="43"/>
      <c r="E405" s="43"/>
      <c r="F405" s="43"/>
      <c r="G405" s="47"/>
    </row>
    <row r="407" spans="1:9" ht="21" hidden="1" thickBot="1" x14ac:dyDescent="0.35">
      <c r="A407" s="1215" t="s">
        <v>196</v>
      </c>
      <c r="B407" s="1216"/>
      <c r="C407" s="1216"/>
      <c r="D407" s="1216"/>
      <c r="E407" s="1216"/>
      <c r="F407" s="1216"/>
      <c r="G407" s="1216"/>
      <c r="H407" s="1217"/>
    </row>
    <row r="408" spans="1:9" ht="38.25" hidden="1" x14ac:dyDescent="0.25">
      <c r="A408" s="63" t="s">
        <v>49</v>
      </c>
      <c r="B408" s="64" t="s">
        <v>197</v>
      </c>
      <c r="C408" s="84" t="s">
        <v>153</v>
      </c>
      <c r="D408" s="84" t="s">
        <v>154</v>
      </c>
      <c r="E408" s="84" t="s">
        <v>198</v>
      </c>
      <c r="F408" s="84" t="s">
        <v>199</v>
      </c>
      <c r="G408" s="84" t="s">
        <v>200</v>
      </c>
      <c r="H408" s="66" t="s">
        <v>186</v>
      </c>
    </row>
    <row r="409" spans="1:9" hidden="1" x14ac:dyDescent="0.25">
      <c r="A409" s="40" t="s">
        <v>133</v>
      </c>
      <c r="B409" s="1277" t="s">
        <v>241</v>
      </c>
      <c r="C409" s="1218" t="s">
        <v>242</v>
      </c>
      <c r="D409" s="1278">
        <v>33</v>
      </c>
      <c r="E409" s="83">
        <v>46</v>
      </c>
      <c r="F409" s="50"/>
      <c r="G409" s="50">
        <f t="shared" ref="G409:G414" si="36">F409/E409</f>
        <v>0</v>
      </c>
      <c r="H409" s="51"/>
      <c r="I409" s="3">
        <f t="shared" ref="I409:I414" si="37">LEN(H409)</f>
        <v>0</v>
      </c>
    </row>
    <row r="410" spans="1:9" hidden="1" x14ac:dyDescent="0.25">
      <c r="A410" s="40" t="s">
        <v>134</v>
      </c>
      <c r="B410" s="1204"/>
      <c r="C410" s="1207"/>
      <c r="D410" s="1213"/>
      <c r="E410" s="83">
        <v>46</v>
      </c>
      <c r="F410" s="50"/>
      <c r="G410" s="50">
        <f t="shared" si="36"/>
        <v>0</v>
      </c>
      <c r="H410" s="51"/>
      <c r="I410" s="3">
        <f t="shared" si="37"/>
        <v>0</v>
      </c>
    </row>
    <row r="411" spans="1:9" hidden="1" x14ac:dyDescent="0.25">
      <c r="A411" s="40" t="s">
        <v>135</v>
      </c>
      <c r="B411" s="1204"/>
      <c r="C411" s="1207"/>
      <c r="D411" s="1213"/>
      <c r="E411" s="83">
        <v>46</v>
      </c>
      <c r="F411" s="50"/>
      <c r="G411" s="50">
        <f t="shared" si="36"/>
        <v>0</v>
      </c>
      <c r="H411" s="51"/>
      <c r="I411" s="3">
        <f t="shared" si="37"/>
        <v>0</v>
      </c>
    </row>
    <row r="412" spans="1:9" hidden="1" x14ac:dyDescent="0.25">
      <c r="A412" s="40" t="s">
        <v>136</v>
      </c>
      <c r="B412" s="1204"/>
      <c r="C412" s="1207"/>
      <c r="D412" s="1213"/>
      <c r="E412" s="83">
        <v>46</v>
      </c>
      <c r="F412" s="50">
        <v>44.39</v>
      </c>
      <c r="G412" s="128">
        <f t="shared" si="36"/>
        <v>0.96499999999999997</v>
      </c>
      <c r="H412" s="51" t="s">
        <v>250</v>
      </c>
      <c r="I412" s="3">
        <f>LEN(H412)</f>
        <v>190</v>
      </c>
    </row>
    <row r="413" spans="1:9" hidden="1" x14ac:dyDescent="0.25">
      <c r="A413" s="40" t="s">
        <v>137</v>
      </c>
      <c r="B413" s="1204"/>
      <c r="C413" s="1207"/>
      <c r="D413" s="1213"/>
      <c r="E413" s="83">
        <v>46</v>
      </c>
      <c r="F413" s="50">
        <f>+[4]GESTIÓN!U14</f>
        <v>45.54</v>
      </c>
      <c r="G413" s="128">
        <f t="shared" si="36"/>
        <v>0.99</v>
      </c>
      <c r="H413" s="51" t="s">
        <v>259</v>
      </c>
      <c r="I413" s="3">
        <f t="shared" si="37"/>
        <v>199</v>
      </c>
    </row>
    <row r="414" spans="1:9" ht="15.75" hidden="1" thickBot="1" x14ac:dyDescent="0.3">
      <c r="A414" s="112" t="s">
        <v>138</v>
      </c>
      <c r="B414" s="1205"/>
      <c r="C414" s="1208"/>
      <c r="D414" s="1214"/>
      <c r="E414" s="129">
        <v>46</v>
      </c>
      <c r="F414" s="130">
        <v>45.92</v>
      </c>
      <c r="G414" s="131">
        <f t="shared" si="36"/>
        <v>0.99826086956521742</v>
      </c>
      <c r="H414" s="125" t="s">
        <v>260</v>
      </c>
      <c r="I414" s="3">
        <f t="shared" si="37"/>
        <v>193</v>
      </c>
    </row>
    <row r="415" spans="1:9" hidden="1" x14ac:dyDescent="0.25">
      <c r="A415" s="62"/>
      <c r="B415" s="105"/>
      <c r="C415" s="82"/>
      <c r="D415" s="62"/>
      <c r="E415" s="62"/>
      <c r="F415" s="62"/>
      <c r="G415" s="62"/>
      <c r="H415" s="62"/>
    </row>
    <row r="416" spans="1:9" hidden="1" x14ac:dyDescent="0.25">
      <c r="A416" s="62"/>
      <c r="B416" s="62"/>
      <c r="C416" s="62"/>
      <c r="D416" s="62"/>
      <c r="E416" s="62"/>
      <c r="F416" s="62"/>
      <c r="G416" s="62"/>
      <c r="H416" s="62"/>
    </row>
    <row r="417" spans="1:9" ht="39" hidden="1" thickBot="1" x14ac:dyDescent="0.3">
      <c r="A417" s="67" t="s">
        <v>49</v>
      </c>
      <c r="B417" s="68" t="s">
        <v>197</v>
      </c>
      <c r="C417" s="85" t="s">
        <v>153</v>
      </c>
      <c r="D417" s="85" t="s">
        <v>154</v>
      </c>
      <c r="E417" s="85" t="s">
        <v>198</v>
      </c>
      <c r="F417" s="85" t="s">
        <v>199</v>
      </c>
      <c r="G417" s="85" t="s">
        <v>200</v>
      </c>
      <c r="H417" s="69" t="s">
        <v>186</v>
      </c>
    </row>
    <row r="418" spans="1:9" hidden="1" x14ac:dyDescent="0.25">
      <c r="A418" s="86" t="s">
        <v>133</v>
      </c>
      <c r="B418" s="1203" t="s">
        <v>243</v>
      </c>
      <c r="C418" s="1206" t="s">
        <v>244</v>
      </c>
      <c r="D418" s="1278">
        <v>34</v>
      </c>
      <c r="E418" s="88">
        <v>5</v>
      </c>
      <c r="F418" s="87"/>
      <c r="G418" s="87">
        <f t="shared" ref="G418:G423" si="38">F418/E418</f>
        <v>0</v>
      </c>
      <c r="H418" s="89"/>
      <c r="I418" s="3">
        <f t="shared" ref="I418:I423" si="39">LEN(H418)</f>
        <v>0</v>
      </c>
    </row>
    <row r="419" spans="1:9" hidden="1" x14ac:dyDescent="0.25">
      <c r="A419" s="40" t="s">
        <v>134</v>
      </c>
      <c r="B419" s="1204"/>
      <c r="C419" s="1207"/>
      <c r="D419" s="1213"/>
      <c r="E419" s="74">
        <v>5</v>
      </c>
      <c r="F419" s="50"/>
      <c r="G419" s="50">
        <f t="shared" si="38"/>
        <v>0</v>
      </c>
      <c r="H419" s="51"/>
      <c r="I419" s="3">
        <f t="shared" si="39"/>
        <v>0</v>
      </c>
    </row>
    <row r="420" spans="1:9" hidden="1" x14ac:dyDescent="0.25">
      <c r="A420" s="40" t="s">
        <v>135</v>
      </c>
      <c r="B420" s="1204"/>
      <c r="C420" s="1207"/>
      <c r="D420" s="1213"/>
      <c r="E420" s="74">
        <v>5</v>
      </c>
      <c r="F420" s="50"/>
      <c r="G420" s="50">
        <f t="shared" si="38"/>
        <v>0</v>
      </c>
      <c r="H420" s="51"/>
      <c r="I420" s="3">
        <f t="shared" si="39"/>
        <v>0</v>
      </c>
    </row>
    <row r="421" spans="1:9" hidden="1" x14ac:dyDescent="0.25">
      <c r="A421" s="40" t="s">
        <v>136</v>
      </c>
      <c r="B421" s="1204"/>
      <c r="C421" s="1207"/>
      <c r="D421" s="1213"/>
      <c r="E421" s="74">
        <v>5</v>
      </c>
      <c r="F421" s="50">
        <v>1.54</v>
      </c>
      <c r="G421" s="128">
        <f t="shared" si="38"/>
        <v>0.308</v>
      </c>
      <c r="H421" s="51" t="s">
        <v>245</v>
      </c>
      <c r="I421" s="3">
        <f>LEN(H421)</f>
        <v>200</v>
      </c>
    </row>
    <row r="422" spans="1:9" hidden="1" x14ac:dyDescent="0.25">
      <c r="A422" s="40" t="s">
        <v>137</v>
      </c>
      <c r="B422" s="1204"/>
      <c r="C422" s="1207"/>
      <c r="D422" s="1213"/>
      <c r="E422" s="74">
        <v>5</v>
      </c>
      <c r="F422" s="132">
        <f>+[4]GESTIÓN!U15</f>
        <v>2.5379999999999998</v>
      </c>
      <c r="G422" s="128">
        <f t="shared" si="38"/>
        <v>0.50759999999999994</v>
      </c>
      <c r="H422" s="51" t="s">
        <v>252</v>
      </c>
      <c r="I422" s="3">
        <f t="shared" si="39"/>
        <v>121</v>
      </c>
    </row>
    <row r="423" spans="1:9" ht="15.75" hidden="1" thickBot="1" x14ac:dyDescent="0.3">
      <c r="A423" s="112" t="s">
        <v>138</v>
      </c>
      <c r="B423" s="1205"/>
      <c r="C423" s="1208"/>
      <c r="D423" s="1214"/>
      <c r="E423" s="133">
        <v>5</v>
      </c>
      <c r="F423" s="130">
        <v>5.49</v>
      </c>
      <c r="G423" s="131">
        <f t="shared" si="38"/>
        <v>1.0980000000000001</v>
      </c>
      <c r="H423" s="125" t="s">
        <v>261</v>
      </c>
      <c r="I423" s="3">
        <f t="shared" si="39"/>
        <v>121</v>
      </c>
    </row>
    <row r="424" spans="1:9" hidden="1" x14ac:dyDescent="0.25">
      <c r="A424" s="62"/>
      <c r="B424" s="62"/>
      <c r="C424" s="62"/>
      <c r="D424" s="62"/>
      <c r="E424" s="62"/>
      <c r="F424" s="62"/>
      <c r="G424" s="62"/>
      <c r="H424" s="62"/>
    </row>
    <row r="425" spans="1:9" hidden="1" x14ac:dyDescent="0.25">
      <c r="A425" s="62"/>
      <c r="B425" s="62"/>
      <c r="C425" s="62"/>
      <c r="D425" s="62"/>
      <c r="E425" s="62"/>
      <c r="F425" s="62"/>
      <c r="G425" s="62"/>
      <c r="H425" s="62"/>
    </row>
    <row r="426" spans="1:9" ht="39" hidden="1" thickBot="1" x14ac:dyDescent="0.3">
      <c r="A426" s="67" t="s">
        <v>49</v>
      </c>
      <c r="B426" s="68" t="s">
        <v>197</v>
      </c>
      <c r="C426" s="85" t="s">
        <v>153</v>
      </c>
      <c r="D426" s="85" t="s">
        <v>154</v>
      </c>
      <c r="E426" s="85" t="s">
        <v>198</v>
      </c>
      <c r="F426" s="85" t="s">
        <v>199</v>
      </c>
      <c r="G426" s="85" t="s">
        <v>200</v>
      </c>
      <c r="H426" s="69" t="s">
        <v>186</v>
      </c>
    </row>
    <row r="427" spans="1:9" hidden="1" x14ac:dyDescent="0.25">
      <c r="A427" s="86" t="s">
        <v>133</v>
      </c>
      <c r="B427" s="1203"/>
      <c r="C427" s="1206" t="s">
        <v>244</v>
      </c>
      <c r="D427" s="1209"/>
      <c r="E427" s="88">
        <v>54</v>
      </c>
      <c r="F427" s="87"/>
      <c r="G427" s="87">
        <f t="shared" ref="G427:G432" si="40">F427/E427</f>
        <v>0</v>
      </c>
      <c r="H427" s="89"/>
      <c r="I427" s="3">
        <f t="shared" ref="I427:I432" si="41">LEN(H427)</f>
        <v>0</v>
      </c>
    </row>
    <row r="428" spans="1:9" hidden="1" x14ac:dyDescent="0.25">
      <c r="A428" s="40" t="s">
        <v>134</v>
      </c>
      <c r="B428" s="1204"/>
      <c r="C428" s="1207"/>
      <c r="D428" s="1210"/>
      <c r="E428" s="74">
        <v>54</v>
      </c>
      <c r="F428" s="50"/>
      <c r="G428" s="50">
        <f t="shared" si="40"/>
        <v>0</v>
      </c>
      <c r="H428" s="51"/>
      <c r="I428" s="3">
        <f t="shared" si="41"/>
        <v>0</v>
      </c>
    </row>
    <row r="429" spans="1:9" hidden="1" x14ac:dyDescent="0.25">
      <c r="A429" s="40" t="s">
        <v>135</v>
      </c>
      <c r="B429" s="1204"/>
      <c r="C429" s="1207"/>
      <c r="D429" s="1210"/>
      <c r="E429" s="74">
        <v>54</v>
      </c>
      <c r="F429" s="50"/>
      <c r="G429" s="50">
        <f t="shared" si="40"/>
        <v>0</v>
      </c>
      <c r="H429" s="51"/>
      <c r="I429" s="3">
        <f t="shared" si="41"/>
        <v>0</v>
      </c>
    </row>
    <row r="430" spans="1:9" hidden="1" x14ac:dyDescent="0.25">
      <c r="A430" s="40" t="s">
        <v>136</v>
      </c>
      <c r="B430" s="1204"/>
      <c r="C430" s="1207"/>
      <c r="D430" s="1210"/>
      <c r="E430" s="74">
        <v>54</v>
      </c>
      <c r="F430" s="50">
        <v>4.24</v>
      </c>
      <c r="G430" s="128">
        <f t="shared" si="40"/>
        <v>7.8518518518518529E-2</v>
      </c>
      <c r="H430" s="51" t="s">
        <v>249</v>
      </c>
      <c r="I430" s="3">
        <f>LEN(H430)</f>
        <v>170</v>
      </c>
    </row>
    <row r="431" spans="1:9" hidden="1" x14ac:dyDescent="0.25">
      <c r="A431" s="40" t="s">
        <v>137</v>
      </c>
      <c r="B431" s="1204"/>
      <c r="C431" s="1207"/>
      <c r="D431" s="1210"/>
      <c r="E431" s="74">
        <v>54</v>
      </c>
      <c r="F431" s="132">
        <f>+[4]GESTIÓN!U17</f>
        <v>4.8070000000000004</v>
      </c>
      <c r="G431" s="128">
        <f t="shared" si="40"/>
        <v>8.9018518518518525E-2</v>
      </c>
      <c r="H431" s="51" t="s">
        <v>253</v>
      </c>
      <c r="I431" s="3">
        <f t="shared" si="41"/>
        <v>200</v>
      </c>
    </row>
    <row r="432" spans="1:9" ht="15.75" hidden="1" thickBot="1" x14ac:dyDescent="0.3">
      <c r="A432" s="112" t="s">
        <v>138</v>
      </c>
      <c r="B432" s="1205"/>
      <c r="C432" s="1208"/>
      <c r="D432" s="1211"/>
      <c r="E432" s="75">
        <v>54</v>
      </c>
      <c r="F432" s="52">
        <f>+[4]GESTIÓN!W17</f>
        <v>5.24</v>
      </c>
      <c r="G432" s="134">
        <f t="shared" si="40"/>
        <v>9.7037037037037047E-2</v>
      </c>
      <c r="H432" s="125" t="s">
        <v>262</v>
      </c>
      <c r="I432" s="3">
        <f t="shared" si="41"/>
        <v>198</v>
      </c>
    </row>
    <row r="433" spans="1:9" hidden="1" x14ac:dyDescent="0.25">
      <c r="A433" s="62"/>
      <c r="B433" s="62"/>
      <c r="C433" s="62"/>
      <c r="D433" s="62"/>
      <c r="E433" s="62"/>
      <c r="F433" s="62"/>
      <c r="G433" s="62"/>
      <c r="H433" s="62"/>
    </row>
    <row r="434" spans="1:9" hidden="1" x14ac:dyDescent="0.25">
      <c r="A434" s="62"/>
      <c r="B434" s="62"/>
      <c r="C434" s="62"/>
      <c r="D434" s="62"/>
      <c r="E434" s="62"/>
      <c r="F434" s="62"/>
      <c r="G434" s="62"/>
      <c r="H434" s="62"/>
    </row>
    <row r="435" spans="1:9" ht="39" hidden="1" thickBot="1" x14ac:dyDescent="0.3">
      <c r="A435" s="67" t="s">
        <v>49</v>
      </c>
      <c r="B435" s="68" t="s">
        <v>197</v>
      </c>
      <c r="C435" s="85" t="s">
        <v>153</v>
      </c>
      <c r="D435" s="85" t="s">
        <v>154</v>
      </c>
      <c r="E435" s="85" t="s">
        <v>198</v>
      </c>
      <c r="F435" s="85" t="s">
        <v>199</v>
      </c>
      <c r="G435" s="85" t="s">
        <v>200</v>
      </c>
      <c r="H435" s="69" t="s">
        <v>186</v>
      </c>
    </row>
    <row r="436" spans="1:9" hidden="1" x14ac:dyDescent="0.25">
      <c r="A436" s="86" t="s">
        <v>133</v>
      </c>
      <c r="B436" s="1203" t="s">
        <v>246</v>
      </c>
      <c r="C436" s="1206" t="s">
        <v>247</v>
      </c>
      <c r="D436" s="1212">
        <v>33</v>
      </c>
      <c r="E436" s="88">
        <v>0.27</v>
      </c>
      <c r="F436" s="87"/>
      <c r="G436" s="87">
        <f t="shared" ref="G436:G441" si="42">F436/E436</f>
        <v>0</v>
      </c>
      <c r="H436" s="89"/>
      <c r="I436" s="3">
        <f t="shared" ref="I436:I441" si="43">LEN(H436)</f>
        <v>0</v>
      </c>
    </row>
    <row r="437" spans="1:9" hidden="1" x14ac:dyDescent="0.25">
      <c r="A437" s="40" t="s">
        <v>134</v>
      </c>
      <c r="B437" s="1204"/>
      <c r="C437" s="1207"/>
      <c r="D437" s="1213"/>
      <c r="E437" s="74">
        <v>0.27</v>
      </c>
      <c r="F437" s="50"/>
      <c r="G437" s="50">
        <f t="shared" si="42"/>
        <v>0</v>
      </c>
      <c r="H437" s="51"/>
      <c r="I437" s="3">
        <f t="shared" si="43"/>
        <v>0</v>
      </c>
    </row>
    <row r="438" spans="1:9" hidden="1" x14ac:dyDescent="0.25">
      <c r="A438" s="40" t="s">
        <v>135</v>
      </c>
      <c r="B438" s="1204"/>
      <c r="C438" s="1207"/>
      <c r="D438" s="1213"/>
      <c r="E438" s="74">
        <v>0.27</v>
      </c>
      <c r="F438" s="50"/>
      <c r="G438" s="50">
        <f t="shared" si="42"/>
        <v>0</v>
      </c>
      <c r="H438" s="51"/>
      <c r="I438" s="3">
        <f t="shared" si="43"/>
        <v>0</v>
      </c>
    </row>
    <row r="439" spans="1:9" hidden="1" x14ac:dyDescent="0.25">
      <c r="A439" s="40" t="s">
        <v>136</v>
      </c>
      <c r="B439" s="1204"/>
      <c r="C439" s="1207"/>
      <c r="D439" s="1213"/>
      <c r="E439" s="74">
        <v>0.27</v>
      </c>
      <c r="F439" s="50">
        <v>0.14000000000000001</v>
      </c>
      <c r="G439" s="128">
        <f t="shared" si="42"/>
        <v>0.51851851851851849</v>
      </c>
      <c r="H439" s="51" t="s">
        <v>248</v>
      </c>
      <c r="I439" s="3">
        <f>LEN(H439)</f>
        <v>193</v>
      </c>
    </row>
    <row r="440" spans="1:9" hidden="1" x14ac:dyDescent="0.25">
      <c r="A440" s="40" t="s">
        <v>137</v>
      </c>
      <c r="B440" s="1204"/>
      <c r="C440" s="1207"/>
      <c r="D440" s="1213"/>
      <c r="E440" s="74">
        <v>0.27</v>
      </c>
      <c r="F440" s="132">
        <f>+[4]GESTIÓN!U18</f>
        <v>0.2</v>
      </c>
      <c r="G440" s="128">
        <f t="shared" si="42"/>
        <v>0.7407407407407407</v>
      </c>
      <c r="H440" s="51" t="s">
        <v>254</v>
      </c>
      <c r="I440" s="3">
        <f t="shared" si="43"/>
        <v>154</v>
      </c>
    </row>
    <row r="441" spans="1:9" ht="15.75" hidden="1" thickBot="1" x14ac:dyDescent="0.3">
      <c r="A441" s="112" t="s">
        <v>138</v>
      </c>
      <c r="B441" s="1205"/>
      <c r="C441" s="1208"/>
      <c r="D441" s="1214"/>
      <c r="E441" s="133">
        <v>0.27</v>
      </c>
      <c r="F441" s="130">
        <v>0.26</v>
      </c>
      <c r="G441" s="131">
        <f t="shared" si="42"/>
        <v>0.96296296296296291</v>
      </c>
      <c r="H441" s="125" t="s">
        <v>268</v>
      </c>
      <c r="I441" s="3">
        <f t="shared" si="43"/>
        <v>148</v>
      </c>
    </row>
    <row r="442" spans="1:9" x14ac:dyDescent="0.25">
      <c r="A442" s="62"/>
      <c r="B442" s="105"/>
      <c r="C442" s="105"/>
      <c r="D442" s="178"/>
      <c r="E442" s="82"/>
      <c r="F442" s="62"/>
      <c r="G442" s="179"/>
      <c r="H442" s="62"/>
      <c r="I442" s="3"/>
    </row>
    <row r="443" spans="1:9" ht="15.75" thickBot="1" x14ac:dyDescent="0.3">
      <c r="A443" s="62"/>
      <c r="B443" s="105"/>
      <c r="C443" s="105"/>
      <c r="D443" s="178"/>
      <c r="E443" s="82"/>
      <c r="F443" s="62"/>
      <c r="G443" s="179"/>
      <c r="H443" s="62"/>
      <c r="I443" s="3"/>
    </row>
    <row r="444" spans="1:9" ht="21" thickBot="1" x14ac:dyDescent="0.35">
      <c r="A444" s="1215" t="s">
        <v>269</v>
      </c>
      <c r="B444" s="1216"/>
      <c r="C444" s="1216"/>
      <c r="D444" s="1216"/>
      <c r="E444" s="1216"/>
      <c r="F444" s="1216"/>
      <c r="G444" s="1216"/>
      <c r="H444" s="1217"/>
    </row>
    <row r="445" spans="1:9" ht="38.25" x14ac:dyDescent="0.25">
      <c r="A445" s="37" t="s">
        <v>50</v>
      </c>
      <c r="B445" s="64" t="s">
        <v>197</v>
      </c>
      <c r="C445" s="84" t="s">
        <v>153</v>
      </c>
      <c r="D445" s="84" t="s">
        <v>163</v>
      </c>
      <c r="E445" s="84" t="s">
        <v>285</v>
      </c>
      <c r="F445" s="84" t="s">
        <v>286</v>
      </c>
      <c r="G445" s="84" t="s">
        <v>287</v>
      </c>
      <c r="H445" s="66" t="s">
        <v>186</v>
      </c>
    </row>
    <row r="446" spans="1:9" x14ac:dyDescent="0.25">
      <c r="A446" s="186" t="s">
        <v>140</v>
      </c>
      <c r="B446" s="1277" t="s">
        <v>241</v>
      </c>
      <c r="C446" s="1218" t="s">
        <v>242</v>
      </c>
      <c r="D446" s="1278">
        <v>33</v>
      </c>
      <c r="E446" s="190">
        <v>56</v>
      </c>
      <c r="F446" s="191" t="e">
        <f>+#REF!</f>
        <v>#REF!</v>
      </c>
      <c r="G446" s="196" t="e">
        <f t="shared" ref="G446:G457" si="44">F446/E446</f>
        <v>#REF!</v>
      </c>
      <c r="H446" s="192"/>
      <c r="I446" s="3">
        <f t="shared" ref="I446:I457" si="45">LEN(H446)</f>
        <v>0</v>
      </c>
    </row>
    <row r="447" spans="1:9" x14ac:dyDescent="0.25">
      <c r="A447" s="139" t="s">
        <v>141</v>
      </c>
      <c r="B447" s="1204"/>
      <c r="C447" s="1207"/>
      <c r="D447" s="1213"/>
      <c r="E447" s="83">
        <v>56</v>
      </c>
      <c r="F447" s="50"/>
      <c r="G447" s="195">
        <f t="shared" si="44"/>
        <v>0</v>
      </c>
      <c r="H447" s="51"/>
      <c r="I447" s="3">
        <f t="shared" si="45"/>
        <v>0</v>
      </c>
    </row>
    <row r="448" spans="1:9" x14ac:dyDescent="0.25">
      <c r="A448" s="139" t="s">
        <v>142</v>
      </c>
      <c r="B448" s="1204"/>
      <c r="C448" s="1207"/>
      <c r="D448" s="1213"/>
      <c r="E448" s="83">
        <v>56</v>
      </c>
      <c r="F448" s="50"/>
      <c r="G448" s="195">
        <f t="shared" si="44"/>
        <v>0</v>
      </c>
      <c r="H448" s="51"/>
      <c r="I448" s="3">
        <f t="shared" si="45"/>
        <v>0</v>
      </c>
    </row>
    <row r="449" spans="1:9" x14ac:dyDescent="0.25">
      <c r="A449" s="139" t="s">
        <v>143</v>
      </c>
      <c r="B449" s="1204"/>
      <c r="C449" s="1207"/>
      <c r="D449" s="1213"/>
      <c r="E449" s="83">
        <v>56</v>
      </c>
      <c r="F449" s="50"/>
      <c r="G449" s="195">
        <f t="shared" si="44"/>
        <v>0</v>
      </c>
      <c r="H449" s="51"/>
      <c r="I449" s="3">
        <f t="shared" si="45"/>
        <v>0</v>
      </c>
    </row>
    <row r="450" spans="1:9" x14ac:dyDescent="0.25">
      <c r="A450" s="139" t="s">
        <v>144</v>
      </c>
      <c r="B450" s="1204"/>
      <c r="C450" s="1207"/>
      <c r="D450" s="1213"/>
      <c r="E450" s="83">
        <v>56</v>
      </c>
      <c r="F450" s="50"/>
      <c r="G450" s="195">
        <f t="shared" si="44"/>
        <v>0</v>
      </c>
      <c r="H450" s="51"/>
      <c r="I450" s="3">
        <f t="shared" si="45"/>
        <v>0</v>
      </c>
    </row>
    <row r="451" spans="1:9" x14ac:dyDescent="0.25">
      <c r="A451" s="139" t="s">
        <v>145</v>
      </c>
      <c r="B451" s="1204"/>
      <c r="C451" s="1207"/>
      <c r="D451" s="1213"/>
      <c r="E451" s="83">
        <v>56</v>
      </c>
      <c r="F451" s="50"/>
      <c r="G451" s="195">
        <f t="shared" si="44"/>
        <v>0</v>
      </c>
      <c r="H451" s="51"/>
      <c r="I451" s="3">
        <f t="shared" si="45"/>
        <v>0</v>
      </c>
    </row>
    <row r="452" spans="1:9" x14ac:dyDescent="0.25">
      <c r="A452" s="139" t="s">
        <v>133</v>
      </c>
      <c r="B452" s="1204"/>
      <c r="C452" s="1207"/>
      <c r="D452" s="1213"/>
      <c r="E452" s="83">
        <v>56</v>
      </c>
      <c r="F452" s="50"/>
      <c r="G452" s="195">
        <f t="shared" si="44"/>
        <v>0</v>
      </c>
      <c r="H452" s="51"/>
      <c r="I452" s="3">
        <f t="shared" si="45"/>
        <v>0</v>
      </c>
    </row>
    <row r="453" spans="1:9" x14ac:dyDescent="0.25">
      <c r="A453" s="40" t="s">
        <v>134</v>
      </c>
      <c r="B453" s="1204"/>
      <c r="C453" s="1207"/>
      <c r="D453" s="1213"/>
      <c r="E453" s="83">
        <v>56</v>
      </c>
      <c r="F453" s="50"/>
      <c r="G453" s="195">
        <f t="shared" si="44"/>
        <v>0</v>
      </c>
      <c r="H453" s="51"/>
      <c r="I453" s="3">
        <f t="shared" si="45"/>
        <v>0</v>
      </c>
    </row>
    <row r="454" spans="1:9" x14ac:dyDescent="0.25">
      <c r="A454" s="40" t="s">
        <v>135</v>
      </c>
      <c r="B454" s="1204"/>
      <c r="C454" s="1207"/>
      <c r="D454" s="1213"/>
      <c r="E454" s="83">
        <v>56</v>
      </c>
      <c r="F454" s="50"/>
      <c r="G454" s="195">
        <f t="shared" si="44"/>
        <v>0</v>
      </c>
      <c r="H454" s="51"/>
      <c r="I454" s="3">
        <f t="shared" si="45"/>
        <v>0</v>
      </c>
    </row>
    <row r="455" spans="1:9" x14ac:dyDescent="0.25">
      <c r="A455" s="40" t="s">
        <v>136</v>
      </c>
      <c r="B455" s="1204"/>
      <c r="C455" s="1207"/>
      <c r="D455" s="1213"/>
      <c r="E455" s="83">
        <v>56</v>
      </c>
      <c r="F455" s="50"/>
      <c r="G455" s="195">
        <f t="shared" si="44"/>
        <v>0</v>
      </c>
      <c r="H455" s="51"/>
      <c r="I455" s="3">
        <f t="shared" si="45"/>
        <v>0</v>
      </c>
    </row>
    <row r="456" spans="1:9" x14ac:dyDescent="0.25">
      <c r="A456" s="40" t="s">
        <v>137</v>
      </c>
      <c r="B456" s="1204"/>
      <c r="C456" s="1207"/>
      <c r="D456" s="1213"/>
      <c r="E456" s="83">
        <v>56</v>
      </c>
      <c r="F456" s="50"/>
      <c r="G456" s="195">
        <f t="shared" si="44"/>
        <v>0</v>
      </c>
      <c r="H456" s="51"/>
      <c r="I456" s="3">
        <f t="shared" si="45"/>
        <v>0</v>
      </c>
    </row>
    <row r="457" spans="1:9" ht="15.75" thickBot="1" x14ac:dyDescent="0.3">
      <c r="A457" s="156" t="s">
        <v>138</v>
      </c>
      <c r="B457" s="1205"/>
      <c r="C457" s="1208"/>
      <c r="D457" s="1214"/>
      <c r="E457" s="193">
        <v>56</v>
      </c>
      <c r="F457" s="52"/>
      <c r="G457" s="197">
        <f t="shared" si="44"/>
        <v>0</v>
      </c>
      <c r="H457" s="174"/>
      <c r="I457" s="3">
        <f t="shared" si="45"/>
        <v>0</v>
      </c>
    </row>
    <row r="458" spans="1:9" x14ac:dyDescent="0.25">
      <c r="A458" s="62"/>
      <c r="B458" s="105"/>
      <c r="C458" s="82"/>
      <c r="D458" s="62"/>
      <c r="E458" s="62"/>
      <c r="F458" s="62"/>
      <c r="G458" s="62"/>
      <c r="H458" s="62"/>
    </row>
    <row r="459" spans="1:9" ht="15.75" thickBot="1" x14ac:dyDescent="0.3">
      <c r="A459" s="62"/>
      <c r="B459" s="62"/>
      <c r="C459" s="62"/>
      <c r="D459" s="62"/>
      <c r="E459" s="62"/>
      <c r="F459" s="62"/>
      <c r="G459" s="62"/>
      <c r="H459" s="62"/>
    </row>
    <row r="460" spans="1:9" ht="38.25" x14ac:dyDescent="0.25">
      <c r="A460" s="63" t="s">
        <v>50</v>
      </c>
      <c r="B460" s="64" t="s">
        <v>197</v>
      </c>
      <c r="C460" s="84" t="s">
        <v>153</v>
      </c>
      <c r="D460" s="84" t="s">
        <v>163</v>
      </c>
      <c r="E460" s="84" t="s">
        <v>285</v>
      </c>
      <c r="F460" s="84" t="s">
        <v>286</v>
      </c>
      <c r="G460" s="84" t="s">
        <v>287</v>
      </c>
      <c r="H460" s="66" t="s">
        <v>186</v>
      </c>
    </row>
    <row r="461" spans="1:9" x14ac:dyDescent="0.25">
      <c r="A461" s="161" t="s">
        <v>140</v>
      </c>
      <c r="B461" s="1271" t="s">
        <v>243</v>
      </c>
      <c r="C461" s="1273" t="s">
        <v>244</v>
      </c>
      <c r="D461" s="1275">
        <v>34</v>
      </c>
      <c r="E461" s="194">
        <v>50</v>
      </c>
      <c r="F461" s="191" t="e">
        <f>+#REF!</f>
        <v>#REF!</v>
      </c>
      <c r="G461" s="196" t="e">
        <f t="shared" ref="G461:G472" si="46">F461/E461</f>
        <v>#REF!</v>
      </c>
      <c r="H461" s="192"/>
      <c r="I461" s="3">
        <f t="shared" ref="I461:I472" si="47">LEN(H461)</f>
        <v>0</v>
      </c>
    </row>
    <row r="462" spans="1:9" x14ac:dyDescent="0.25">
      <c r="A462" s="40" t="s">
        <v>141</v>
      </c>
      <c r="B462" s="1271"/>
      <c r="C462" s="1273"/>
      <c r="D462" s="1275"/>
      <c r="E462" s="74">
        <v>50</v>
      </c>
      <c r="F462" s="50"/>
      <c r="G462" s="198">
        <f t="shared" si="46"/>
        <v>0</v>
      </c>
      <c r="H462" s="51"/>
      <c r="I462" s="3">
        <f t="shared" si="47"/>
        <v>0</v>
      </c>
    </row>
    <row r="463" spans="1:9" x14ac:dyDescent="0.25">
      <c r="A463" s="40" t="s">
        <v>142</v>
      </c>
      <c r="B463" s="1271"/>
      <c r="C463" s="1273"/>
      <c r="D463" s="1275"/>
      <c r="E463" s="74">
        <v>50</v>
      </c>
      <c r="F463" s="50"/>
      <c r="G463" s="198">
        <f t="shared" si="46"/>
        <v>0</v>
      </c>
      <c r="H463" s="51"/>
      <c r="I463" s="3">
        <f t="shared" si="47"/>
        <v>0</v>
      </c>
    </row>
    <row r="464" spans="1:9" x14ac:dyDescent="0.25">
      <c r="A464" s="40" t="s">
        <v>143</v>
      </c>
      <c r="B464" s="1271"/>
      <c r="C464" s="1273"/>
      <c r="D464" s="1275"/>
      <c r="E464" s="74">
        <v>50</v>
      </c>
      <c r="F464" s="50"/>
      <c r="G464" s="198">
        <f t="shared" si="46"/>
        <v>0</v>
      </c>
      <c r="H464" s="51"/>
      <c r="I464" s="3">
        <f t="shared" si="47"/>
        <v>0</v>
      </c>
    </row>
    <row r="465" spans="1:9" x14ac:dyDescent="0.25">
      <c r="A465" s="40" t="s">
        <v>144</v>
      </c>
      <c r="B465" s="1271"/>
      <c r="C465" s="1273"/>
      <c r="D465" s="1275"/>
      <c r="E465" s="74">
        <v>50</v>
      </c>
      <c r="F465" s="50"/>
      <c r="G465" s="198">
        <f t="shared" si="46"/>
        <v>0</v>
      </c>
      <c r="H465" s="51"/>
      <c r="I465" s="3">
        <f t="shared" si="47"/>
        <v>0</v>
      </c>
    </row>
    <row r="466" spans="1:9" x14ac:dyDescent="0.25">
      <c r="A466" s="40" t="s">
        <v>145</v>
      </c>
      <c r="B466" s="1271"/>
      <c r="C466" s="1273"/>
      <c r="D466" s="1275"/>
      <c r="E466" s="74">
        <v>50</v>
      </c>
      <c r="F466" s="50"/>
      <c r="G466" s="198">
        <f t="shared" si="46"/>
        <v>0</v>
      </c>
      <c r="H466" s="51"/>
      <c r="I466" s="3">
        <f t="shared" si="47"/>
        <v>0</v>
      </c>
    </row>
    <row r="467" spans="1:9" x14ac:dyDescent="0.25">
      <c r="A467" s="40" t="s">
        <v>133</v>
      </c>
      <c r="B467" s="1271"/>
      <c r="C467" s="1273"/>
      <c r="D467" s="1275"/>
      <c r="E467" s="74">
        <v>50</v>
      </c>
      <c r="F467" s="50"/>
      <c r="G467" s="198">
        <f t="shared" si="46"/>
        <v>0</v>
      </c>
      <c r="H467" s="51"/>
      <c r="I467" s="3">
        <f t="shared" si="47"/>
        <v>0</v>
      </c>
    </row>
    <row r="468" spans="1:9" x14ac:dyDescent="0.25">
      <c r="A468" s="40" t="s">
        <v>134</v>
      </c>
      <c r="B468" s="1271"/>
      <c r="C468" s="1273"/>
      <c r="D468" s="1275"/>
      <c r="E468" s="74">
        <v>50</v>
      </c>
      <c r="F468" s="50"/>
      <c r="G468" s="198">
        <f t="shared" si="46"/>
        <v>0</v>
      </c>
      <c r="H468" s="51"/>
      <c r="I468" s="3">
        <f t="shared" si="47"/>
        <v>0</v>
      </c>
    </row>
    <row r="469" spans="1:9" x14ac:dyDescent="0.25">
      <c r="A469" s="40" t="s">
        <v>135</v>
      </c>
      <c r="B469" s="1271"/>
      <c r="C469" s="1273"/>
      <c r="D469" s="1275"/>
      <c r="E469" s="74">
        <v>50</v>
      </c>
      <c r="F469" s="50"/>
      <c r="G469" s="198">
        <f t="shared" si="46"/>
        <v>0</v>
      </c>
      <c r="H469" s="51"/>
      <c r="I469" s="3">
        <f t="shared" si="47"/>
        <v>0</v>
      </c>
    </row>
    <row r="470" spans="1:9" x14ac:dyDescent="0.25">
      <c r="A470" s="40" t="s">
        <v>136</v>
      </c>
      <c r="B470" s="1271"/>
      <c r="C470" s="1273"/>
      <c r="D470" s="1275"/>
      <c r="E470" s="74">
        <v>50</v>
      </c>
      <c r="F470" s="50"/>
      <c r="G470" s="198">
        <f t="shared" si="46"/>
        <v>0</v>
      </c>
      <c r="H470" s="51"/>
      <c r="I470" s="3">
        <f t="shared" si="47"/>
        <v>0</v>
      </c>
    </row>
    <row r="471" spans="1:9" x14ac:dyDescent="0.25">
      <c r="A471" s="40" t="s">
        <v>137</v>
      </c>
      <c r="B471" s="1271"/>
      <c r="C471" s="1273"/>
      <c r="D471" s="1275"/>
      <c r="E471" s="74">
        <v>50</v>
      </c>
      <c r="F471" s="50"/>
      <c r="G471" s="198">
        <f t="shared" si="46"/>
        <v>0</v>
      </c>
      <c r="H471" s="51"/>
      <c r="I471" s="3">
        <f t="shared" si="47"/>
        <v>0</v>
      </c>
    </row>
    <row r="472" spans="1:9" ht="15.75" thickBot="1" x14ac:dyDescent="0.3">
      <c r="A472" s="156" t="s">
        <v>138</v>
      </c>
      <c r="B472" s="1272"/>
      <c r="C472" s="1274"/>
      <c r="D472" s="1276"/>
      <c r="E472" s="75">
        <v>50</v>
      </c>
      <c r="F472" s="52"/>
      <c r="G472" s="199">
        <f t="shared" si="46"/>
        <v>0</v>
      </c>
      <c r="H472" s="174"/>
      <c r="I472" s="3">
        <f t="shared" si="47"/>
        <v>0</v>
      </c>
    </row>
    <row r="473" spans="1:9" x14ac:dyDescent="0.25">
      <c r="A473" s="62"/>
      <c r="B473" s="62"/>
      <c r="C473" s="62"/>
      <c r="D473" s="62"/>
      <c r="E473" s="62"/>
      <c r="F473" s="62"/>
      <c r="G473" s="62"/>
      <c r="H473" s="62"/>
    </row>
    <row r="474" spans="1:9" ht="15.75" thickBot="1" x14ac:dyDescent="0.3">
      <c r="A474" s="62"/>
      <c r="B474" s="62"/>
      <c r="C474" s="62"/>
      <c r="D474" s="62"/>
      <c r="E474" s="62"/>
      <c r="F474" s="62"/>
      <c r="G474" s="62"/>
      <c r="H474" s="62"/>
    </row>
    <row r="475" spans="1:9" ht="38.25" x14ac:dyDescent="0.25">
      <c r="A475" s="63" t="s">
        <v>50</v>
      </c>
      <c r="B475" s="64" t="s">
        <v>197</v>
      </c>
      <c r="C475" s="84" t="s">
        <v>153</v>
      </c>
      <c r="D475" s="84" t="s">
        <v>163</v>
      </c>
      <c r="E475" s="84" t="s">
        <v>285</v>
      </c>
      <c r="F475" s="84" t="s">
        <v>286</v>
      </c>
      <c r="G475" s="84" t="s">
        <v>287</v>
      </c>
      <c r="H475" s="66" t="s">
        <v>186</v>
      </c>
    </row>
    <row r="476" spans="1:9" x14ac:dyDescent="0.25">
      <c r="A476" s="161" t="s">
        <v>140</v>
      </c>
      <c r="B476" s="1271"/>
      <c r="C476" s="1273" t="s">
        <v>244</v>
      </c>
      <c r="D476" s="1279"/>
      <c r="E476" s="194">
        <v>590</v>
      </c>
      <c r="F476" s="191" t="e">
        <f>+#REF!</f>
        <v>#REF!</v>
      </c>
      <c r="G476" s="196" t="e">
        <f t="shared" ref="G476:G487" si="48">F476/E476</f>
        <v>#REF!</v>
      </c>
      <c r="H476" s="192"/>
      <c r="I476" s="3">
        <f t="shared" ref="I476:I487" si="49">LEN(H476)</f>
        <v>0</v>
      </c>
    </row>
    <row r="477" spans="1:9" x14ac:dyDescent="0.25">
      <c r="A477" s="40" t="s">
        <v>141</v>
      </c>
      <c r="B477" s="1271"/>
      <c r="C477" s="1273"/>
      <c r="D477" s="1279"/>
      <c r="E477" s="74">
        <v>590</v>
      </c>
      <c r="F477" s="50"/>
      <c r="G477" s="195">
        <f t="shared" si="48"/>
        <v>0</v>
      </c>
      <c r="H477" s="51"/>
      <c r="I477" s="3">
        <f t="shared" si="49"/>
        <v>0</v>
      </c>
    </row>
    <row r="478" spans="1:9" x14ac:dyDescent="0.25">
      <c r="A478" s="40" t="s">
        <v>142</v>
      </c>
      <c r="B478" s="1271"/>
      <c r="C478" s="1273"/>
      <c r="D478" s="1279"/>
      <c r="E478" s="74">
        <v>590</v>
      </c>
      <c r="F478" s="50"/>
      <c r="G478" s="195">
        <f t="shared" si="48"/>
        <v>0</v>
      </c>
      <c r="H478" s="51"/>
      <c r="I478" s="3">
        <f t="shared" si="49"/>
        <v>0</v>
      </c>
    </row>
    <row r="479" spans="1:9" x14ac:dyDescent="0.25">
      <c r="A479" s="40" t="s">
        <v>143</v>
      </c>
      <c r="B479" s="1271"/>
      <c r="C479" s="1273"/>
      <c r="D479" s="1279"/>
      <c r="E479" s="74">
        <v>590</v>
      </c>
      <c r="F479" s="50"/>
      <c r="G479" s="195">
        <f t="shared" si="48"/>
        <v>0</v>
      </c>
      <c r="H479" s="51"/>
      <c r="I479" s="3">
        <f t="shared" si="49"/>
        <v>0</v>
      </c>
    </row>
    <row r="480" spans="1:9" x14ac:dyDescent="0.25">
      <c r="A480" s="40" t="s">
        <v>144</v>
      </c>
      <c r="B480" s="1271"/>
      <c r="C480" s="1273"/>
      <c r="D480" s="1279"/>
      <c r="E480" s="74">
        <v>590</v>
      </c>
      <c r="F480" s="50"/>
      <c r="G480" s="195">
        <f t="shared" si="48"/>
        <v>0</v>
      </c>
      <c r="H480" s="51"/>
      <c r="I480" s="3">
        <f t="shared" si="49"/>
        <v>0</v>
      </c>
    </row>
    <row r="481" spans="1:9" x14ac:dyDescent="0.25">
      <c r="A481" s="40" t="s">
        <v>145</v>
      </c>
      <c r="B481" s="1271"/>
      <c r="C481" s="1273"/>
      <c r="D481" s="1279"/>
      <c r="E481" s="74">
        <v>590</v>
      </c>
      <c r="F481" s="50"/>
      <c r="G481" s="195">
        <f t="shared" si="48"/>
        <v>0</v>
      </c>
      <c r="H481" s="51"/>
      <c r="I481" s="3">
        <f t="shared" si="49"/>
        <v>0</v>
      </c>
    </row>
    <row r="482" spans="1:9" x14ac:dyDescent="0.25">
      <c r="A482" s="40" t="s">
        <v>133</v>
      </c>
      <c r="B482" s="1271"/>
      <c r="C482" s="1273"/>
      <c r="D482" s="1279"/>
      <c r="E482" s="74">
        <v>590</v>
      </c>
      <c r="F482" s="50"/>
      <c r="G482" s="195">
        <f t="shared" si="48"/>
        <v>0</v>
      </c>
      <c r="H482" s="51"/>
      <c r="I482" s="3">
        <f t="shared" si="49"/>
        <v>0</v>
      </c>
    </row>
    <row r="483" spans="1:9" x14ac:dyDescent="0.25">
      <c r="A483" s="40" t="s">
        <v>134</v>
      </c>
      <c r="B483" s="1271"/>
      <c r="C483" s="1273"/>
      <c r="D483" s="1279"/>
      <c r="E483" s="74">
        <v>590</v>
      </c>
      <c r="F483" s="50"/>
      <c r="G483" s="195">
        <f t="shared" si="48"/>
        <v>0</v>
      </c>
      <c r="H483" s="51"/>
      <c r="I483" s="3">
        <f t="shared" si="49"/>
        <v>0</v>
      </c>
    </row>
    <row r="484" spans="1:9" x14ac:dyDescent="0.25">
      <c r="A484" s="40" t="s">
        <v>135</v>
      </c>
      <c r="B484" s="1271"/>
      <c r="C484" s="1273"/>
      <c r="D484" s="1279"/>
      <c r="E484" s="74">
        <v>590</v>
      </c>
      <c r="F484" s="50"/>
      <c r="G484" s="195">
        <f t="shared" si="48"/>
        <v>0</v>
      </c>
      <c r="H484" s="51"/>
      <c r="I484" s="3">
        <f t="shared" si="49"/>
        <v>0</v>
      </c>
    </row>
    <row r="485" spans="1:9" x14ac:dyDescent="0.25">
      <c r="A485" s="40" t="s">
        <v>136</v>
      </c>
      <c r="B485" s="1271"/>
      <c r="C485" s="1273"/>
      <c r="D485" s="1279"/>
      <c r="E485" s="74">
        <v>590</v>
      </c>
      <c r="F485" s="50"/>
      <c r="G485" s="195">
        <f t="shared" si="48"/>
        <v>0</v>
      </c>
      <c r="H485" s="51"/>
      <c r="I485" s="3">
        <f t="shared" si="49"/>
        <v>0</v>
      </c>
    </row>
    <row r="486" spans="1:9" x14ac:dyDescent="0.25">
      <c r="A486" s="40" t="s">
        <v>137</v>
      </c>
      <c r="B486" s="1271"/>
      <c r="C486" s="1273"/>
      <c r="D486" s="1279"/>
      <c r="E486" s="74">
        <v>590</v>
      </c>
      <c r="F486" s="132"/>
      <c r="G486" s="195">
        <f t="shared" si="48"/>
        <v>0</v>
      </c>
      <c r="H486" s="51"/>
      <c r="I486" s="3">
        <f t="shared" si="49"/>
        <v>0</v>
      </c>
    </row>
    <row r="487" spans="1:9" ht="15.75" thickBot="1" x14ac:dyDescent="0.3">
      <c r="A487" s="156" t="s">
        <v>138</v>
      </c>
      <c r="B487" s="1272"/>
      <c r="C487" s="1274"/>
      <c r="D487" s="1280"/>
      <c r="E487" s="75">
        <v>590</v>
      </c>
      <c r="F487" s="52"/>
      <c r="G487" s="197">
        <f t="shared" si="48"/>
        <v>0</v>
      </c>
      <c r="H487" s="174"/>
      <c r="I487" s="3">
        <f t="shared" si="49"/>
        <v>0</v>
      </c>
    </row>
    <row r="488" spans="1:9" x14ac:dyDescent="0.25">
      <c r="A488" s="62"/>
      <c r="B488" s="62"/>
      <c r="C488" s="62"/>
      <c r="D488" s="62"/>
      <c r="E488" s="62"/>
      <c r="F488" s="62"/>
      <c r="G488" s="62"/>
      <c r="H488" s="62"/>
    </row>
    <row r="489" spans="1:9" ht="15.75" thickBot="1" x14ac:dyDescent="0.3">
      <c r="A489" s="62"/>
      <c r="B489" s="62"/>
      <c r="C489" s="62"/>
      <c r="D489" s="62"/>
      <c r="E489" s="62"/>
      <c r="F489" s="62"/>
      <c r="G489" s="62"/>
      <c r="H489" s="62"/>
    </row>
    <row r="490" spans="1:9" ht="38.25" x14ac:dyDescent="0.25">
      <c r="A490" s="63" t="s">
        <v>50</v>
      </c>
      <c r="B490" s="64" t="s">
        <v>197</v>
      </c>
      <c r="C490" s="84" t="s">
        <v>153</v>
      </c>
      <c r="D490" s="84" t="s">
        <v>163</v>
      </c>
      <c r="E490" s="84" t="s">
        <v>285</v>
      </c>
      <c r="F490" s="84" t="s">
        <v>286</v>
      </c>
      <c r="G490" s="84" t="s">
        <v>287</v>
      </c>
      <c r="H490" s="66" t="s">
        <v>186</v>
      </c>
    </row>
    <row r="491" spans="1:9" x14ac:dyDescent="0.25">
      <c r="A491" s="161" t="s">
        <v>140</v>
      </c>
      <c r="B491" s="1271" t="s">
        <v>246</v>
      </c>
      <c r="C491" s="1273" t="s">
        <v>247</v>
      </c>
      <c r="D491" s="1275">
        <v>33</v>
      </c>
      <c r="E491" s="194">
        <v>0.73</v>
      </c>
      <c r="F491" s="191" t="e">
        <f>+#REF!</f>
        <v>#REF!</v>
      </c>
      <c r="G491" s="196" t="e">
        <f t="shared" ref="G491:G502" si="50">F491/E491</f>
        <v>#REF!</v>
      </c>
      <c r="H491" s="192"/>
      <c r="I491" s="3">
        <f t="shared" ref="I491:I502" si="51">LEN(H491)</f>
        <v>0</v>
      </c>
    </row>
    <row r="492" spans="1:9" x14ac:dyDescent="0.25">
      <c r="A492" s="40" t="s">
        <v>141</v>
      </c>
      <c r="B492" s="1271"/>
      <c r="C492" s="1273"/>
      <c r="D492" s="1275"/>
      <c r="E492" s="74">
        <v>0.73</v>
      </c>
      <c r="F492" s="50"/>
      <c r="G492" s="198">
        <f t="shared" si="50"/>
        <v>0</v>
      </c>
      <c r="H492" s="51"/>
      <c r="I492" s="3">
        <f t="shared" si="51"/>
        <v>0</v>
      </c>
    </row>
    <row r="493" spans="1:9" x14ac:dyDescent="0.25">
      <c r="A493" s="40" t="s">
        <v>142</v>
      </c>
      <c r="B493" s="1271"/>
      <c r="C493" s="1273"/>
      <c r="D493" s="1275"/>
      <c r="E493" s="74">
        <v>0.73</v>
      </c>
      <c r="F493" s="50"/>
      <c r="G493" s="198">
        <f t="shared" si="50"/>
        <v>0</v>
      </c>
      <c r="H493" s="51"/>
      <c r="I493" s="3">
        <f t="shared" si="51"/>
        <v>0</v>
      </c>
    </row>
    <row r="494" spans="1:9" x14ac:dyDescent="0.25">
      <c r="A494" s="40" t="s">
        <v>143</v>
      </c>
      <c r="B494" s="1271"/>
      <c r="C494" s="1273"/>
      <c r="D494" s="1275"/>
      <c r="E494" s="74">
        <v>0.73</v>
      </c>
      <c r="F494" s="50"/>
      <c r="G494" s="198">
        <f t="shared" si="50"/>
        <v>0</v>
      </c>
      <c r="H494" s="51"/>
      <c r="I494" s="3">
        <f t="shared" si="51"/>
        <v>0</v>
      </c>
    </row>
    <row r="495" spans="1:9" x14ac:dyDescent="0.25">
      <c r="A495" s="40" t="s">
        <v>144</v>
      </c>
      <c r="B495" s="1271"/>
      <c r="C495" s="1273"/>
      <c r="D495" s="1275"/>
      <c r="E495" s="74">
        <v>0.73</v>
      </c>
      <c r="F495" s="50"/>
      <c r="G495" s="198">
        <f t="shared" si="50"/>
        <v>0</v>
      </c>
      <c r="H495" s="51"/>
      <c r="I495" s="3">
        <f t="shared" si="51"/>
        <v>0</v>
      </c>
    </row>
    <row r="496" spans="1:9" x14ac:dyDescent="0.25">
      <c r="A496" s="40" t="s">
        <v>145</v>
      </c>
      <c r="B496" s="1271"/>
      <c r="C496" s="1273"/>
      <c r="D496" s="1275"/>
      <c r="E496" s="74">
        <v>0.73</v>
      </c>
      <c r="F496" s="50"/>
      <c r="G496" s="198">
        <f t="shared" si="50"/>
        <v>0</v>
      </c>
      <c r="H496" s="51"/>
      <c r="I496" s="3">
        <f t="shared" si="51"/>
        <v>0</v>
      </c>
    </row>
    <row r="497" spans="1:9" x14ac:dyDescent="0.25">
      <c r="A497" s="40" t="s">
        <v>133</v>
      </c>
      <c r="B497" s="1271"/>
      <c r="C497" s="1273"/>
      <c r="D497" s="1275"/>
      <c r="E497" s="74">
        <v>0.73</v>
      </c>
      <c r="F497" s="50"/>
      <c r="G497" s="198">
        <f t="shared" si="50"/>
        <v>0</v>
      </c>
      <c r="H497" s="51"/>
      <c r="I497" s="3">
        <f t="shared" si="51"/>
        <v>0</v>
      </c>
    </row>
    <row r="498" spans="1:9" x14ac:dyDescent="0.25">
      <c r="A498" s="40" t="s">
        <v>134</v>
      </c>
      <c r="B498" s="1271"/>
      <c r="C498" s="1273"/>
      <c r="D498" s="1275"/>
      <c r="E498" s="74">
        <v>0.73</v>
      </c>
      <c r="F498" s="50"/>
      <c r="G498" s="198">
        <f t="shared" si="50"/>
        <v>0</v>
      </c>
      <c r="H498" s="51"/>
      <c r="I498" s="3">
        <f t="shared" si="51"/>
        <v>0</v>
      </c>
    </row>
    <row r="499" spans="1:9" x14ac:dyDescent="0.25">
      <c r="A499" s="40" t="s">
        <v>135</v>
      </c>
      <c r="B499" s="1271"/>
      <c r="C499" s="1273"/>
      <c r="D499" s="1275"/>
      <c r="E499" s="74">
        <v>0.73</v>
      </c>
      <c r="F499" s="50"/>
      <c r="G499" s="198">
        <f t="shared" si="50"/>
        <v>0</v>
      </c>
      <c r="H499" s="51"/>
      <c r="I499" s="3">
        <f t="shared" si="51"/>
        <v>0</v>
      </c>
    </row>
    <row r="500" spans="1:9" x14ac:dyDescent="0.25">
      <c r="A500" s="40" t="s">
        <v>136</v>
      </c>
      <c r="B500" s="1271"/>
      <c r="C500" s="1273"/>
      <c r="D500" s="1275"/>
      <c r="E500" s="74">
        <v>0.73</v>
      </c>
      <c r="F500" s="50"/>
      <c r="G500" s="198">
        <f t="shared" si="50"/>
        <v>0</v>
      </c>
      <c r="H500" s="51"/>
      <c r="I500" s="3">
        <f t="shared" si="51"/>
        <v>0</v>
      </c>
    </row>
    <row r="501" spans="1:9" x14ac:dyDescent="0.25">
      <c r="A501" s="40" t="s">
        <v>137</v>
      </c>
      <c r="B501" s="1271"/>
      <c r="C501" s="1273"/>
      <c r="D501" s="1275"/>
      <c r="E501" s="74">
        <v>0.73</v>
      </c>
      <c r="F501" s="132"/>
      <c r="G501" s="198">
        <f t="shared" si="50"/>
        <v>0</v>
      </c>
      <c r="H501" s="51"/>
      <c r="I501" s="3">
        <f t="shared" si="51"/>
        <v>0</v>
      </c>
    </row>
    <row r="502" spans="1:9" ht="15.75" thickBot="1" x14ac:dyDescent="0.3">
      <c r="A502" s="156" t="s">
        <v>138</v>
      </c>
      <c r="B502" s="1272"/>
      <c r="C502" s="1274"/>
      <c r="D502" s="1276"/>
      <c r="E502" s="75">
        <v>0.73</v>
      </c>
      <c r="F502" s="52"/>
      <c r="G502" s="199">
        <f t="shared" si="50"/>
        <v>0</v>
      </c>
      <c r="H502" s="174"/>
      <c r="I502" s="3">
        <f t="shared" si="51"/>
        <v>0</v>
      </c>
    </row>
    <row r="503" spans="1:9" x14ac:dyDescent="0.25">
      <c r="A503" s="62"/>
      <c r="B503" s="105"/>
      <c r="C503" s="105"/>
      <c r="D503" s="178"/>
      <c r="E503" s="82"/>
      <c r="F503" s="62"/>
      <c r="G503" s="179"/>
      <c r="H503" s="62"/>
      <c r="I503" s="3"/>
    </row>
    <row r="505" spans="1:9" ht="20.25" hidden="1" x14ac:dyDescent="0.3">
      <c r="A505" s="1110" t="s">
        <v>201</v>
      </c>
      <c r="B505" s="1111"/>
      <c r="C505" s="1111"/>
      <c r="D505" s="1111"/>
      <c r="E505" s="1111"/>
      <c r="F505" s="1111"/>
      <c r="G505" s="1111"/>
      <c r="H505" s="1112"/>
    </row>
    <row r="506" spans="1:9" ht="38.25" hidden="1" x14ac:dyDescent="0.25">
      <c r="A506" s="37" t="s">
        <v>62</v>
      </c>
      <c r="B506" s="38" t="s">
        <v>197</v>
      </c>
      <c r="C506" s="58" t="s">
        <v>153</v>
      </c>
      <c r="D506" s="58" t="s">
        <v>168</v>
      </c>
      <c r="E506" s="58" t="s">
        <v>202</v>
      </c>
      <c r="F506" s="58" t="s">
        <v>203</v>
      </c>
      <c r="G506" s="58" t="s">
        <v>204</v>
      </c>
      <c r="H506" s="39" t="s">
        <v>186</v>
      </c>
    </row>
    <row r="507" spans="1:9" hidden="1" x14ac:dyDescent="0.25">
      <c r="A507" s="44" t="s">
        <v>140</v>
      </c>
      <c r="B507" s="41"/>
      <c r="C507" s="41"/>
      <c r="D507" s="41"/>
      <c r="E507" s="41"/>
      <c r="F507" s="41"/>
      <c r="G507" s="41" t="e">
        <f>F507/E507</f>
        <v>#DIV/0!</v>
      </c>
      <c r="H507" s="42"/>
    </row>
    <row r="508" spans="1:9" hidden="1" x14ac:dyDescent="0.25">
      <c r="A508" s="44" t="s">
        <v>141</v>
      </c>
      <c r="B508" s="41"/>
      <c r="C508" s="41"/>
      <c r="D508" s="41"/>
      <c r="E508" s="41"/>
      <c r="F508" s="41"/>
      <c r="G508" s="41" t="e">
        <f t="shared" ref="G508:G518" si="52">F508/E508</f>
        <v>#DIV/0!</v>
      </c>
      <c r="H508" s="42"/>
    </row>
    <row r="509" spans="1:9" hidden="1" x14ac:dyDescent="0.25">
      <c r="A509" s="44" t="s">
        <v>142</v>
      </c>
      <c r="B509" s="41"/>
      <c r="C509" s="41"/>
      <c r="D509" s="41"/>
      <c r="E509" s="41"/>
      <c r="F509" s="41"/>
      <c r="G509" s="41" t="e">
        <f t="shared" si="52"/>
        <v>#DIV/0!</v>
      </c>
      <c r="H509" s="42"/>
    </row>
    <row r="510" spans="1:9" hidden="1" x14ac:dyDescent="0.25">
      <c r="A510" s="44" t="s">
        <v>143</v>
      </c>
      <c r="B510" s="41"/>
      <c r="C510" s="41"/>
      <c r="D510" s="41"/>
      <c r="E510" s="41"/>
      <c r="F510" s="41"/>
      <c r="G510" s="41" t="e">
        <f t="shared" si="52"/>
        <v>#DIV/0!</v>
      </c>
      <c r="H510" s="42"/>
    </row>
    <row r="511" spans="1:9" hidden="1" x14ac:dyDescent="0.25">
      <c r="A511" s="44" t="s">
        <v>144</v>
      </c>
      <c r="B511" s="41"/>
      <c r="C511" s="41"/>
      <c r="D511" s="41"/>
      <c r="E511" s="41"/>
      <c r="F511" s="41"/>
      <c r="G511" s="41" t="e">
        <f t="shared" si="52"/>
        <v>#DIV/0!</v>
      </c>
      <c r="H511" s="42"/>
    </row>
    <row r="512" spans="1:9" hidden="1" x14ac:dyDescent="0.25">
      <c r="A512" s="44" t="s">
        <v>145</v>
      </c>
      <c r="B512" s="41"/>
      <c r="C512" s="41"/>
      <c r="D512" s="41"/>
      <c r="E512" s="41"/>
      <c r="F512" s="41"/>
      <c r="G512" s="41" t="e">
        <f t="shared" si="52"/>
        <v>#DIV/0!</v>
      </c>
      <c r="H512" s="42"/>
    </row>
    <row r="513" spans="1:8" hidden="1" x14ac:dyDescent="0.25">
      <c r="A513" s="44" t="s">
        <v>133</v>
      </c>
      <c r="B513" s="41"/>
      <c r="C513" s="41"/>
      <c r="D513" s="41"/>
      <c r="E513" s="41"/>
      <c r="F513" s="41"/>
      <c r="G513" s="41" t="e">
        <f t="shared" si="52"/>
        <v>#DIV/0!</v>
      </c>
      <c r="H513" s="42"/>
    </row>
    <row r="514" spans="1:8" hidden="1" x14ac:dyDescent="0.25">
      <c r="A514" s="44" t="s">
        <v>134</v>
      </c>
      <c r="B514" s="41"/>
      <c r="C514" s="41"/>
      <c r="D514" s="41"/>
      <c r="E514" s="41"/>
      <c r="F514" s="41"/>
      <c r="G514" s="41" t="e">
        <f t="shared" si="52"/>
        <v>#DIV/0!</v>
      </c>
      <c r="H514" s="42"/>
    </row>
    <row r="515" spans="1:8" hidden="1" x14ac:dyDescent="0.25">
      <c r="A515" s="44" t="s">
        <v>135</v>
      </c>
      <c r="B515" s="41"/>
      <c r="C515" s="41"/>
      <c r="D515" s="41"/>
      <c r="E515" s="41"/>
      <c r="F515" s="41"/>
      <c r="G515" s="41" t="e">
        <f t="shared" si="52"/>
        <v>#DIV/0!</v>
      </c>
      <c r="H515" s="42"/>
    </row>
    <row r="516" spans="1:8" hidden="1" x14ac:dyDescent="0.25">
      <c r="A516" s="44" t="s">
        <v>136</v>
      </c>
      <c r="B516" s="41"/>
      <c r="C516" s="41"/>
      <c r="D516" s="41"/>
      <c r="E516" s="41"/>
      <c r="F516" s="41"/>
      <c r="G516" s="41" t="e">
        <f t="shared" si="52"/>
        <v>#DIV/0!</v>
      </c>
      <c r="H516" s="42"/>
    </row>
    <row r="517" spans="1:8" hidden="1" x14ac:dyDescent="0.25">
      <c r="A517" s="44" t="s">
        <v>137</v>
      </c>
      <c r="B517" s="41"/>
      <c r="C517" s="41"/>
      <c r="D517" s="41"/>
      <c r="E517" s="41"/>
      <c r="F517" s="41"/>
      <c r="G517" s="41" t="e">
        <f t="shared" si="52"/>
        <v>#DIV/0!</v>
      </c>
      <c r="H517" s="42"/>
    </row>
    <row r="518" spans="1:8" ht="15.75" hidden="1" thickBot="1" x14ac:dyDescent="0.3">
      <c r="A518" s="45" t="s">
        <v>138</v>
      </c>
      <c r="B518" s="43"/>
      <c r="C518" s="43"/>
      <c r="D518" s="43"/>
      <c r="E518" s="43"/>
      <c r="F518" s="43"/>
      <c r="G518" s="43" t="e">
        <f t="shared" si="52"/>
        <v>#DIV/0!</v>
      </c>
      <c r="H518" s="47"/>
    </row>
    <row r="520" spans="1:8" ht="20.25" hidden="1" x14ac:dyDescent="0.3">
      <c r="A520" s="1110" t="s">
        <v>201</v>
      </c>
      <c r="B520" s="1111"/>
      <c r="C520" s="1111"/>
      <c r="D520" s="1111"/>
      <c r="E520" s="1111"/>
      <c r="F520" s="1111"/>
      <c r="G520" s="1111"/>
      <c r="H520" s="1112"/>
    </row>
    <row r="521" spans="1:8" ht="38.25" hidden="1" x14ac:dyDescent="0.25">
      <c r="A521" s="37" t="s">
        <v>63</v>
      </c>
      <c r="B521" s="38" t="s">
        <v>197</v>
      </c>
      <c r="C521" s="58" t="s">
        <v>153</v>
      </c>
      <c r="D521" s="58" t="s">
        <v>173</v>
      </c>
      <c r="E521" s="58" t="s">
        <v>206</v>
      </c>
      <c r="F521" s="58" t="s">
        <v>207</v>
      </c>
      <c r="G521" s="58" t="s">
        <v>208</v>
      </c>
      <c r="H521" s="39" t="s">
        <v>186</v>
      </c>
    </row>
    <row r="522" spans="1:8" hidden="1" x14ac:dyDescent="0.25">
      <c r="A522" s="44" t="s">
        <v>140</v>
      </c>
      <c r="B522" s="41"/>
      <c r="C522" s="41"/>
      <c r="D522" s="41"/>
      <c r="E522" s="41"/>
      <c r="F522" s="41"/>
      <c r="G522" s="41" t="e">
        <f>F522/E522</f>
        <v>#DIV/0!</v>
      </c>
      <c r="H522" s="42"/>
    </row>
    <row r="523" spans="1:8" hidden="1" x14ac:dyDescent="0.25">
      <c r="A523" s="44" t="s">
        <v>141</v>
      </c>
      <c r="B523" s="41"/>
      <c r="C523" s="41"/>
      <c r="D523" s="41"/>
      <c r="E523" s="41"/>
      <c r="F523" s="41"/>
      <c r="G523" s="41" t="e">
        <f t="shared" ref="G523:G533" si="53">F523/E523</f>
        <v>#DIV/0!</v>
      </c>
      <c r="H523" s="42"/>
    </row>
    <row r="524" spans="1:8" hidden="1" x14ac:dyDescent="0.25">
      <c r="A524" s="44" t="s">
        <v>142</v>
      </c>
      <c r="B524" s="41"/>
      <c r="C524" s="41"/>
      <c r="D524" s="41"/>
      <c r="E524" s="41"/>
      <c r="F524" s="41"/>
      <c r="G524" s="41" t="e">
        <f t="shared" si="53"/>
        <v>#DIV/0!</v>
      </c>
      <c r="H524" s="42"/>
    </row>
    <row r="525" spans="1:8" hidden="1" x14ac:dyDescent="0.25">
      <c r="A525" s="44" t="s">
        <v>143</v>
      </c>
      <c r="B525" s="41"/>
      <c r="C525" s="41"/>
      <c r="D525" s="41"/>
      <c r="E525" s="41"/>
      <c r="F525" s="41"/>
      <c r="G525" s="41" t="e">
        <f t="shared" si="53"/>
        <v>#DIV/0!</v>
      </c>
      <c r="H525" s="42"/>
    </row>
    <row r="526" spans="1:8" hidden="1" x14ac:dyDescent="0.25">
      <c r="A526" s="44" t="s">
        <v>144</v>
      </c>
      <c r="B526" s="41"/>
      <c r="C526" s="41"/>
      <c r="D526" s="41"/>
      <c r="E526" s="41"/>
      <c r="F526" s="41"/>
      <c r="G526" s="41" t="e">
        <f t="shared" si="53"/>
        <v>#DIV/0!</v>
      </c>
      <c r="H526" s="42"/>
    </row>
    <row r="527" spans="1:8" hidden="1" x14ac:dyDescent="0.25">
      <c r="A527" s="44" t="s">
        <v>145</v>
      </c>
      <c r="B527" s="41"/>
      <c r="C527" s="41"/>
      <c r="D527" s="41"/>
      <c r="E527" s="41"/>
      <c r="F527" s="41"/>
      <c r="G527" s="41" t="e">
        <f t="shared" si="53"/>
        <v>#DIV/0!</v>
      </c>
      <c r="H527" s="42"/>
    </row>
    <row r="528" spans="1:8" hidden="1" x14ac:dyDescent="0.25">
      <c r="A528" s="44" t="s">
        <v>133</v>
      </c>
      <c r="B528" s="41"/>
      <c r="C528" s="41"/>
      <c r="D528" s="41"/>
      <c r="E528" s="41"/>
      <c r="F528" s="41"/>
      <c r="G528" s="41" t="e">
        <f t="shared" si="53"/>
        <v>#DIV/0!</v>
      </c>
      <c r="H528" s="42"/>
    </row>
    <row r="529" spans="1:8" hidden="1" x14ac:dyDescent="0.25">
      <c r="A529" s="44" t="s">
        <v>134</v>
      </c>
      <c r="B529" s="41"/>
      <c r="C529" s="41"/>
      <c r="D529" s="41"/>
      <c r="E529" s="41"/>
      <c r="F529" s="41"/>
      <c r="G529" s="41" t="e">
        <f t="shared" si="53"/>
        <v>#DIV/0!</v>
      </c>
      <c r="H529" s="42"/>
    </row>
    <row r="530" spans="1:8" hidden="1" x14ac:dyDescent="0.25">
      <c r="A530" s="44" t="s">
        <v>135</v>
      </c>
      <c r="B530" s="41"/>
      <c r="C530" s="41"/>
      <c r="D530" s="41"/>
      <c r="E530" s="41"/>
      <c r="F530" s="41"/>
      <c r="G530" s="41" t="e">
        <f t="shared" si="53"/>
        <v>#DIV/0!</v>
      </c>
      <c r="H530" s="42"/>
    </row>
    <row r="531" spans="1:8" hidden="1" x14ac:dyDescent="0.25">
      <c r="A531" s="44" t="s">
        <v>136</v>
      </c>
      <c r="B531" s="41"/>
      <c r="C531" s="41"/>
      <c r="D531" s="41"/>
      <c r="E531" s="41"/>
      <c r="F531" s="41"/>
      <c r="G531" s="41" t="e">
        <f t="shared" si="53"/>
        <v>#DIV/0!</v>
      </c>
      <c r="H531" s="42"/>
    </row>
    <row r="532" spans="1:8" hidden="1" x14ac:dyDescent="0.25">
      <c r="A532" s="44" t="s">
        <v>137</v>
      </c>
      <c r="B532" s="41"/>
      <c r="C532" s="41"/>
      <c r="D532" s="41"/>
      <c r="E532" s="41"/>
      <c r="F532" s="41"/>
      <c r="G532" s="41" t="e">
        <f t="shared" si="53"/>
        <v>#DIV/0!</v>
      </c>
      <c r="H532" s="42"/>
    </row>
    <row r="533" spans="1:8" ht="15.75" hidden="1" thickBot="1" x14ac:dyDescent="0.3">
      <c r="A533" s="45" t="s">
        <v>138</v>
      </c>
      <c r="B533" s="43"/>
      <c r="C533" s="43"/>
      <c r="D533" s="43"/>
      <c r="E533" s="43"/>
      <c r="F533" s="43"/>
      <c r="G533" s="43" t="e">
        <f t="shared" si="53"/>
        <v>#DIV/0!</v>
      </c>
      <c r="H533" s="47"/>
    </row>
    <row r="534" spans="1:8" ht="15.75" hidden="1" thickBot="1" x14ac:dyDescent="0.3"/>
    <row r="535" spans="1:8" ht="20.25" hidden="1" x14ac:dyDescent="0.3">
      <c r="A535" s="1110" t="s">
        <v>205</v>
      </c>
      <c r="B535" s="1111"/>
      <c r="C535" s="1111"/>
      <c r="D535" s="1111"/>
      <c r="E535" s="1111"/>
      <c r="F535" s="1111"/>
      <c r="G535" s="1111"/>
      <c r="H535" s="1112"/>
    </row>
    <row r="536" spans="1:8" ht="38.25" hidden="1" x14ac:dyDescent="0.25">
      <c r="A536" s="37" t="s">
        <v>63</v>
      </c>
      <c r="B536" s="38" t="s">
        <v>197</v>
      </c>
      <c r="C536" s="58" t="s">
        <v>153</v>
      </c>
      <c r="D536" s="58" t="s">
        <v>173</v>
      </c>
      <c r="E536" s="58" t="s">
        <v>206</v>
      </c>
      <c r="F536" s="58" t="s">
        <v>207</v>
      </c>
      <c r="G536" s="58" t="s">
        <v>208</v>
      </c>
      <c r="H536" s="39" t="s">
        <v>186</v>
      </c>
    </row>
    <row r="537" spans="1:8" hidden="1" x14ac:dyDescent="0.25">
      <c r="A537" s="44" t="s">
        <v>140</v>
      </c>
      <c r="B537" s="41"/>
      <c r="C537" s="41"/>
      <c r="D537" s="41"/>
      <c r="E537" s="41"/>
      <c r="F537" s="41"/>
      <c r="G537" s="41" t="e">
        <f>F537/E537</f>
        <v>#DIV/0!</v>
      </c>
      <c r="H537" s="42"/>
    </row>
    <row r="538" spans="1:8" hidden="1" x14ac:dyDescent="0.25">
      <c r="A538" s="44" t="s">
        <v>141</v>
      </c>
      <c r="B538" s="41"/>
      <c r="C538" s="41"/>
      <c r="D538" s="41"/>
      <c r="E538" s="41"/>
      <c r="F538" s="41"/>
      <c r="G538" s="41" t="e">
        <f t="shared" ref="G538:G548" si="54">F538/E538</f>
        <v>#DIV/0!</v>
      </c>
      <c r="H538" s="42"/>
    </row>
    <row r="539" spans="1:8" hidden="1" x14ac:dyDescent="0.25">
      <c r="A539" s="44" t="s">
        <v>142</v>
      </c>
      <c r="B539" s="41"/>
      <c r="C539" s="41"/>
      <c r="D539" s="41"/>
      <c r="E539" s="41"/>
      <c r="F539" s="41"/>
      <c r="G539" s="41" t="e">
        <f t="shared" si="54"/>
        <v>#DIV/0!</v>
      </c>
      <c r="H539" s="42"/>
    </row>
    <row r="540" spans="1:8" hidden="1" x14ac:dyDescent="0.25">
      <c r="A540" s="44" t="s">
        <v>143</v>
      </c>
      <c r="B540" s="41"/>
      <c r="C540" s="41"/>
      <c r="D540" s="41"/>
      <c r="E540" s="41"/>
      <c r="F540" s="41"/>
      <c r="G540" s="41" t="e">
        <f t="shared" si="54"/>
        <v>#DIV/0!</v>
      </c>
      <c r="H540" s="42"/>
    </row>
    <row r="541" spans="1:8" hidden="1" x14ac:dyDescent="0.25">
      <c r="A541" s="44" t="s">
        <v>144</v>
      </c>
      <c r="B541" s="41"/>
      <c r="C541" s="41"/>
      <c r="D541" s="41"/>
      <c r="E541" s="41"/>
      <c r="F541" s="41"/>
      <c r="G541" s="41" t="e">
        <f t="shared" si="54"/>
        <v>#DIV/0!</v>
      </c>
      <c r="H541" s="42"/>
    </row>
    <row r="542" spans="1:8" hidden="1" x14ac:dyDescent="0.25">
      <c r="A542" s="44" t="s">
        <v>145</v>
      </c>
      <c r="B542" s="41"/>
      <c r="C542" s="41"/>
      <c r="D542" s="41"/>
      <c r="E542" s="41"/>
      <c r="F542" s="41"/>
      <c r="G542" s="41" t="e">
        <f t="shared" si="54"/>
        <v>#DIV/0!</v>
      </c>
      <c r="H542" s="42"/>
    </row>
    <row r="543" spans="1:8" hidden="1" x14ac:dyDescent="0.25">
      <c r="A543" s="44" t="s">
        <v>133</v>
      </c>
      <c r="B543" s="41"/>
      <c r="C543" s="41"/>
      <c r="D543" s="41"/>
      <c r="E543" s="41"/>
      <c r="F543" s="41"/>
      <c r="G543" s="41" t="e">
        <f t="shared" si="54"/>
        <v>#DIV/0!</v>
      </c>
      <c r="H543" s="42"/>
    </row>
    <row r="544" spans="1:8" hidden="1" x14ac:dyDescent="0.25">
      <c r="A544" s="44" t="s">
        <v>134</v>
      </c>
      <c r="B544" s="41"/>
      <c r="C544" s="41"/>
      <c r="D544" s="41"/>
      <c r="E544" s="41"/>
      <c r="F544" s="41"/>
      <c r="G544" s="41" t="e">
        <f t="shared" si="54"/>
        <v>#DIV/0!</v>
      </c>
      <c r="H544" s="42"/>
    </row>
    <row r="545" spans="1:8" hidden="1" x14ac:dyDescent="0.25">
      <c r="A545" s="44" t="s">
        <v>135</v>
      </c>
      <c r="B545" s="41"/>
      <c r="C545" s="41"/>
      <c r="D545" s="41"/>
      <c r="E545" s="41"/>
      <c r="F545" s="41"/>
      <c r="G545" s="41" t="e">
        <f t="shared" si="54"/>
        <v>#DIV/0!</v>
      </c>
      <c r="H545" s="42"/>
    </row>
    <row r="546" spans="1:8" hidden="1" x14ac:dyDescent="0.25">
      <c r="A546" s="44" t="s">
        <v>136</v>
      </c>
      <c r="B546" s="41"/>
      <c r="C546" s="41"/>
      <c r="D546" s="41"/>
      <c r="E546" s="41"/>
      <c r="F546" s="41"/>
      <c r="G546" s="41" t="e">
        <f t="shared" si="54"/>
        <v>#DIV/0!</v>
      </c>
      <c r="H546" s="42"/>
    </row>
    <row r="547" spans="1:8" hidden="1" x14ac:dyDescent="0.25">
      <c r="A547" s="44" t="s">
        <v>137</v>
      </c>
      <c r="B547" s="41"/>
      <c r="C547" s="41"/>
      <c r="D547" s="41"/>
      <c r="E547" s="41"/>
      <c r="F547" s="41"/>
      <c r="G547" s="41" t="e">
        <f t="shared" si="54"/>
        <v>#DIV/0!</v>
      </c>
      <c r="H547" s="42"/>
    </row>
    <row r="548" spans="1:8" ht="15.75" hidden="1" thickBot="1" x14ac:dyDescent="0.3">
      <c r="A548" s="45" t="s">
        <v>138</v>
      </c>
      <c r="B548" s="43"/>
      <c r="C548" s="43"/>
      <c r="D548" s="43"/>
      <c r="E548" s="43"/>
      <c r="F548" s="43"/>
      <c r="G548" s="43" t="e">
        <f t="shared" si="54"/>
        <v>#DIV/0!</v>
      </c>
      <c r="H548" s="47"/>
    </row>
    <row r="549" spans="1:8" ht="15.75" hidden="1" thickBot="1" x14ac:dyDescent="0.3"/>
    <row r="550" spans="1:8" ht="20.25" hidden="1" x14ac:dyDescent="0.3">
      <c r="A550" s="1110" t="s">
        <v>209</v>
      </c>
      <c r="B550" s="1111"/>
      <c r="C550" s="1111"/>
      <c r="D550" s="1111"/>
      <c r="E550" s="1111"/>
      <c r="F550" s="1111"/>
      <c r="G550" s="1111"/>
      <c r="H550" s="1112"/>
    </row>
    <row r="551" spans="1:8" ht="63.75" hidden="1" customHeight="1" x14ac:dyDescent="0.25">
      <c r="A551" s="37" t="s">
        <v>64</v>
      </c>
      <c r="B551" s="38" t="s">
        <v>197</v>
      </c>
      <c r="C551" s="58" t="s">
        <v>153</v>
      </c>
      <c r="D551" s="58" t="s">
        <v>178</v>
      </c>
      <c r="E551" s="58" t="s">
        <v>210</v>
      </c>
      <c r="F551" s="58" t="s">
        <v>211</v>
      </c>
      <c r="G551" s="58" t="s">
        <v>212</v>
      </c>
      <c r="H551" s="39" t="s">
        <v>186</v>
      </c>
    </row>
    <row r="552" spans="1:8" hidden="1" x14ac:dyDescent="0.25">
      <c r="A552" s="44" t="s">
        <v>140</v>
      </c>
      <c r="B552" s="41"/>
      <c r="C552" s="41"/>
      <c r="D552" s="41"/>
      <c r="E552" s="41"/>
      <c r="F552" s="41"/>
      <c r="G552" s="41" t="e">
        <f>F552/E552</f>
        <v>#DIV/0!</v>
      </c>
      <c r="H552" s="42"/>
    </row>
    <row r="553" spans="1:8" hidden="1" x14ac:dyDescent="0.25">
      <c r="A553" s="44" t="s">
        <v>141</v>
      </c>
      <c r="B553" s="41"/>
      <c r="C553" s="41"/>
      <c r="D553" s="41"/>
      <c r="E553" s="41"/>
      <c r="F553" s="41"/>
      <c r="G553" s="41" t="e">
        <f t="shared" ref="G553:G563" si="55">F553/E553</f>
        <v>#DIV/0!</v>
      </c>
      <c r="H553" s="42"/>
    </row>
    <row r="554" spans="1:8" hidden="1" x14ac:dyDescent="0.25">
      <c r="A554" s="44" t="s">
        <v>142</v>
      </c>
      <c r="B554" s="41"/>
      <c r="C554" s="41"/>
      <c r="D554" s="41"/>
      <c r="E554" s="41"/>
      <c r="F554" s="41"/>
      <c r="G554" s="41" t="e">
        <f t="shared" si="55"/>
        <v>#DIV/0!</v>
      </c>
      <c r="H554" s="42"/>
    </row>
    <row r="555" spans="1:8" hidden="1" x14ac:dyDescent="0.25">
      <c r="A555" s="44" t="s">
        <v>143</v>
      </c>
      <c r="B555" s="41"/>
      <c r="C555" s="41"/>
      <c r="D555" s="41"/>
      <c r="E555" s="41"/>
      <c r="F555" s="41"/>
      <c r="G555" s="41" t="e">
        <f t="shared" si="55"/>
        <v>#DIV/0!</v>
      </c>
      <c r="H555" s="42"/>
    </row>
    <row r="556" spans="1:8" hidden="1" x14ac:dyDescent="0.25">
      <c r="A556" s="44" t="s">
        <v>144</v>
      </c>
      <c r="B556" s="41"/>
      <c r="C556" s="41"/>
      <c r="D556" s="41"/>
      <c r="E556" s="41"/>
      <c r="F556" s="41"/>
      <c r="G556" s="41" t="e">
        <f t="shared" si="55"/>
        <v>#DIV/0!</v>
      </c>
      <c r="H556" s="42"/>
    </row>
    <row r="557" spans="1:8" hidden="1" x14ac:dyDescent="0.25">
      <c r="A557" s="44" t="s">
        <v>145</v>
      </c>
      <c r="B557" s="41"/>
      <c r="C557" s="41"/>
      <c r="D557" s="41"/>
      <c r="E557" s="41"/>
      <c r="F557" s="41"/>
      <c r="G557" s="41" t="e">
        <f t="shared" si="55"/>
        <v>#DIV/0!</v>
      </c>
      <c r="H557" s="42"/>
    </row>
    <row r="558" spans="1:8" hidden="1" x14ac:dyDescent="0.25">
      <c r="A558" s="44" t="s">
        <v>133</v>
      </c>
      <c r="B558" s="41"/>
      <c r="C558" s="41"/>
      <c r="D558" s="41"/>
      <c r="E558" s="41"/>
      <c r="F558" s="41"/>
      <c r="G558" s="41" t="e">
        <f t="shared" si="55"/>
        <v>#DIV/0!</v>
      </c>
      <c r="H558" s="42"/>
    </row>
    <row r="559" spans="1:8" hidden="1" x14ac:dyDescent="0.25">
      <c r="A559" s="44" t="s">
        <v>134</v>
      </c>
      <c r="B559" s="41"/>
      <c r="C559" s="41"/>
      <c r="D559" s="41"/>
      <c r="E559" s="41"/>
      <c r="F559" s="41"/>
      <c r="G559" s="41" t="e">
        <f t="shared" si="55"/>
        <v>#DIV/0!</v>
      </c>
      <c r="H559" s="42"/>
    </row>
    <row r="560" spans="1:8" hidden="1" x14ac:dyDescent="0.25">
      <c r="A560" s="44" t="s">
        <v>135</v>
      </c>
      <c r="B560" s="41"/>
      <c r="C560" s="41"/>
      <c r="D560" s="41"/>
      <c r="E560" s="41"/>
      <c r="F560" s="41"/>
      <c r="G560" s="41" t="e">
        <f t="shared" si="55"/>
        <v>#DIV/0!</v>
      </c>
      <c r="H560" s="42"/>
    </row>
    <row r="561" spans="1:44" hidden="1" x14ac:dyDescent="0.25">
      <c r="A561" s="44" t="s">
        <v>136</v>
      </c>
      <c r="B561" s="41"/>
      <c r="C561" s="41"/>
      <c r="D561" s="41"/>
      <c r="E561" s="41"/>
      <c r="F561" s="41"/>
      <c r="G561" s="41" t="e">
        <f t="shared" si="55"/>
        <v>#DIV/0!</v>
      </c>
      <c r="H561" s="42"/>
    </row>
    <row r="562" spans="1:44" hidden="1" x14ac:dyDescent="0.25">
      <c r="A562" s="44" t="s">
        <v>137</v>
      </c>
      <c r="B562" s="41"/>
      <c r="C562" s="41"/>
      <c r="D562" s="41"/>
      <c r="E562" s="41"/>
      <c r="F562" s="41"/>
      <c r="G562" s="41" t="e">
        <f t="shared" si="55"/>
        <v>#DIV/0!</v>
      </c>
      <c r="H562" s="42"/>
    </row>
    <row r="563" spans="1:44" ht="15.75" hidden="1" thickBot="1" x14ac:dyDescent="0.3">
      <c r="A563" s="45" t="s">
        <v>138</v>
      </c>
      <c r="B563" s="43"/>
      <c r="C563" s="43"/>
      <c r="D563" s="43"/>
      <c r="E563" s="43"/>
      <c r="F563" s="43"/>
      <c r="G563" s="43" t="e">
        <f t="shared" si="55"/>
        <v>#DIV/0!</v>
      </c>
      <c r="H563" s="47"/>
    </row>
    <row r="564" spans="1:44" ht="26.25" customHeight="1" x14ac:dyDescent="0.25">
      <c r="A564" s="27" t="s">
        <v>35</v>
      </c>
      <c r="B564" s="25"/>
      <c r="C564" s="25"/>
      <c r="D564" s="25"/>
      <c r="E564" s="26"/>
      <c r="F564" s="26"/>
      <c r="G564" s="26"/>
      <c r="H564" s="26"/>
      <c r="I564" s="26"/>
      <c r="J564" s="26"/>
      <c r="K564" s="26"/>
      <c r="L564" s="26"/>
      <c r="M564" s="26"/>
      <c r="N564" s="26"/>
      <c r="O564" s="94"/>
      <c r="P564" s="26"/>
      <c r="Q564" s="26"/>
      <c r="R564" s="26"/>
      <c r="S564" s="26"/>
      <c r="T564" s="26"/>
      <c r="U564" s="26"/>
      <c r="V564" s="26"/>
      <c r="W564" s="26"/>
      <c r="X564" s="25"/>
      <c r="Y564" s="25"/>
      <c r="Z564" s="25"/>
      <c r="AA564" s="25"/>
      <c r="AB564" s="25"/>
      <c r="AC564" s="25"/>
      <c r="AD564" s="28"/>
      <c r="AE564" s="28"/>
      <c r="AF564" s="28"/>
      <c r="AG564" s="28"/>
      <c r="AH564" s="28"/>
      <c r="AI564" s="28"/>
      <c r="AJ564" s="36"/>
      <c r="AK564" s="36"/>
      <c r="AL564" s="29"/>
      <c r="AM564" s="29"/>
      <c r="AN564" s="29"/>
      <c r="AO564" s="29"/>
      <c r="AP564" s="29"/>
      <c r="AQ564" s="29"/>
      <c r="AR564" s="29"/>
    </row>
    <row r="565" spans="1:44" ht="26.25" customHeight="1" x14ac:dyDescent="0.25">
      <c r="A565" s="30" t="s">
        <v>36</v>
      </c>
      <c r="B565" s="1038" t="s">
        <v>37</v>
      </c>
      <c r="C565" s="1039"/>
      <c r="D565" s="1040"/>
      <c r="E565" s="1201" t="s">
        <v>38</v>
      </c>
      <c r="F565" s="1202"/>
      <c r="G565" s="1202"/>
      <c r="H565" s="1202"/>
      <c r="I565" s="1202"/>
      <c r="J565" s="1202"/>
      <c r="K565" s="1202"/>
      <c r="L565" s="1202"/>
      <c r="M565" s="1202"/>
      <c r="N565" s="1202"/>
      <c r="O565" s="95"/>
      <c r="P565" s="25"/>
      <c r="Q565" s="25"/>
      <c r="R565" s="25"/>
      <c r="S565" s="25"/>
      <c r="T565" s="25"/>
      <c r="U565" s="25"/>
      <c r="V565" s="25"/>
      <c r="W565" s="25"/>
      <c r="X565" s="25"/>
      <c r="Y565" s="25"/>
      <c r="Z565" s="25"/>
      <c r="AA565" s="25"/>
      <c r="AB565" s="25"/>
      <c r="AC565" s="25"/>
      <c r="AD565" s="28"/>
      <c r="AE565" s="28"/>
      <c r="AF565" s="28"/>
      <c r="AG565" s="28"/>
      <c r="AH565" s="28"/>
      <c r="AI565" s="28"/>
      <c r="AJ565" s="36"/>
      <c r="AK565" s="36"/>
      <c r="AL565" s="28"/>
      <c r="AM565" s="28"/>
      <c r="AN565" s="28"/>
      <c r="AO565" s="28"/>
      <c r="AP565" s="28"/>
      <c r="AQ565" s="28"/>
      <c r="AR565" s="36"/>
    </row>
    <row r="566" spans="1:44" ht="43.5" customHeight="1" x14ac:dyDescent="0.25">
      <c r="A566" s="106">
        <v>12</v>
      </c>
      <c r="B566" s="1026" t="s">
        <v>84</v>
      </c>
      <c r="C566" s="1027"/>
      <c r="D566" s="1028"/>
      <c r="E566" s="1187" t="s">
        <v>85</v>
      </c>
      <c r="F566" s="1188"/>
      <c r="G566" s="1188"/>
      <c r="H566" s="1188"/>
      <c r="I566" s="1188"/>
      <c r="J566" s="1188"/>
      <c r="K566" s="1188"/>
      <c r="L566" s="1188"/>
      <c r="M566" s="1188"/>
      <c r="N566" s="1188"/>
      <c r="O566" s="95"/>
      <c r="P566" s="25"/>
      <c r="Q566" s="25"/>
      <c r="R566" s="25"/>
      <c r="S566" s="25"/>
      <c r="T566" s="25"/>
      <c r="U566" s="25"/>
      <c r="V566" s="25"/>
      <c r="W566" s="25"/>
      <c r="X566" s="25"/>
      <c r="Y566" s="25"/>
      <c r="Z566" s="25"/>
      <c r="AA566" s="25"/>
      <c r="AB566" s="25"/>
      <c r="AC566" s="25"/>
      <c r="AD566" s="25"/>
      <c r="AE566" s="25"/>
      <c r="AF566" s="25"/>
      <c r="AG566" s="25"/>
      <c r="AH566" s="25"/>
      <c r="AI566" s="25"/>
      <c r="AJ566" s="35"/>
      <c r="AK566" s="35"/>
      <c r="AL566" s="25"/>
      <c r="AM566" s="25"/>
      <c r="AN566" s="25"/>
      <c r="AO566" s="25"/>
      <c r="AP566" s="25"/>
      <c r="AQ566" s="25"/>
      <c r="AR566" s="35"/>
    </row>
    <row r="567" spans="1:44" x14ac:dyDescent="0.25">
      <c r="A567" s="106">
        <v>13</v>
      </c>
      <c r="B567" s="1026" t="s">
        <v>96</v>
      </c>
      <c r="C567" s="1027"/>
      <c r="D567" s="1028"/>
      <c r="E567" s="1187" t="s">
        <v>87</v>
      </c>
      <c r="F567" s="1188"/>
      <c r="G567" s="1188"/>
      <c r="H567" s="1188"/>
      <c r="I567" s="1188"/>
      <c r="J567" s="1188"/>
      <c r="K567" s="1188"/>
      <c r="L567" s="1188"/>
      <c r="M567" s="1188"/>
      <c r="N567" s="1188"/>
    </row>
  </sheetData>
  <mergeCells count="167">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 ref="B176:B187"/>
    <mergeCell ref="C176:C187"/>
    <mergeCell ref="D176:D187"/>
    <mergeCell ref="E176:E187"/>
    <mergeCell ref="F176:F187"/>
    <mergeCell ref="G176:G187"/>
    <mergeCell ref="B191:B202"/>
    <mergeCell ref="C191:C202"/>
    <mergeCell ref="D191:D202"/>
    <mergeCell ref="E191:E202"/>
    <mergeCell ref="F191:F202"/>
    <mergeCell ref="G191:G202"/>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A18"/>
    <mergeCell ref="E14:E18"/>
    <mergeCell ref="F14:F18"/>
    <mergeCell ref="G14:G18"/>
    <mergeCell ref="H14:H18"/>
    <mergeCell ref="A19:A23"/>
    <mergeCell ref="E19:E23"/>
    <mergeCell ref="F19:F23"/>
    <mergeCell ref="G19:G23"/>
    <mergeCell ref="H19:H23"/>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B136:B141"/>
    <mergeCell ref="C136:C141"/>
    <mergeCell ref="D136:D141"/>
    <mergeCell ref="E136:E141"/>
    <mergeCell ref="F136:F141"/>
    <mergeCell ref="G136:G141"/>
    <mergeCell ref="B127:B132"/>
    <mergeCell ref="C127:C132"/>
    <mergeCell ref="D127:D132"/>
    <mergeCell ref="E127:E132"/>
    <mergeCell ref="F127:F132"/>
    <mergeCell ref="G127:G132"/>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 </vt:lpstr>
      <vt:lpstr>TERRITORIALIZACIÓN</vt:lpstr>
      <vt:lpstr>SPI.</vt:lpstr>
      <vt:lpstr>SPI</vt:lpstr>
      <vt:lpstr>'ACTIVIDADES '!Área_de_impresión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2021-12-07T16:21:27Z</cp:lastPrinted>
  <dcterms:created xsi:type="dcterms:W3CDTF">2010-03-25T16:40:43Z</dcterms:created>
  <dcterms:modified xsi:type="dcterms:W3CDTF">2023-01-31T22:28:42Z</dcterms:modified>
</cp:coreProperties>
</file>