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autoCompressPictures="0" defaultThemeVersion="124226"/>
  <mc:AlternateContent xmlns:mc="http://schemas.openxmlformats.org/markup-compatibility/2006">
    <mc:Choice Requires="x15">
      <x15ac:absPath xmlns:x15ac="http://schemas.microsoft.com/office/spreadsheetml/2010/11/ac" url="C:\Users\YULIED.PENARANDA.SDA\Desktop\2023\10-OCTUBRE\PLAN DE ACCIÖN SEPT\PA VF\Versión de andres\"/>
    </mc:Choice>
  </mc:AlternateContent>
  <xr:revisionPtr revIDLastSave="0" documentId="13_ncr:1_{AF160678-3996-4DAA-866C-C8476DD5DF45}" xr6:coauthVersionLast="47" xr6:coauthVersionMax="47" xr10:uidLastSave="{00000000-0000-0000-0000-000000000000}"/>
  <bookViews>
    <workbookView xWindow="-120" yWindow="-120" windowWidth="20730" windowHeight="11160" tabRatio="601" xr2:uid="{00000000-000D-0000-FFFF-FFFF00000000}"/>
  </bookViews>
  <sheets>
    <sheet name="GESTIÓN" sheetId="29" r:id="rId1"/>
    <sheet name="INVERSIÓN" sheetId="6" r:id="rId2"/>
    <sheet name="ACTIVIDADES" sheetId="21" r:id="rId3"/>
    <sheet name="TERRITORIALIZACIÓN" sheetId="30" r:id="rId4"/>
    <sheet name="SPI." sheetId="27" r:id="rId5"/>
    <sheet name="SPI" sheetId="14" state="hidden" r:id="rId6"/>
  </sheets>
  <externalReferences>
    <externalReference r:id="rId7"/>
    <externalReference r:id="rId8"/>
  </externalReferences>
  <definedNames>
    <definedName name="_xlnm._FilterDatabase" localSheetId="2" hidden="1">ACTIVIDADES!$A$7:$C$8</definedName>
    <definedName name="_xlnm._FilterDatabase" localSheetId="0" hidden="1">GESTIÓN!$A$12:$FA$12</definedName>
    <definedName name="_xlnm._FilterDatabase" localSheetId="1" hidden="1">INVERSIÓN!$A$9:$GZ$33</definedName>
    <definedName name="_xlnm.Print_Area" localSheetId="2">ACTIVIDADES!$A$1:$V$40</definedName>
    <definedName name="_xlnm.Print_Area" localSheetId="0">GESTIÓN!$A$1:$FA$14</definedName>
    <definedName name="_xlnm.Print_Area" localSheetId="1">INVERSIÓN!$A$1:$FA$34</definedName>
    <definedName name="CONDICION_POBLACIONAL" localSheetId="2">[1]Variables!$C$1:$C$24</definedName>
    <definedName name="CONDICION_POBLACIONAL" localSheetId="4">[1]Variables!$C$1:$C$24</definedName>
    <definedName name="CONDICION_POBLACIONAL">[1]Variables!$C$1:$C$24</definedName>
    <definedName name="GRUPO_ETAREO" localSheetId="2">[1]Variables!$A$1:$A$8</definedName>
    <definedName name="GRUPO_ETAREO" localSheetId="4">[1]Variables!$A$1:$A$8</definedName>
    <definedName name="GRUPO_ETAREO">[1]Variables!$A$1:$A$8</definedName>
    <definedName name="GRUPO_ETAREOS" localSheetId="2">#REF!</definedName>
    <definedName name="GRUPO_ETAREOS" localSheetId="0">#REF!</definedName>
    <definedName name="GRUPO_ETAREOS" localSheetId="4">#REF!</definedName>
    <definedName name="GRUPO_ETAREOS">#REF!</definedName>
    <definedName name="GRUPO_ETARIO" localSheetId="2">#REF!</definedName>
    <definedName name="GRUPO_ETARIO" localSheetId="0">#REF!</definedName>
    <definedName name="GRUPO_ETARIO" localSheetId="4">#REF!</definedName>
    <definedName name="GRUPO_ETARIO">#REF!</definedName>
    <definedName name="GRUPO_ETNICO" localSheetId="2">#REF!</definedName>
    <definedName name="GRUPO_ETNICO" localSheetId="0">#REF!</definedName>
    <definedName name="GRUPO_ETNICO" localSheetId="4">#REF!</definedName>
    <definedName name="GRUPO_ETNICO">#REF!</definedName>
    <definedName name="GRUPOETNICO" localSheetId="2">#REF!</definedName>
    <definedName name="GRUPOETNICO" localSheetId="0">#REF!</definedName>
    <definedName name="GRUPOETNICO" localSheetId="4">#REF!</definedName>
    <definedName name="GRUPOETNICO">#REF!</definedName>
    <definedName name="GRUPOS_ETNICOS" localSheetId="2">[1]Variables!$H$1:$H$8</definedName>
    <definedName name="GRUPOS_ETNICOS" localSheetId="4">[1]Variables!$H$1:$H$8</definedName>
    <definedName name="GRUPOS_ETNICOS">[1]Variables!$H$1:$H$8</definedName>
    <definedName name="LOCALIDAD" localSheetId="2">#REF!</definedName>
    <definedName name="LOCALIDAD" localSheetId="0">#REF!</definedName>
    <definedName name="LOCALIDAD" localSheetId="4">#REF!</definedName>
    <definedName name="LOCALIDAD">#REF!</definedName>
    <definedName name="LOCALIZACION" localSheetId="2">#REF!</definedName>
    <definedName name="LOCALIZACION" localSheetId="0">#REF!</definedName>
    <definedName name="LOCALIZACION" localSheetId="4">#REF!</definedName>
    <definedName name="LOCALIZACION">#REF!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50" i="30" l="1"/>
  <c r="Y149" i="30"/>
  <c r="O149" i="30"/>
  <c r="N149" i="30"/>
  <c r="M149" i="30"/>
  <c r="K149" i="30"/>
  <c r="J149" i="30"/>
  <c r="I149" i="30"/>
  <c r="H149" i="30"/>
  <c r="G149" i="30"/>
  <c r="F149" i="30"/>
  <c r="E149" i="30"/>
  <c r="Z148" i="30"/>
  <c r="Y148" i="30"/>
  <c r="J148" i="30"/>
  <c r="I148" i="30"/>
  <c r="I150" i="30" s="1"/>
  <c r="H148" i="30"/>
  <c r="H150" i="30" s="1"/>
  <c r="G148" i="30"/>
  <c r="F148" i="30"/>
  <c r="E148" i="30"/>
  <c r="L147" i="30"/>
  <c r="AB133" i="30"/>
  <c r="AB149" i="30" s="1"/>
  <c r="AA133" i="30"/>
  <c r="AA149" i="30" s="1"/>
  <c r="Z133" i="30"/>
  <c r="Z149" i="30" s="1"/>
  <c r="Y133" i="30"/>
  <c r="X133" i="30"/>
  <c r="X149" i="30" s="1"/>
  <c r="O133" i="30"/>
  <c r="N133" i="30"/>
  <c r="M133" i="30"/>
  <c r="L133" i="30"/>
  <c r="L149" i="30" s="1"/>
  <c r="AB132" i="30"/>
  <c r="AA132" i="30"/>
  <c r="Z132" i="30"/>
  <c r="Y132" i="30"/>
  <c r="X132" i="30"/>
  <c r="O132" i="30"/>
  <c r="N132" i="30"/>
  <c r="M132" i="30"/>
  <c r="L132" i="30"/>
  <c r="K132" i="30"/>
  <c r="AB131" i="30"/>
  <c r="AB148" i="30" s="1"/>
  <c r="AA131" i="30"/>
  <c r="AA148" i="30" s="1"/>
  <c r="Z131" i="30"/>
  <c r="Y131" i="30"/>
  <c r="X131" i="30"/>
  <c r="X148" i="30" s="1"/>
  <c r="O131" i="30"/>
  <c r="O148" i="30" s="1"/>
  <c r="N131" i="30"/>
  <c r="N148" i="30" s="1"/>
  <c r="N150" i="30" s="1"/>
  <c r="M131" i="30"/>
  <c r="M148" i="30" s="1"/>
  <c r="M150" i="30" s="1"/>
  <c r="L131" i="30"/>
  <c r="L148" i="30" s="1"/>
  <c r="L150" i="30" s="1"/>
  <c r="K131" i="30"/>
  <c r="K148" i="30" s="1"/>
  <c r="K150" i="30" s="1"/>
  <c r="AP130" i="30"/>
  <c r="AO130" i="30"/>
  <c r="AA130" i="30"/>
  <c r="AA134" i="30" s="1"/>
  <c r="Y130" i="30"/>
  <c r="Y134" i="30" s="1"/>
  <c r="X130" i="30"/>
  <c r="X134" i="30" s="1"/>
  <c r="O130" i="30"/>
  <c r="O134" i="30" s="1"/>
  <c r="N130" i="30"/>
  <c r="N134" i="30" s="1"/>
  <c r="M130" i="30"/>
  <c r="L130" i="30"/>
  <c r="K130" i="30"/>
  <c r="AB129" i="30"/>
  <c r="AA129" i="30"/>
  <c r="Z129" i="30"/>
  <c r="Y129" i="30"/>
  <c r="X129" i="30"/>
  <c r="X135" i="30" s="1"/>
  <c r="O129" i="30"/>
  <c r="N129" i="30"/>
  <c r="M129" i="30"/>
  <c r="L129" i="30"/>
  <c r="K129" i="30"/>
  <c r="AB128" i="30"/>
  <c r="AA128" i="30"/>
  <c r="Z128" i="30"/>
  <c r="Y128" i="30"/>
  <c r="X128" i="30"/>
  <c r="O128" i="30"/>
  <c r="N128" i="30"/>
  <c r="M128" i="30"/>
  <c r="L128" i="30"/>
  <c r="K128" i="30"/>
  <c r="AB123" i="30"/>
  <c r="AA123" i="30"/>
  <c r="Z123" i="30"/>
  <c r="Y123" i="30"/>
  <c r="X123" i="30"/>
  <c r="O123" i="30"/>
  <c r="N123" i="30"/>
  <c r="M123" i="30"/>
  <c r="L123" i="30"/>
  <c r="K123" i="30"/>
  <c r="AB122" i="30"/>
  <c r="AA122" i="30"/>
  <c r="Z122" i="30"/>
  <c r="Y122" i="30"/>
  <c r="X122" i="30"/>
  <c r="O122" i="30"/>
  <c r="N122" i="30"/>
  <c r="M122" i="30"/>
  <c r="L122" i="30"/>
  <c r="K122" i="30"/>
  <c r="AN118" i="30"/>
  <c r="AB117" i="30"/>
  <c r="AA117" i="30"/>
  <c r="Z117" i="30"/>
  <c r="Y117" i="30"/>
  <c r="X117" i="30"/>
  <c r="O117" i="30"/>
  <c r="N117" i="30"/>
  <c r="M117" i="30"/>
  <c r="L117" i="30"/>
  <c r="K117" i="30"/>
  <c r="AB116" i="30"/>
  <c r="AA116" i="30"/>
  <c r="Z116" i="30"/>
  <c r="Y116" i="30"/>
  <c r="X116" i="30"/>
  <c r="O116" i="30"/>
  <c r="N116" i="30"/>
  <c r="M116" i="30"/>
  <c r="L116" i="30"/>
  <c r="K116" i="30"/>
  <c r="AN112" i="30"/>
  <c r="AB111" i="30"/>
  <c r="AA111" i="30"/>
  <c r="Z111" i="30"/>
  <c r="Y111" i="30"/>
  <c r="X111" i="30"/>
  <c r="O111" i="30"/>
  <c r="N111" i="30"/>
  <c r="M111" i="30"/>
  <c r="L111" i="30"/>
  <c r="K111" i="30"/>
  <c r="AB110" i="30"/>
  <c r="AA110" i="30"/>
  <c r="Z110" i="30"/>
  <c r="Y110" i="30"/>
  <c r="X110" i="30"/>
  <c r="O110" i="30"/>
  <c r="N110" i="30"/>
  <c r="M110" i="30"/>
  <c r="L110" i="30"/>
  <c r="K110" i="30"/>
  <c r="AN106" i="30"/>
  <c r="AB105" i="30"/>
  <c r="AA105" i="30"/>
  <c r="Z105" i="30"/>
  <c r="Y105" i="30"/>
  <c r="X105" i="30"/>
  <c r="O105" i="30"/>
  <c r="N105" i="30"/>
  <c r="M105" i="30"/>
  <c r="L105" i="30"/>
  <c r="K105" i="30"/>
  <c r="AB104" i="30"/>
  <c r="AA104" i="30"/>
  <c r="Z104" i="30"/>
  <c r="Y104" i="30"/>
  <c r="X104" i="30"/>
  <c r="O104" i="30"/>
  <c r="N104" i="30"/>
  <c r="M104" i="30"/>
  <c r="L104" i="30"/>
  <c r="K104" i="30"/>
  <c r="AN100" i="30"/>
  <c r="AB99" i="30"/>
  <c r="AA99" i="30"/>
  <c r="Z99" i="30"/>
  <c r="Y99" i="30"/>
  <c r="X99" i="30"/>
  <c r="O99" i="30"/>
  <c r="N99" i="30"/>
  <c r="M99" i="30"/>
  <c r="L99" i="30"/>
  <c r="K99" i="30"/>
  <c r="AB98" i="30"/>
  <c r="AA98" i="30"/>
  <c r="Z98" i="30"/>
  <c r="Y98" i="30"/>
  <c r="X98" i="30"/>
  <c r="O98" i="30"/>
  <c r="N98" i="30"/>
  <c r="M98" i="30"/>
  <c r="L98" i="30"/>
  <c r="K98" i="30"/>
  <c r="AN94" i="30"/>
  <c r="AB93" i="30"/>
  <c r="AA93" i="30"/>
  <c r="Z93" i="30"/>
  <c r="Y93" i="30"/>
  <c r="X93" i="30"/>
  <c r="O93" i="30"/>
  <c r="N93" i="30"/>
  <c r="M93" i="30"/>
  <c r="L93" i="30"/>
  <c r="K93" i="30"/>
  <c r="AB92" i="30"/>
  <c r="AA92" i="30"/>
  <c r="Z92" i="30"/>
  <c r="Y92" i="30"/>
  <c r="X92" i="30"/>
  <c r="O92" i="30"/>
  <c r="N92" i="30"/>
  <c r="M92" i="30"/>
  <c r="L92" i="30"/>
  <c r="K92" i="30"/>
  <c r="AN88" i="30"/>
  <c r="AB87" i="30"/>
  <c r="AA87" i="30"/>
  <c r="Z87" i="30"/>
  <c r="Y87" i="30"/>
  <c r="X87" i="30"/>
  <c r="O87" i="30"/>
  <c r="N87" i="30"/>
  <c r="M87" i="30"/>
  <c r="L87" i="30"/>
  <c r="K87" i="30"/>
  <c r="AB86" i="30"/>
  <c r="AA86" i="30"/>
  <c r="Z86" i="30"/>
  <c r="Y86" i="30"/>
  <c r="X86" i="30"/>
  <c r="O86" i="30"/>
  <c r="N86" i="30"/>
  <c r="M86" i="30"/>
  <c r="L86" i="30"/>
  <c r="K86" i="30"/>
  <c r="AN82" i="30"/>
  <c r="AB81" i="30"/>
  <c r="AA81" i="30"/>
  <c r="Z81" i="30"/>
  <c r="Y81" i="30"/>
  <c r="X81" i="30"/>
  <c r="O81" i="30"/>
  <c r="N81" i="30"/>
  <c r="M81" i="30"/>
  <c r="L81" i="30"/>
  <c r="K81" i="30"/>
  <c r="AB80" i="30"/>
  <c r="AA80" i="30"/>
  <c r="Z80" i="30"/>
  <c r="Y80" i="30"/>
  <c r="X80" i="30"/>
  <c r="O80" i="30"/>
  <c r="N80" i="30"/>
  <c r="M80" i="30"/>
  <c r="L80" i="30"/>
  <c r="K80" i="30"/>
  <c r="AN76" i="30"/>
  <c r="AB75" i="30"/>
  <c r="AA75" i="30"/>
  <c r="Z75" i="30"/>
  <c r="Y75" i="30"/>
  <c r="X75" i="30"/>
  <c r="O75" i="30"/>
  <c r="N75" i="30"/>
  <c r="M75" i="30"/>
  <c r="L75" i="30"/>
  <c r="K75" i="30"/>
  <c r="AB74" i="30"/>
  <c r="AA74" i="30"/>
  <c r="Z74" i="30"/>
  <c r="Y74" i="30"/>
  <c r="X74" i="30"/>
  <c r="O74" i="30"/>
  <c r="N74" i="30"/>
  <c r="M74" i="30"/>
  <c r="L74" i="30"/>
  <c r="K74" i="30"/>
  <c r="AN70" i="30"/>
  <c r="AB69" i="30"/>
  <c r="AA69" i="30"/>
  <c r="Z69" i="30"/>
  <c r="Y69" i="30"/>
  <c r="X69" i="30"/>
  <c r="O69" i="30"/>
  <c r="N69" i="30"/>
  <c r="M69" i="30"/>
  <c r="L69" i="30"/>
  <c r="K69" i="30"/>
  <c r="AB68" i="30"/>
  <c r="AA68" i="30"/>
  <c r="Z68" i="30"/>
  <c r="Y68" i="30"/>
  <c r="X68" i="30"/>
  <c r="O68" i="30"/>
  <c r="N68" i="30"/>
  <c r="M68" i="30"/>
  <c r="L68" i="30"/>
  <c r="K68" i="30"/>
  <c r="AN64" i="30"/>
  <c r="AB63" i="30"/>
  <c r="AA63" i="30"/>
  <c r="Z63" i="30"/>
  <c r="Y63" i="30"/>
  <c r="X63" i="30"/>
  <c r="O63" i="30"/>
  <c r="N63" i="30"/>
  <c r="M63" i="30"/>
  <c r="L63" i="30"/>
  <c r="K63" i="30"/>
  <c r="AB62" i="30"/>
  <c r="AA62" i="30"/>
  <c r="Z62" i="30"/>
  <c r="Y62" i="30"/>
  <c r="X62" i="30"/>
  <c r="O62" i="30"/>
  <c r="N62" i="30"/>
  <c r="M62" i="30"/>
  <c r="L62" i="30"/>
  <c r="K62" i="30"/>
  <c r="AN58" i="30"/>
  <c r="AB57" i="30"/>
  <c r="AA57" i="30"/>
  <c r="Z57" i="30"/>
  <c r="Y57" i="30"/>
  <c r="X57" i="30"/>
  <c r="O57" i="30"/>
  <c r="N57" i="30"/>
  <c r="M57" i="30"/>
  <c r="L57" i="30"/>
  <c r="K57" i="30"/>
  <c r="AB56" i="30"/>
  <c r="AA56" i="30"/>
  <c r="Z56" i="30"/>
  <c r="Y56" i="30"/>
  <c r="X56" i="30"/>
  <c r="O56" i="30"/>
  <c r="N56" i="30"/>
  <c r="M56" i="30"/>
  <c r="L56" i="30"/>
  <c r="K56" i="30"/>
  <c r="AN52" i="30"/>
  <c r="AB51" i="30"/>
  <c r="AA51" i="30"/>
  <c r="Z51" i="30"/>
  <c r="Y51" i="30"/>
  <c r="X51" i="30"/>
  <c r="O51" i="30"/>
  <c r="N51" i="30"/>
  <c r="M51" i="30"/>
  <c r="L51" i="30"/>
  <c r="K51" i="30"/>
  <c r="AB50" i="30"/>
  <c r="AA50" i="30"/>
  <c r="Z50" i="30"/>
  <c r="Y50" i="30"/>
  <c r="X50" i="30"/>
  <c r="O50" i="30"/>
  <c r="N50" i="30"/>
  <c r="M50" i="30"/>
  <c r="L50" i="30"/>
  <c r="K50" i="30"/>
  <c r="AN46" i="30"/>
  <c r="AB45" i="30"/>
  <c r="AA45" i="30"/>
  <c r="Z45" i="30"/>
  <c r="Y45" i="30"/>
  <c r="X45" i="30"/>
  <c r="O45" i="30"/>
  <c r="N45" i="30"/>
  <c r="M45" i="30"/>
  <c r="L45" i="30"/>
  <c r="K45" i="30"/>
  <c r="AB44" i="30"/>
  <c r="AA44" i="30"/>
  <c r="Z44" i="30"/>
  <c r="Y44" i="30"/>
  <c r="X44" i="30"/>
  <c r="O44" i="30"/>
  <c r="N44" i="30"/>
  <c r="M44" i="30"/>
  <c r="L44" i="30"/>
  <c r="K44" i="30"/>
  <c r="AN40" i="30"/>
  <c r="AB39" i="30"/>
  <c r="AA39" i="30"/>
  <c r="Z39" i="30"/>
  <c r="Y39" i="30"/>
  <c r="X39" i="30"/>
  <c r="O39" i="30"/>
  <c r="N39" i="30"/>
  <c r="M39" i="30"/>
  <c r="L39" i="30"/>
  <c r="K39" i="30"/>
  <c r="AB38" i="30"/>
  <c r="AA38" i="30"/>
  <c r="Z38" i="30"/>
  <c r="Y38" i="30"/>
  <c r="X38" i="30"/>
  <c r="O38" i="30"/>
  <c r="N38" i="30"/>
  <c r="M38" i="30"/>
  <c r="L38" i="30"/>
  <c r="K38" i="30"/>
  <c r="AN34" i="30"/>
  <c r="AB33" i="30"/>
  <c r="AA33" i="30"/>
  <c r="Z33" i="30"/>
  <c r="Y33" i="30"/>
  <c r="X33" i="30"/>
  <c r="O33" i="30"/>
  <c r="N33" i="30"/>
  <c r="M33" i="30"/>
  <c r="L33" i="30"/>
  <c r="K33" i="30"/>
  <c r="AB32" i="30"/>
  <c r="AA32" i="30"/>
  <c r="Z32" i="30"/>
  <c r="Y32" i="30"/>
  <c r="X32" i="30"/>
  <c r="O32" i="30"/>
  <c r="N32" i="30"/>
  <c r="M32" i="30"/>
  <c r="L32" i="30"/>
  <c r="K32" i="30"/>
  <c r="AN28" i="30"/>
  <c r="AB27" i="30"/>
  <c r="AA27" i="30"/>
  <c r="Z27" i="30"/>
  <c r="Y27" i="30"/>
  <c r="X27" i="30"/>
  <c r="O27" i="30"/>
  <c r="N27" i="30"/>
  <c r="M27" i="30"/>
  <c r="L27" i="30"/>
  <c r="K27" i="30"/>
  <c r="AB26" i="30"/>
  <c r="AA26" i="30"/>
  <c r="Z26" i="30"/>
  <c r="Y26" i="30"/>
  <c r="X26" i="30"/>
  <c r="O26" i="30"/>
  <c r="N26" i="30"/>
  <c r="M26" i="30"/>
  <c r="L26" i="30"/>
  <c r="K26" i="30"/>
  <c r="AN22" i="30"/>
  <c r="AB21" i="30"/>
  <c r="AA21" i="30"/>
  <c r="Z21" i="30"/>
  <c r="Y21" i="30"/>
  <c r="X21" i="30"/>
  <c r="O21" i="30"/>
  <c r="N21" i="30"/>
  <c r="M21" i="30"/>
  <c r="L21" i="30"/>
  <c r="K21" i="30"/>
  <c r="AB20" i="30"/>
  <c r="AA20" i="30"/>
  <c r="Z20" i="30"/>
  <c r="Y20" i="30"/>
  <c r="X20" i="30"/>
  <c r="O20" i="30"/>
  <c r="N20" i="30"/>
  <c r="M20" i="30"/>
  <c r="L20" i="30"/>
  <c r="AN16" i="30"/>
  <c r="AB15" i="30"/>
  <c r="AA15" i="30"/>
  <c r="Z15" i="30"/>
  <c r="Y15" i="30"/>
  <c r="X15" i="30"/>
  <c r="O15" i="30"/>
  <c r="N15" i="30"/>
  <c r="M15" i="30"/>
  <c r="L15" i="30"/>
  <c r="K15" i="30"/>
  <c r="AA14" i="30"/>
  <c r="Z14" i="30"/>
  <c r="Y14" i="30"/>
  <c r="X14" i="30"/>
  <c r="O14" i="30"/>
  <c r="N14" i="30"/>
  <c r="M14" i="30"/>
  <c r="L14" i="30"/>
  <c r="K14" i="30"/>
  <c r="AN10" i="30"/>
  <c r="AB10" i="30"/>
  <c r="AB14" i="30" s="1"/>
  <c r="Z10" i="30"/>
  <c r="Z130" i="30" s="1"/>
  <c r="Z134" i="30" s="1"/>
  <c r="AN130" i="30" l="1"/>
  <c r="AB150" i="30"/>
  <c r="F150" i="30"/>
  <c r="Z150" i="30"/>
  <c r="Z135" i="30"/>
  <c r="G150" i="30"/>
  <c r="L135" i="30"/>
  <c r="AB135" i="30"/>
  <c r="O150" i="30"/>
  <c r="M135" i="30"/>
  <c r="K134" i="30"/>
  <c r="AB130" i="30"/>
  <c r="AB134" i="30" s="1"/>
  <c r="X150" i="30"/>
  <c r="K135" i="30"/>
  <c r="N135" i="30"/>
  <c r="L134" i="30"/>
  <c r="AA135" i="30"/>
  <c r="O135" i="30"/>
  <c r="M134" i="30"/>
  <c r="Y135" i="30"/>
  <c r="AA150" i="30"/>
  <c r="E150" i="30"/>
  <c r="Y150" i="30"/>
  <c r="ER13" i="29"/>
  <c r="ER14" i="29"/>
  <c r="DG13" i="29"/>
  <c r="DL13" i="29" s="1"/>
  <c r="ER12" i="6"/>
  <c r="ER13" i="6"/>
  <c r="ER14" i="6"/>
  <c r="ER17" i="6"/>
  <c r="ER18" i="6"/>
  <c r="ER19" i="6"/>
  <c r="ER20" i="6"/>
  <c r="ER21" i="6"/>
  <c r="ER24" i="6"/>
  <c r="ER25" i="6"/>
  <c r="ER26" i="6"/>
  <c r="ER27" i="6"/>
  <c r="ER28" i="6"/>
  <c r="ER29" i="6"/>
  <c r="ER11" i="6"/>
  <c r="ER10" i="6"/>
  <c r="H57" i="27"/>
  <c r="DJ28" i="29"/>
  <c r="DK11" i="6" l="1"/>
  <c r="DK14" i="6" l="1"/>
  <c r="DK16" i="6" s="1"/>
  <c r="DK12" i="6"/>
  <c r="DJ12" i="6"/>
  <c r="ES12" i="6" l="1"/>
  <c r="DK28" i="6"/>
  <c r="DA30" i="6" l="1"/>
  <c r="DK17" i="6" l="1"/>
  <c r="DJ11" i="6"/>
  <c r="ES11" i="6" s="1"/>
  <c r="DJ13" i="6"/>
  <c r="DJ17" i="6"/>
  <c r="DJ18" i="6"/>
  <c r="DJ19" i="6"/>
  <c r="DJ20" i="6"/>
  <c r="DJ21" i="6"/>
  <c r="DJ24" i="6"/>
  <c r="DJ25" i="6"/>
  <c r="DJ26" i="6"/>
  <c r="DJ27" i="6"/>
  <c r="DJ28" i="6"/>
  <c r="DJ10" i="6"/>
  <c r="DK19" i="6"/>
  <c r="DB22" i="6"/>
  <c r="I15" i="29" l="1"/>
  <c r="DM14" i="29"/>
  <c r="DL14" i="29"/>
  <c r="DK14" i="29"/>
  <c r="DJ14" i="29"/>
  <c r="DI14" i="29"/>
  <c r="CI14" i="29"/>
  <c r="CH14" i="29"/>
  <c r="CG14" i="29"/>
  <c r="CF14" i="29"/>
  <c r="CE14" i="29"/>
  <c r="BD14" i="29"/>
  <c r="BB14" i="29"/>
  <c r="BA14" i="29"/>
  <c r="AH14" i="29"/>
  <c r="T14" i="29"/>
  <c r="N14" i="29"/>
  <c r="M14" i="29"/>
  <c r="K14" i="29"/>
  <c r="DM13" i="29"/>
  <c r="ET13" i="29" s="1"/>
  <c r="DK13" i="29"/>
  <c r="ES13" i="29" s="1"/>
  <c r="DJ13" i="29"/>
  <c r="DI13" i="29"/>
  <c r="CI13" i="29"/>
  <c r="CH13" i="29"/>
  <c r="BF13" i="29" s="1"/>
  <c r="CG13" i="29"/>
  <c r="CF13" i="29"/>
  <c r="CE13" i="29"/>
  <c r="BD13" i="29"/>
  <c r="BB13" i="29"/>
  <c r="BA13" i="29"/>
  <c r="AH13" i="29"/>
  <c r="BE13" i="29" s="1"/>
  <c r="T13" i="29"/>
  <c r="Q13" i="29"/>
  <c r="O13" i="29"/>
  <c r="M13" i="29"/>
  <c r="K13" i="29"/>
  <c r="ES14" i="29" l="1"/>
  <c r="EU13" i="29"/>
  <c r="I13" i="29"/>
  <c r="EV13" i="29" s="1"/>
  <c r="ET14" i="29"/>
  <c r="BC13" i="29"/>
  <c r="AJ14" i="29"/>
  <c r="BE14" i="29" s="1"/>
  <c r="EV14" i="29" l="1"/>
  <c r="EU14" i="29"/>
  <c r="BC14" i="29"/>
  <c r="S9" i="21"/>
  <c r="DK10" i="6" l="1"/>
  <c r="H244" i="27"/>
  <c r="H55" i="27"/>
  <c r="H56" i="27"/>
  <c r="DM10" i="6" l="1"/>
  <c r="ES10" i="6"/>
  <c r="G300" i="27"/>
  <c r="DK18" i="6" l="1"/>
  <c r="DK20" i="6"/>
  <c r="DK21" i="6"/>
  <c r="DK32" i="6" s="1"/>
  <c r="DK24" i="6" l="1"/>
  <c r="ES24" i="6" s="1"/>
  <c r="DM11" i="6"/>
  <c r="DK13" i="6"/>
  <c r="ES13" i="6" s="1"/>
  <c r="DI18" i="6"/>
  <c r="DI19" i="6"/>
  <c r="DI20" i="6"/>
  <c r="DI21" i="6"/>
  <c r="DI23" i="6" l="1"/>
  <c r="CZ22" i="6"/>
  <c r="DJ31" i="6" l="1"/>
  <c r="DI17" i="6" l="1"/>
  <c r="DL17" i="6" s="1"/>
  <c r="CX22" i="6"/>
  <c r="CX15" i="6"/>
  <c r="DN22" i="6" l="1"/>
  <c r="DN23" i="6"/>
  <c r="DI12" i="6"/>
  <c r="DI11" i="6"/>
  <c r="DI10" i="6"/>
  <c r="DL10" i="6" s="1"/>
  <c r="ET10" i="6" s="1"/>
  <c r="CV30" i="6"/>
  <c r="CU30" i="6"/>
  <c r="CV23" i="6"/>
  <c r="CU23" i="6"/>
  <c r="CV16" i="6"/>
  <c r="G298" i="27"/>
  <c r="M116" i="27"/>
  <c r="H54" i="27" l="1"/>
  <c r="CU14" i="6" l="1"/>
  <c r="CU16" i="6" l="1"/>
  <c r="H53" i="27" l="1"/>
  <c r="CS14" i="6"/>
  <c r="DJ14" i="6" s="1"/>
  <c r="H31" i="6"/>
  <c r="I31" i="6"/>
  <c r="J31" i="6"/>
  <c r="K31" i="6"/>
  <c r="L31" i="6"/>
  <c r="L32" i="6"/>
  <c r="M31" i="6"/>
  <c r="N31" i="6"/>
  <c r="O31" i="6"/>
  <c r="P31" i="6"/>
  <c r="Q31" i="6"/>
  <c r="R31" i="6"/>
  <c r="S31" i="6"/>
  <c r="T31" i="6"/>
  <c r="T32" i="6"/>
  <c r="U31" i="6"/>
  <c r="V31" i="6"/>
  <c r="Z31" i="6"/>
  <c r="AA31" i="6"/>
  <c r="AB31" i="6"/>
  <c r="AB32" i="6"/>
  <c r="AC31" i="6"/>
  <c r="AD31" i="6"/>
  <c r="AE31" i="6"/>
  <c r="AF31" i="6"/>
  <c r="AG31" i="6"/>
  <c r="AI31" i="6"/>
  <c r="AK31" i="6"/>
  <c r="AM31" i="6"/>
  <c r="AN31" i="6"/>
  <c r="AO31" i="6"/>
  <c r="AP31" i="6"/>
  <c r="AQ31" i="6"/>
  <c r="AR31" i="6"/>
  <c r="AR32" i="6"/>
  <c r="AT31" i="6"/>
  <c r="AU31" i="6"/>
  <c r="AW31" i="6"/>
  <c r="AX31" i="6"/>
  <c r="AY31" i="6"/>
  <c r="AZ31" i="6"/>
  <c r="AZ32" i="6"/>
  <c r="BF31" i="6"/>
  <c r="BH31" i="6"/>
  <c r="BH32" i="6"/>
  <c r="BI31" i="6"/>
  <c r="BJ31" i="6"/>
  <c r="BK31" i="6"/>
  <c r="BL31" i="6"/>
  <c r="BM31" i="6"/>
  <c r="BN31" i="6"/>
  <c r="BO31" i="6"/>
  <c r="BP31" i="6"/>
  <c r="BP32" i="6"/>
  <c r="BQ31" i="6"/>
  <c r="BS31" i="6"/>
  <c r="BT31" i="6"/>
  <c r="BU31" i="6"/>
  <c r="BV31" i="6"/>
  <c r="BW31" i="6"/>
  <c r="BX31" i="6"/>
  <c r="BX32" i="6"/>
  <c r="BZ31" i="6"/>
  <c r="CB31" i="6"/>
  <c r="CC31" i="6"/>
  <c r="CD31" i="6"/>
  <c r="CJ31" i="6"/>
  <c r="CK31" i="6"/>
  <c r="CL31" i="6"/>
  <c r="CM31" i="6"/>
  <c r="CN31" i="6"/>
  <c r="CN32" i="6"/>
  <c r="CO31" i="6"/>
  <c r="CP31" i="6"/>
  <c r="CQ31" i="6"/>
  <c r="CR31" i="6"/>
  <c r="CS31" i="6"/>
  <c r="CT31" i="6"/>
  <c r="CU31" i="6"/>
  <c r="CV31" i="6"/>
  <c r="CV32" i="6"/>
  <c r="CW31" i="6"/>
  <c r="CX31" i="6"/>
  <c r="CY31" i="6"/>
  <c r="CZ31" i="6"/>
  <c r="DA31" i="6"/>
  <c r="DB31" i="6"/>
  <c r="DC31" i="6"/>
  <c r="DD31" i="6"/>
  <c r="DD32" i="6"/>
  <c r="DE31" i="6"/>
  <c r="DF31" i="6"/>
  <c r="DG31" i="6"/>
  <c r="DH31" i="6"/>
  <c r="DN31" i="6"/>
  <c r="H32" i="6"/>
  <c r="I32" i="6"/>
  <c r="J32" i="6"/>
  <c r="K32" i="6"/>
  <c r="M32" i="6"/>
  <c r="N32" i="6"/>
  <c r="O32" i="6"/>
  <c r="P32" i="6"/>
  <c r="Q32" i="6"/>
  <c r="R32" i="6"/>
  <c r="S32" i="6"/>
  <c r="U32" i="6"/>
  <c r="V32" i="6"/>
  <c r="V33" i="6" s="1"/>
  <c r="Z32" i="6"/>
  <c r="AA32" i="6"/>
  <c r="AC32" i="6"/>
  <c r="AD32" i="6"/>
  <c r="AE32" i="6"/>
  <c r="AI32" i="6"/>
  <c r="AK32" i="6"/>
  <c r="AM32" i="6"/>
  <c r="AN32" i="6"/>
  <c r="AO32" i="6"/>
  <c r="AP32" i="6"/>
  <c r="AQ32" i="6"/>
  <c r="AS32" i="6"/>
  <c r="AT32" i="6"/>
  <c r="AU32" i="6"/>
  <c r="AV32" i="6"/>
  <c r="AW32" i="6"/>
  <c r="AX32" i="6"/>
  <c r="AY32" i="6"/>
  <c r="BF32" i="6"/>
  <c r="BG32" i="6"/>
  <c r="BI32" i="6"/>
  <c r="BJ32" i="6"/>
  <c r="BL32" i="6"/>
  <c r="BL33" i="6" s="1"/>
  <c r="BM32" i="6"/>
  <c r="BN32" i="6"/>
  <c r="BQ32" i="6"/>
  <c r="BR32" i="6"/>
  <c r="BS32" i="6"/>
  <c r="BT32" i="6"/>
  <c r="BT33" i="6" s="1"/>
  <c r="BU32" i="6"/>
  <c r="BV32" i="6"/>
  <c r="BW32" i="6"/>
  <c r="BY32" i="6"/>
  <c r="BZ32" i="6"/>
  <c r="CA32" i="6"/>
  <c r="CB32" i="6"/>
  <c r="CC32" i="6"/>
  <c r="CD32" i="6"/>
  <c r="CK32" i="6"/>
  <c r="CL32" i="6"/>
  <c r="CM32" i="6"/>
  <c r="CO32" i="6"/>
  <c r="CP32" i="6"/>
  <c r="CQ32" i="6"/>
  <c r="CR32" i="6"/>
  <c r="CS32" i="6"/>
  <c r="CT32" i="6"/>
  <c r="CU32" i="6"/>
  <c r="CW32" i="6"/>
  <c r="CX32" i="6"/>
  <c r="CY32" i="6"/>
  <c r="CZ32" i="6"/>
  <c r="DA32" i="6"/>
  <c r="DB32" i="6"/>
  <c r="DC32" i="6"/>
  <c r="DE32" i="6"/>
  <c r="DF32" i="6"/>
  <c r="DG32" i="6"/>
  <c r="DH32" i="6"/>
  <c r="DN32" i="6"/>
  <c r="H23" i="6"/>
  <c r="I23" i="6"/>
  <c r="J23" i="6"/>
  <c r="K23" i="6"/>
  <c r="L23" i="6"/>
  <c r="M23" i="6"/>
  <c r="N23" i="6"/>
  <c r="O23" i="6"/>
  <c r="P23" i="6"/>
  <c r="Q23" i="6"/>
  <c r="R23" i="6"/>
  <c r="S23" i="6"/>
  <c r="T23" i="6"/>
  <c r="U23" i="6"/>
  <c r="V23" i="6"/>
  <c r="W23" i="6"/>
  <c r="X23" i="6"/>
  <c r="Y23" i="6"/>
  <c r="Z23" i="6"/>
  <c r="AA23" i="6"/>
  <c r="AB23" i="6"/>
  <c r="AC23" i="6"/>
  <c r="AD23" i="6"/>
  <c r="AE23" i="6"/>
  <c r="AF23" i="6"/>
  <c r="AG23" i="6"/>
  <c r="AH23" i="6"/>
  <c r="AI23" i="6"/>
  <c r="AJ23" i="6"/>
  <c r="AK23" i="6"/>
  <c r="AL23" i="6"/>
  <c r="AM23" i="6"/>
  <c r="AN23" i="6"/>
  <c r="AO23" i="6"/>
  <c r="AP23" i="6"/>
  <c r="AQ23" i="6"/>
  <c r="AR23" i="6"/>
  <c r="AS23" i="6"/>
  <c r="AT23" i="6"/>
  <c r="AU23" i="6"/>
  <c r="AV23" i="6"/>
  <c r="AW23" i="6"/>
  <c r="AX23" i="6"/>
  <c r="AY23" i="6"/>
  <c r="AZ23" i="6"/>
  <c r="BF23" i="6"/>
  <c r="BG23" i="6"/>
  <c r="BH23" i="6"/>
  <c r="BI23" i="6"/>
  <c r="BJ23" i="6"/>
  <c r="BK23" i="6"/>
  <c r="BL23" i="6"/>
  <c r="BM23" i="6"/>
  <c r="BN23" i="6"/>
  <c r="BO23" i="6"/>
  <c r="BP23" i="6"/>
  <c r="BQ23" i="6"/>
  <c r="BR23" i="6"/>
  <c r="BS23" i="6"/>
  <c r="BT23" i="6"/>
  <c r="BU23" i="6"/>
  <c r="BV23" i="6"/>
  <c r="BW23" i="6"/>
  <c r="BX23" i="6"/>
  <c r="BY23" i="6"/>
  <c r="BZ23" i="6"/>
  <c r="CB23" i="6"/>
  <c r="CC23" i="6"/>
  <c r="CD23" i="6"/>
  <c r="CJ23" i="6"/>
  <c r="CK23" i="6"/>
  <c r="CL23" i="6"/>
  <c r="CM23" i="6"/>
  <c r="CN23" i="6"/>
  <c r="CO23" i="6"/>
  <c r="CP23" i="6"/>
  <c r="CQ23" i="6"/>
  <c r="CR23" i="6"/>
  <c r="CS23" i="6"/>
  <c r="CT23" i="6"/>
  <c r="CW23" i="6"/>
  <c r="CX23" i="6"/>
  <c r="CY23" i="6"/>
  <c r="CZ23" i="6"/>
  <c r="DA23" i="6"/>
  <c r="DB23" i="6"/>
  <c r="DC23" i="6"/>
  <c r="DD23" i="6"/>
  <c r="DE23" i="6"/>
  <c r="DF23" i="6"/>
  <c r="DG23" i="6"/>
  <c r="DH23" i="6"/>
  <c r="AA16" i="6"/>
  <c r="AB16" i="6"/>
  <c r="AC16" i="6"/>
  <c r="AD16" i="6"/>
  <c r="AE16" i="6"/>
  <c r="AG16" i="6"/>
  <c r="AI16" i="6"/>
  <c r="AK16" i="6"/>
  <c r="AM16" i="6"/>
  <c r="AN16" i="6"/>
  <c r="AO16" i="6"/>
  <c r="AP16" i="6"/>
  <c r="AQ16" i="6"/>
  <c r="AR16" i="6"/>
  <c r="AS16" i="6"/>
  <c r="AT16" i="6"/>
  <c r="AU16" i="6"/>
  <c r="AW16" i="6"/>
  <c r="AX16" i="6"/>
  <c r="AY16" i="6"/>
  <c r="AZ16" i="6"/>
  <c r="BF16" i="6"/>
  <c r="BH16" i="6"/>
  <c r="BI16" i="6"/>
  <c r="BJ16" i="6"/>
  <c r="BL16" i="6"/>
  <c r="BM16" i="6"/>
  <c r="BN16" i="6"/>
  <c r="BP16" i="6"/>
  <c r="BQ16" i="6"/>
  <c r="BS16" i="6"/>
  <c r="BT16" i="6"/>
  <c r="BU16" i="6"/>
  <c r="BV16" i="6"/>
  <c r="BW16" i="6"/>
  <c r="BX16" i="6"/>
  <c r="BY16" i="6"/>
  <c r="BZ16" i="6"/>
  <c r="CA16" i="6"/>
  <c r="CB16" i="6"/>
  <c r="CC16" i="6"/>
  <c r="CD16" i="6"/>
  <c r="CK16" i="6"/>
  <c r="CL16" i="6"/>
  <c r="CM16" i="6"/>
  <c r="CN16" i="6"/>
  <c r="CO16" i="6"/>
  <c r="CP16" i="6"/>
  <c r="CQ16" i="6"/>
  <c r="CR16" i="6"/>
  <c r="CS16" i="6"/>
  <c r="CT16" i="6"/>
  <c r="CW16" i="6"/>
  <c r="CX16" i="6"/>
  <c r="CY16" i="6"/>
  <c r="CZ16" i="6"/>
  <c r="DA16" i="6"/>
  <c r="DB16" i="6"/>
  <c r="DC16" i="6"/>
  <c r="DD16" i="6"/>
  <c r="DE16" i="6"/>
  <c r="DF16" i="6"/>
  <c r="DG16" i="6"/>
  <c r="DH16" i="6"/>
  <c r="DN16" i="6"/>
  <c r="H16" i="6"/>
  <c r="I16" i="6"/>
  <c r="J16" i="6"/>
  <c r="K16" i="6"/>
  <c r="L16" i="6"/>
  <c r="M16" i="6"/>
  <c r="N16" i="6"/>
  <c r="O16" i="6"/>
  <c r="P16" i="6"/>
  <c r="Q16" i="6"/>
  <c r="R16" i="6"/>
  <c r="S16" i="6"/>
  <c r="T16" i="6"/>
  <c r="U16" i="6"/>
  <c r="V16" i="6"/>
  <c r="Z16" i="6"/>
  <c r="H30" i="6"/>
  <c r="I30" i="6"/>
  <c r="J30" i="6"/>
  <c r="K30" i="6"/>
  <c r="L30" i="6"/>
  <c r="M30" i="6"/>
  <c r="N30" i="6"/>
  <c r="O30" i="6"/>
  <c r="P30" i="6"/>
  <c r="Q30" i="6"/>
  <c r="R30" i="6"/>
  <c r="S30" i="6"/>
  <c r="T30" i="6"/>
  <c r="U30" i="6"/>
  <c r="V30" i="6"/>
  <c r="Z30" i="6"/>
  <c r="AA30" i="6"/>
  <c r="AB30" i="6"/>
  <c r="AC30" i="6"/>
  <c r="AD30" i="6"/>
  <c r="AE30" i="6"/>
  <c r="AI30" i="6"/>
  <c r="AK30" i="6"/>
  <c r="AL30" i="6"/>
  <c r="AM30" i="6"/>
  <c r="AN30" i="6"/>
  <c r="AO30" i="6"/>
  <c r="AP30" i="6"/>
  <c r="AQ30" i="6"/>
  <c r="AR30" i="6"/>
  <c r="AT30" i="6"/>
  <c r="AU30" i="6"/>
  <c r="AV30" i="6"/>
  <c r="AW30" i="6"/>
  <c r="AX30" i="6"/>
  <c r="AY30" i="6"/>
  <c r="AZ30" i="6"/>
  <c r="BF30" i="6"/>
  <c r="BG30" i="6"/>
  <c r="BH30" i="6"/>
  <c r="BI30" i="6"/>
  <c r="BJ30" i="6"/>
  <c r="BK30" i="6"/>
  <c r="BL30" i="6"/>
  <c r="BM30" i="6"/>
  <c r="BN30" i="6"/>
  <c r="BO30" i="6"/>
  <c r="BP30" i="6"/>
  <c r="BQ30" i="6"/>
  <c r="BR30" i="6"/>
  <c r="BS30" i="6"/>
  <c r="BT30" i="6"/>
  <c r="BU30" i="6"/>
  <c r="BV30" i="6"/>
  <c r="BW30" i="6"/>
  <c r="BX30" i="6"/>
  <c r="BZ30" i="6"/>
  <c r="CA30" i="6"/>
  <c r="CB30" i="6"/>
  <c r="CC30" i="6"/>
  <c r="CD30" i="6"/>
  <c r="CJ30" i="6"/>
  <c r="CK30" i="6"/>
  <c r="CL30" i="6"/>
  <c r="CM30" i="6"/>
  <c r="CN30" i="6"/>
  <c r="CO30" i="6"/>
  <c r="CP30" i="6"/>
  <c r="CQ30" i="6"/>
  <c r="CR30" i="6"/>
  <c r="CS30" i="6"/>
  <c r="CT30" i="6"/>
  <c r="CW30" i="6"/>
  <c r="CX30" i="6"/>
  <c r="CY30" i="6"/>
  <c r="CZ30" i="6"/>
  <c r="DB30" i="6"/>
  <c r="ER30" i="6" s="1"/>
  <c r="DC30" i="6"/>
  <c r="DD30" i="6"/>
  <c r="DE30" i="6"/>
  <c r="DF30" i="6"/>
  <c r="DG30" i="6"/>
  <c r="DH30" i="6"/>
  <c r="DN30" i="6"/>
  <c r="DN29" i="6"/>
  <c r="DN15" i="6"/>
  <c r="G319" i="27"/>
  <c r="G318" i="27"/>
  <c r="G317" i="27"/>
  <c r="G316" i="27"/>
  <c r="G315" i="27"/>
  <c r="G314" i="27"/>
  <c r="G313" i="27"/>
  <c r="G312" i="27"/>
  <c r="G311" i="27"/>
  <c r="G310" i="27"/>
  <c r="G309" i="27"/>
  <c r="G308" i="27"/>
  <c r="G304" i="27"/>
  <c r="G303" i="27"/>
  <c r="G302" i="27"/>
  <c r="G301" i="27"/>
  <c r="G299" i="27"/>
  <c r="G297" i="27"/>
  <c r="G296" i="27"/>
  <c r="G295" i="27"/>
  <c r="G294" i="27"/>
  <c r="G293" i="27"/>
  <c r="G289" i="27"/>
  <c r="G288" i="27"/>
  <c r="G287" i="27"/>
  <c r="G286" i="27"/>
  <c r="G285" i="27"/>
  <c r="G284" i="27"/>
  <c r="G283" i="27"/>
  <c r="G282" i="27"/>
  <c r="F281" i="27"/>
  <c r="G281" i="27" s="1"/>
  <c r="G280" i="27"/>
  <c r="G279" i="27"/>
  <c r="G278" i="27"/>
  <c r="G272" i="27"/>
  <c r="G271" i="27"/>
  <c r="G270" i="27"/>
  <c r="G269" i="27"/>
  <c r="G268" i="27"/>
  <c r="G267" i="27"/>
  <c r="G266" i="27"/>
  <c r="G265" i="27"/>
  <c r="G264" i="27"/>
  <c r="G263" i="27"/>
  <c r="G262" i="27"/>
  <c r="G261" i="27"/>
  <c r="H247" i="27"/>
  <c r="H246" i="27"/>
  <c r="H239" i="27"/>
  <c r="H238" i="27"/>
  <c r="H237" i="27"/>
  <c r="H236" i="27"/>
  <c r="H207" i="27"/>
  <c r="H206" i="27"/>
  <c r="H205" i="27"/>
  <c r="H204" i="27"/>
  <c r="H203" i="27"/>
  <c r="H202" i="27"/>
  <c r="H201" i="27"/>
  <c r="H200" i="27"/>
  <c r="H199" i="27"/>
  <c r="H198" i="27"/>
  <c r="H197" i="27"/>
  <c r="H196" i="27"/>
  <c r="M137" i="27"/>
  <c r="J137" i="27"/>
  <c r="M136" i="27"/>
  <c r="J136" i="27"/>
  <c r="M135" i="27"/>
  <c r="J135" i="27"/>
  <c r="M134" i="27"/>
  <c r="J134" i="27"/>
  <c r="M133" i="27"/>
  <c r="J133" i="27"/>
  <c r="M132" i="27"/>
  <c r="J132" i="27"/>
  <c r="M131" i="27"/>
  <c r="J131" i="27"/>
  <c r="M130" i="27"/>
  <c r="J130" i="27"/>
  <c r="M129" i="27"/>
  <c r="J129" i="27"/>
  <c r="M128" i="27"/>
  <c r="J128" i="27"/>
  <c r="M127" i="27"/>
  <c r="J127" i="27"/>
  <c r="M126" i="27"/>
  <c r="J126" i="27"/>
  <c r="M122" i="27"/>
  <c r="J122" i="27"/>
  <c r="M121" i="27"/>
  <c r="J121" i="27"/>
  <c r="M120" i="27"/>
  <c r="J120" i="27"/>
  <c r="M119" i="27"/>
  <c r="M115" i="27"/>
  <c r="M113" i="27"/>
  <c r="J113" i="27"/>
  <c r="M112" i="27"/>
  <c r="J112" i="27"/>
  <c r="M111" i="27"/>
  <c r="J111" i="27"/>
  <c r="J106" i="27"/>
  <c r="J105" i="27"/>
  <c r="J104" i="27"/>
  <c r="J103" i="27"/>
  <c r="J102" i="27"/>
  <c r="M101" i="27"/>
  <c r="J101" i="27"/>
  <c r="M100" i="27"/>
  <c r="J100" i="27"/>
  <c r="J99" i="27"/>
  <c r="J98" i="27"/>
  <c r="J97" i="27"/>
  <c r="J96" i="27"/>
  <c r="J95" i="27"/>
  <c r="J90" i="27"/>
  <c r="J89" i="27"/>
  <c r="J88" i="27"/>
  <c r="J87" i="27"/>
  <c r="J86" i="27"/>
  <c r="J85" i="27"/>
  <c r="J84" i="27"/>
  <c r="J83" i="27"/>
  <c r="J82" i="27"/>
  <c r="J81" i="27"/>
  <c r="J80" i="27"/>
  <c r="J79" i="27"/>
  <c r="H75" i="27"/>
  <c r="H74" i="27"/>
  <c r="H73" i="27"/>
  <c r="H72" i="27"/>
  <c r="H71" i="27"/>
  <c r="H70" i="27"/>
  <c r="H69" i="27"/>
  <c r="H68" i="27"/>
  <c r="H67" i="27"/>
  <c r="H66" i="27"/>
  <c r="H65" i="27"/>
  <c r="H64" i="27"/>
  <c r="H60" i="27"/>
  <c r="H59" i="27"/>
  <c r="H58" i="27"/>
  <c r="H52" i="27"/>
  <c r="H51" i="27"/>
  <c r="H50" i="27"/>
  <c r="H49" i="27"/>
  <c r="H45" i="27"/>
  <c r="H44" i="27"/>
  <c r="H43" i="27"/>
  <c r="H42" i="27"/>
  <c r="H41" i="27"/>
  <c r="H40" i="27"/>
  <c r="H39" i="27"/>
  <c r="H38" i="27"/>
  <c r="H37" i="27"/>
  <c r="H36" i="27"/>
  <c r="H35" i="27"/>
  <c r="H34" i="27"/>
  <c r="H29" i="27"/>
  <c r="H28" i="27"/>
  <c r="H27" i="27"/>
  <c r="H26" i="27"/>
  <c r="H25" i="27"/>
  <c r="H24" i="27"/>
  <c r="H23" i="27"/>
  <c r="H22" i="27"/>
  <c r="H21" i="27"/>
  <c r="F21" i="27"/>
  <c r="F22" i="27" s="1"/>
  <c r="H20" i="27"/>
  <c r="H19" i="27"/>
  <c r="H18" i="27"/>
  <c r="H14" i="27"/>
  <c r="H13" i="27"/>
  <c r="H12" i="27"/>
  <c r="H11" i="27"/>
  <c r="H10" i="27"/>
  <c r="H9" i="27"/>
  <c r="CR22" i="6"/>
  <c r="CQ22" i="6"/>
  <c r="CR29" i="6"/>
  <c r="CQ29" i="6"/>
  <c r="CK22" i="6"/>
  <c r="CM22" i="6"/>
  <c r="CO22" i="6"/>
  <c r="CK29" i="6"/>
  <c r="CM29" i="6"/>
  <c r="CO29" i="6"/>
  <c r="DL20" i="6"/>
  <c r="DK27" i="6"/>
  <c r="CL22" i="6"/>
  <c r="CN22" i="6"/>
  <c r="CP22" i="6"/>
  <c r="CT22" i="6"/>
  <c r="CV22" i="6"/>
  <c r="DD22" i="6"/>
  <c r="DF22" i="6"/>
  <c r="DH22" i="6"/>
  <c r="ES21" i="6"/>
  <c r="ES18" i="6"/>
  <c r="CL15" i="6"/>
  <c r="CN15" i="6"/>
  <c r="CP15" i="6"/>
  <c r="CR15" i="6"/>
  <c r="CT15" i="6"/>
  <c r="CV15" i="6"/>
  <c r="CZ15" i="6"/>
  <c r="DB15" i="6"/>
  <c r="ER15" i="6" s="1"/>
  <c r="DD15" i="6"/>
  <c r="DF15" i="6"/>
  <c r="DH15" i="6"/>
  <c r="CQ15" i="6"/>
  <c r="ES14" i="6"/>
  <c r="CK15" i="6"/>
  <c r="CM15" i="6"/>
  <c r="CO15" i="6"/>
  <c r="DI14" i="6"/>
  <c r="DI16" i="6" s="1"/>
  <c r="DG15" i="6"/>
  <c r="DE15" i="6"/>
  <c r="DC15" i="6"/>
  <c r="DA15" i="6"/>
  <c r="CW15" i="6"/>
  <c r="CY15" i="6"/>
  <c r="CU15" i="6"/>
  <c r="CS15" i="6"/>
  <c r="DI13" i="6"/>
  <c r="DL13" i="6" s="1"/>
  <c r="CS22" i="6"/>
  <c r="DG22" i="6"/>
  <c r="DE22" i="6"/>
  <c r="DC22" i="6"/>
  <c r="DA22" i="6"/>
  <c r="ER22" i="6" s="1"/>
  <c r="CW22" i="6"/>
  <c r="CY22" i="6"/>
  <c r="CU22" i="6"/>
  <c r="DL12" i="6"/>
  <c r="DL19" i="6"/>
  <c r="DL21" i="6"/>
  <c r="DI24" i="6"/>
  <c r="DL24" i="6" s="1"/>
  <c r="DI25" i="6"/>
  <c r="DK25" i="6"/>
  <c r="DK30" i="6" s="1"/>
  <c r="DI26" i="6"/>
  <c r="DL26" i="6" s="1"/>
  <c r="DK26" i="6"/>
  <c r="DI27" i="6"/>
  <c r="DL27" i="6" s="1"/>
  <c r="DI28" i="6"/>
  <c r="DL28" i="6" s="1"/>
  <c r="S29" i="21"/>
  <c r="CL29" i="6"/>
  <c r="CP29" i="6"/>
  <c r="CT29" i="6"/>
  <c r="CV29" i="6"/>
  <c r="CX29" i="6"/>
  <c r="CZ29" i="6"/>
  <c r="DD29" i="6"/>
  <c r="DF29" i="6"/>
  <c r="DH29" i="6"/>
  <c r="CJ29" i="6"/>
  <c r="CJ22" i="6"/>
  <c r="AB29" i="6"/>
  <c r="AC29" i="6"/>
  <c r="AD29" i="6"/>
  <c r="AE29" i="6"/>
  <c r="AF29" i="6"/>
  <c r="AG29" i="6"/>
  <c r="AH29" i="6"/>
  <c r="AI29" i="6"/>
  <c r="AJ29" i="6"/>
  <c r="AK29" i="6"/>
  <c r="AL29" i="6"/>
  <c r="AM29" i="6"/>
  <c r="AN29" i="6"/>
  <c r="AO29" i="6"/>
  <c r="AP29" i="6"/>
  <c r="AQ29" i="6"/>
  <c r="AR29" i="6"/>
  <c r="AS29" i="6"/>
  <c r="AT29" i="6"/>
  <c r="AU29" i="6"/>
  <c r="AV29" i="6"/>
  <c r="AW29" i="6"/>
  <c r="AX29" i="6"/>
  <c r="AY29" i="6"/>
  <c r="AZ29" i="6"/>
  <c r="BF29" i="6"/>
  <c r="BG29" i="6"/>
  <c r="BH29" i="6"/>
  <c r="BI29" i="6"/>
  <c r="BJ29" i="6"/>
  <c r="BK29" i="6"/>
  <c r="BL29" i="6"/>
  <c r="BM29" i="6"/>
  <c r="BN29" i="6"/>
  <c r="BO29" i="6"/>
  <c r="BP29" i="6"/>
  <c r="BQ29" i="6"/>
  <c r="BR29" i="6"/>
  <c r="BS29" i="6"/>
  <c r="BT29" i="6"/>
  <c r="BU29" i="6"/>
  <c r="BV29" i="6"/>
  <c r="BW29" i="6"/>
  <c r="BX29" i="6"/>
  <c r="BY29" i="6"/>
  <c r="BZ29" i="6"/>
  <c r="CA29" i="6"/>
  <c r="CB29" i="6"/>
  <c r="CC29" i="6"/>
  <c r="CD29" i="6"/>
  <c r="CS29" i="6"/>
  <c r="CU29" i="6"/>
  <c r="CW29" i="6"/>
  <c r="CY29" i="6"/>
  <c r="DC29" i="6"/>
  <c r="DG29" i="6"/>
  <c r="DE29" i="6"/>
  <c r="AA29" i="6"/>
  <c r="AB22" i="6"/>
  <c r="AC22" i="6"/>
  <c r="AD22" i="6"/>
  <c r="AE22" i="6"/>
  <c r="AF22" i="6"/>
  <c r="AG22" i="6"/>
  <c r="AH22" i="6"/>
  <c r="AI22" i="6"/>
  <c r="AJ22" i="6"/>
  <c r="AK22" i="6"/>
  <c r="AL22" i="6"/>
  <c r="AM22" i="6"/>
  <c r="AN22" i="6"/>
  <c r="AO22" i="6"/>
  <c r="AP22" i="6"/>
  <c r="AQ22" i="6"/>
  <c r="AR22" i="6"/>
  <c r="AS22" i="6"/>
  <c r="AT22" i="6"/>
  <c r="AU22" i="6"/>
  <c r="AV22" i="6"/>
  <c r="AW22" i="6"/>
  <c r="AX22" i="6"/>
  <c r="AY22" i="6"/>
  <c r="AZ22" i="6"/>
  <c r="BF22" i="6"/>
  <c r="BG22" i="6"/>
  <c r="BH22" i="6"/>
  <c r="BI22" i="6"/>
  <c r="BJ22" i="6"/>
  <c r="BK22" i="6"/>
  <c r="BL22" i="6"/>
  <c r="BM22" i="6"/>
  <c r="BN22" i="6"/>
  <c r="BO22" i="6"/>
  <c r="BP22" i="6"/>
  <c r="BQ22" i="6"/>
  <c r="BR22" i="6"/>
  <c r="BS22" i="6"/>
  <c r="BT22" i="6"/>
  <c r="BU22" i="6"/>
  <c r="BV22" i="6"/>
  <c r="BW22" i="6"/>
  <c r="BX22" i="6"/>
  <c r="BY22" i="6"/>
  <c r="BZ22" i="6"/>
  <c r="CA22" i="6"/>
  <c r="CB22" i="6"/>
  <c r="CC22" i="6"/>
  <c r="CD22" i="6"/>
  <c r="AA22" i="6"/>
  <c r="AP15" i="6"/>
  <c r="AQ15" i="6"/>
  <c r="AR15" i="6"/>
  <c r="AT15" i="6"/>
  <c r="AV15" i="6"/>
  <c r="AX15" i="6"/>
  <c r="AZ15" i="6"/>
  <c r="BF15" i="6"/>
  <c r="BG15" i="6"/>
  <c r="BH15" i="6"/>
  <c r="BI15" i="6"/>
  <c r="BJ15" i="6"/>
  <c r="BK15" i="6"/>
  <c r="BL15" i="6"/>
  <c r="BM15" i="6"/>
  <c r="BN15" i="6"/>
  <c r="BO15" i="6"/>
  <c r="BP15" i="6"/>
  <c r="BQ15" i="6"/>
  <c r="BR15" i="6"/>
  <c r="BS15" i="6"/>
  <c r="BT15" i="6"/>
  <c r="BU15" i="6"/>
  <c r="BV15" i="6"/>
  <c r="BW15" i="6"/>
  <c r="BX15" i="6"/>
  <c r="BY15" i="6"/>
  <c r="BZ15" i="6"/>
  <c r="CA15" i="6"/>
  <c r="CB15" i="6"/>
  <c r="CC15" i="6"/>
  <c r="CD15" i="6"/>
  <c r="CJ15" i="6"/>
  <c r="AB15" i="6"/>
  <c r="AC15" i="6"/>
  <c r="AD15" i="6"/>
  <c r="AA15" i="6"/>
  <c r="CI28" i="6"/>
  <c r="CH28" i="6"/>
  <c r="CG28" i="6"/>
  <c r="CF28" i="6"/>
  <c r="CE28" i="6"/>
  <c r="CI27" i="6"/>
  <c r="CI24" i="6"/>
  <c r="CH27" i="6"/>
  <c r="CG27" i="6"/>
  <c r="CF27" i="6"/>
  <c r="CF24" i="6"/>
  <c r="CE27" i="6"/>
  <c r="CI26" i="6"/>
  <c r="CG26" i="6"/>
  <c r="CC26" i="6"/>
  <c r="CE26" i="6" s="1"/>
  <c r="CH26" i="6"/>
  <c r="CI25" i="6"/>
  <c r="CI30" i="6" s="1"/>
  <c r="CG25" i="6"/>
  <c r="BY25" i="6"/>
  <c r="CH25" i="6" s="1"/>
  <c r="CH24" i="6"/>
  <c r="CG24" i="6"/>
  <c r="CE24" i="6"/>
  <c r="CI21" i="6"/>
  <c r="CH21" i="6"/>
  <c r="CG21" i="6"/>
  <c r="CF21" i="6"/>
  <c r="CE21" i="6"/>
  <c r="CI20" i="6"/>
  <c r="CH20" i="6"/>
  <c r="CG20" i="6"/>
  <c r="CG17" i="6"/>
  <c r="CF20" i="6"/>
  <c r="CF17" i="6"/>
  <c r="CE20" i="6"/>
  <c r="CC19" i="6"/>
  <c r="CH19" i="6" s="1"/>
  <c r="BP19" i="6"/>
  <c r="CG19" i="6" s="1"/>
  <c r="CG12" i="6"/>
  <c r="CI18" i="6"/>
  <c r="CG18" i="6"/>
  <c r="CA18" i="6"/>
  <c r="CH18" i="6" s="1"/>
  <c r="CI17" i="6"/>
  <c r="CH17" i="6"/>
  <c r="CE17" i="6"/>
  <c r="BR11" i="6"/>
  <c r="CI11" i="6" s="1"/>
  <c r="CI14" i="6"/>
  <c r="CG14" i="6"/>
  <c r="BO14" i="6"/>
  <c r="BO16" i="6" s="1"/>
  <c r="BK14" i="6"/>
  <c r="BK32" i="6" s="1"/>
  <c r="CI13" i="6"/>
  <c r="CI10" i="6"/>
  <c r="CH13" i="6"/>
  <c r="CG13" i="6"/>
  <c r="CG10" i="6"/>
  <c r="CF13" i="6"/>
  <c r="CE13" i="6"/>
  <c r="CE10" i="6"/>
  <c r="CI12" i="6"/>
  <c r="CC12" i="6"/>
  <c r="CE12" i="6" s="1"/>
  <c r="BG11" i="6"/>
  <c r="CF11" i="6" s="1"/>
  <c r="CH10" i="6"/>
  <c r="CF10" i="6"/>
  <c r="CJ19" i="6"/>
  <c r="CJ26" i="6"/>
  <c r="BE26" i="6"/>
  <c r="S12" i="21"/>
  <c r="S20" i="21"/>
  <c r="S18" i="21"/>
  <c r="S16" i="21"/>
  <c r="U37" i="21"/>
  <c r="T37" i="21"/>
  <c r="S36" i="21"/>
  <c r="S35" i="21"/>
  <c r="S34" i="21"/>
  <c r="S33" i="21"/>
  <c r="S32" i="21"/>
  <c r="S31" i="21"/>
  <c r="S30" i="21"/>
  <c r="S28" i="21"/>
  <c r="S27" i="21"/>
  <c r="S26" i="21"/>
  <c r="S25" i="21"/>
  <c r="S24" i="21"/>
  <c r="S23" i="21"/>
  <c r="S22" i="21"/>
  <c r="S21" i="21"/>
  <c r="S19" i="21"/>
  <c r="S17" i="21"/>
  <c r="S15" i="21"/>
  <c r="S14" i="21"/>
  <c r="S13" i="21"/>
  <c r="S11" i="21"/>
  <c r="S10" i="21"/>
  <c r="BC12" i="6"/>
  <c r="BB12" i="6"/>
  <c r="BA12" i="6"/>
  <c r="BB24" i="6"/>
  <c r="BA24" i="6"/>
  <c r="BA11" i="6"/>
  <c r="BB11" i="6"/>
  <c r="BD11" i="6"/>
  <c r="BD12" i="6"/>
  <c r="BA13" i="6"/>
  <c r="BB13" i="6"/>
  <c r="BC13" i="6"/>
  <c r="BD13" i="6"/>
  <c r="BE13" i="6"/>
  <c r="BA14" i="6"/>
  <c r="BB14" i="6"/>
  <c r="BD14" i="6"/>
  <c r="BA17" i="6"/>
  <c r="BA20" i="6"/>
  <c r="BB17" i="6"/>
  <c r="BC17" i="6"/>
  <c r="BD17" i="6"/>
  <c r="BE17" i="6"/>
  <c r="BA18" i="6"/>
  <c r="BB18" i="6"/>
  <c r="BD18" i="6"/>
  <c r="BA19" i="6"/>
  <c r="BB19" i="6"/>
  <c r="BC19" i="6"/>
  <c r="BD19" i="6"/>
  <c r="BE19" i="6"/>
  <c r="BB20" i="6"/>
  <c r="BC20" i="6"/>
  <c r="BD20" i="6"/>
  <c r="BE20" i="6"/>
  <c r="BA21" i="6"/>
  <c r="BB21" i="6"/>
  <c r="BC21" i="6"/>
  <c r="BD21" i="6"/>
  <c r="BE21" i="6"/>
  <c r="BC24" i="6"/>
  <c r="BD24" i="6"/>
  <c r="BD27" i="6"/>
  <c r="BE24" i="6"/>
  <c r="BA26" i="6"/>
  <c r="BB26" i="6"/>
  <c r="BC26" i="6"/>
  <c r="BD26" i="6"/>
  <c r="BA27" i="6"/>
  <c r="BB27" i="6"/>
  <c r="BC27" i="6"/>
  <c r="BE27" i="6"/>
  <c r="AV11" i="6"/>
  <c r="AV31" i="6" s="1"/>
  <c r="AS25" i="6"/>
  <c r="AS30" i="6" s="1"/>
  <c r="BB25" i="6"/>
  <c r="AE10" i="6"/>
  <c r="AE15" i="6" s="1"/>
  <c r="AF10" i="6"/>
  <c r="AH10" i="6" s="1"/>
  <c r="Z22" i="6"/>
  <c r="Y22" i="6"/>
  <c r="X22" i="6"/>
  <c r="W22" i="6"/>
  <c r="V22" i="6"/>
  <c r="U22" i="6"/>
  <c r="T22" i="6"/>
  <c r="S22" i="6"/>
  <c r="R22" i="6"/>
  <c r="Q22" i="6"/>
  <c r="P22" i="6"/>
  <c r="O22" i="6"/>
  <c r="N22" i="6"/>
  <c r="M22" i="6"/>
  <c r="K22" i="6"/>
  <c r="Y15" i="6"/>
  <c r="X15" i="6"/>
  <c r="W15" i="6"/>
  <c r="AF14" i="6"/>
  <c r="AF16" i="6" s="1"/>
  <c r="Y14" i="6"/>
  <c r="X14" i="6"/>
  <c r="X28" i="6"/>
  <c r="X32" i="6" s="1"/>
  <c r="W14" i="6"/>
  <c r="Y13" i="6"/>
  <c r="X13" i="6"/>
  <c r="W13" i="6"/>
  <c r="AH11" i="6"/>
  <c r="AH25" i="6"/>
  <c r="AJ25" i="6" s="1"/>
  <c r="AJ30" i="6" s="1"/>
  <c r="Y11" i="6"/>
  <c r="X11" i="6"/>
  <c r="X16" i="6" s="1"/>
  <c r="W11" i="6"/>
  <c r="Y10" i="6"/>
  <c r="X10" i="6"/>
  <c r="W10" i="6"/>
  <c r="Y24" i="6"/>
  <c r="X24" i="6"/>
  <c r="W24" i="6"/>
  <c r="Y29" i="6"/>
  <c r="X29" i="6"/>
  <c r="W29" i="6"/>
  <c r="AG28" i="6"/>
  <c r="BA28" i="6" s="1"/>
  <c r="AF28" i="6"/>
  <c r="AF30" i="6" s="1"/>
  <c r="Y28" i="6"/>
  <c r="W28" i="6"/>
  <c r="Y27" i="6"/>
  <c r="X27" i="6"/>
  <c r="W27" i="6"/>
  <c r="Y25" i="6"/>
  <c r="X25" i="6"/>
  <c r="W25" i="6"/>
  <c r="F476" i="14"/>
  <c r="G476" i="14" s="1"/>
  <c r="G492" i="14"/>
  <c r="G493" i="14"/>
  <c r="G494" i="14"/>
  <c r="G495" i="14"/>
  <c r="G496" i="14"/>
  <c r="G497" i="14"/>
  <c r="G498" i="14"/>
  <c r="G499" i="14"/>
  <c r="G500" i="14"/>
  <c r="G501" i="14"/>
  <c r="G502" i="14"/>
  <c r="F491" i="14"/>
  <c r="G491" i="14" s="1"/>
  <c r="G477" i="14"/>
  <c r="G478" i="14"/>
  <c r="G479" i="14"/>
  <c r="G480" i="14"/>
  <c r="G481" i="14"/>
  <c r="G482" i="14"/>
  <c r="G483" i="14"/>
  <c r="G484" i="14"/>
  <c r="G485" i="14"/>
  <c r="G486" i="14"/>
  <c r="G487" i="14"/>
  <c r="F461" i="14"/>
  <c r="G461" i="14" s="1"/>
  <c r="G448" i="14"/>
  <c r="G449" i="14"/>
  <c r="G450" i="14"/>
  <c r="G451" i="14"/>
  <c r="G452" i="14"/>
  <c r="G453" i="14"/>
  <c r="G454" i="14"/>
  <c r="G455" i="14"/>
  <c r="G456" i="14"/>
  <c r="G457" i="14"/>
  <c r="G447" i="14"/>
  <c r="E354" i="14"/>
  <c r="E339" i="14"/>
  <c r="E324" i="14"/>
  <c r="E309" i="14"/>
  <c r="K191" i="14"/>
  <c r="M191" i="14" s="1"/>
  <c r="I191" i="14"/>
  <c r="J191" i="14"/>
  <c r="O162" i="14"/>
  <c r="O163" i="14"/>
  <c r="O164" i="14"/>
  <c r="O165" i="14"/>
  <c r="O166" i="14"/>
  <c r="O167" i="14"/>
  <c r="O168" i="14"/>
  <c r="O169" i="14"/>
  <c r="O170" i="14"/>
  <c r="O171" i="14"/>
  <c r="O172" i="14"/>
  <c r="O177" i="14"/>
  <c r="O178" i="14"/>
  <c r="O179" i="14"/>
  <c r="O180" i="14"/>
  <c r="O181" i="14"/>
  <c r="O182" i="14"/>
  <c r="O183" i="14"/>
  <c r="O184" i="14"/>
  <c r="O185" i="14"/>
  <c r="O186" i="14"/>
  <c r="O187" i="14"/>
  <c r="I176" i="14"/>
  <c r="J176" i="14"/>
  <c r="I161" i="14"/>
  <c r="J161" i="14" s="1"/>
  <c r="J146" i="14"/>
  <c r="I492" i="14"/>
  <c r="I493" i="14"/>
  <c r="I494" i="14"/>
  <c r="I495" i="14"/>
  <c r="I496" i="14"/>
  <c r="I497" i="14"/>
  <c r="I498" i="14"/>
  <c r="I499" i="14"/>
  <c r="I500" i="14"/>
  <c r="I501" i="14"/>
  <c r="I502" i="14"/>
  <c r="I477" i="14"/>
  <c r="I478" i="14"/>
  <c r="I479" i="14"/>
  <c r="I480" i="14"/>
  <c r="I481" i="14"/>
  <c r="I482" i="14"/>
  <c r="I483" i="14"/>
  <c r="I484" i="14"/>
  <c r="I485" i="14"/>
  <c r="I486" i="14"/>
  <c r="I487" i="14"/>
  <c r="G462" i="14"/>
  <c r="G463" i="14"/>
  <c r="G464" i="14"/>
  <c r="G465" i="14"/>
  <c r="G466" i="14"/>
  <c r="G467" i="14"/>
  <c r="G468" i="14"/>
  <c r="G469" i="14"/>
  <c r="G470" i="14"/>
  <c r="G472" i="14"/>
  <c r="I462" i="14"/>
  <c r="I463" i="14"/>
  <c r="I464" i="14"/>
  <c r="I465" i="14"/>
  <c r="I466" i="14"/>
  <c r="I467" i="14"/>
  <c r="I468" i="14"/>
  <c r="I469" i="14"/>
  <c r="I470" i="14"/>
  <c r="I471" i="14"/>
  <c r="I472" i="14"/>
  <c r="I447" i="14"/>
  <c r="I448" i="14"/>
  <c r="I449" i="14"/>
  <c r="I450" i="14"/>
  <c r="I451" i="14"/>
  <c r="I452" i="14"/>
  <c r="I453" i="14"/>
  <c r="I454" i="14"/>
  <c r="I455" i="14"/>
  <c r="I456" i="14"/>
  <c r="I457" i="14"/>
  <c r="I491" i="14"/>
  <c r="I476" i="14"/>
  <c r="G471" i="14"/>
  <c r="I461" i="14"/>
  <c r="I446" i="14"/>
  <c r="H355" i="14"/>
  <c r="H356" i="14"/>
  <c r="H357" i="14"/>
  <c r="H358" i="14"/>
  <c r="H359" i="14"/>
  <c r="H360" i="14"/>
  <c r="H361" i="14"/>
  <c r="H362" i="14"/>
  <c r="H363" i="14"/>
  <c r="H364" i="14"/>
  <c r="H365" i="14"/>
  <c r="H340" i="14"/>
  <c r="H341" i="14"/>
  <c r="H342" i="14"/>
  <c r="H343" i="14"/>
  <c r="H344" i="14"/>
  <c r="H345" i="14"/>
  <c r="H346" i="14"/>
  <c r="H347" i="14"/>
  <c r="H348" i="14"/>
  <c r="H349" i="14"/>
  <c r="H350" i="14"/>
  <c r="H325" i="14"/>
  <c r="H326" i="14"/>
  <c r="H327" i="14"/>
  <c r="H328" i="14"/>
  <c r="H329" i="14"/>
  <c r="H330" i="14"/>
  <c r="H331" i="14"/>
  <c r="H332" i="14"/>
  <c r="H333" i="14"/>
  <c r="H334" i="14"/>
  <c r="H335" i="14"/>
  <c r="H310" i="14"/>
  <c r="H311" i="14"/>
  <c r="H312" i="14"/>
  <c r="H313" i="14"/>
  <c r="H314" i="14"/>
  <c r="H315" i="14"/>
  <c r="H316" i="14"/>
  <c r="H317" i="14"/>
  <c r="H318" i="14"/>
  <c r="H319" i="14"/>
  <c r="H320" i="14"/>
  <c r="H354" i="14"/>
  <c r="H339" i="14"/>
  <c r="H324" i="14"/>
  <c r="H309" i="14"/>
  <c r="J192" i="14"/>
  <c r="J193" i="14"/>
  <c r="J194" i="14"/>
  <c r="J195" i="14"/>
  <c r="J196" i="14"/>
  <c r="J197" i="14"/>
  <c r="J198" i="14"/>
  <c r="J199" i="14"/>
  <c r="J200" i="14"/>
  <c r="J201" i="14"/>
  <c r="J202" i="14"/>
  <c r="J177" i="14"/>
  <c r="J178" i="14"/>
  <c r="J179" i="14"/>
  <c r="J180" i="14"/>
  <c r="J181" i="14"/>
  <c r="J182" i="14"/>
  <c r="J183" i="14"/>
  <c r="J184" i="14"/>
  <c r="J185" i="14"/>
  <c r="J186" i="14"/>
  <c r="J187" i="14"/>
  <c r="J162" i="14"/>
  <c r="J163" i="14"/>
  <c r="J164" i="14"/>
  <c r="J165" i="14"/>
  <c r="J166" i="14"/>
  <c r="J167" i="14"/>
  <c r="J168" i="14"/>
  <c r="J169" i="14"/>
  <c r="J170" i="14"/>
  <c r="J171" i="14"/>
  <c r="J172" i="14"/>
  <c r="O147" i="14"/>
  <c r="O148" i="14"/>
  <c r="O149" i="14"/>
  <c r="O150" i="14"/>
  <c r="O151" i="14"/>
  <c r="O152" i="14"/>
  <c r="O153" i="14"/>
  <c r="O154" i="14"/>
  <c r="O155" i="14"/>
  <c r="O156" i="14"/>
  <c r="O157" i="14"/>
  <c r="J147" i="14"/>
  <c r="J148" i="14"/>
  <c r="J149" i="14"/>
  <c r="J150" i="14"/>
  <c r="J151" i="14"/>
  <c r="J152" i="14"/>
  <c r="J153" i="14"/>
  <c r="J154" i="14"/>
  <c r="J155" i="14"/>
  <c r="J156" i="14"/>
  <c r="J157" i="14"/>
  <c r="O202" i="14"/>
  <c r="O201" i="14"/>
  <c r="O200" i="14"/>
  <c r="O199" i="14"/>
  <c r="O198" i="14"/>
  <c r="O191" i="14"/>
  <c r="O176" i="14"/>
  <c r="O161" i="14"/>
  <c r="O146" i="14"/>
  <c r="O214" i="14"/>
  <c r="O215" i="14"/>
  <c r="O216" i="14"/>
  <c r="O217" i="14"/>
  <c r="O218" i="14"/>
  <c r="O219" i="14"/>
  <c r="O220" i="14"/>
  <c r="O211" i="14"/>
  <c r="O212" i="14"/>
  <c r="O213" i="14"/>
  <c r="O210" i="14"/>
  <c r="C47" i="14"/>
  <c r="D47" i="14"/>
  <c r="G548" i="14"/>
  <c r="G547" i="14"/>
  <c r="G546" i="14"/>
  <c r="G545" i="14"/>
  <c r="G544" i="14"/>
  <c r="G543" i="14"/>
  <c r="G542" i="14"/>
  <c r="G541" i="14"/>
  <c r="G540" i="14"/>
  <c r="G539" i="14"/>
  <c r="G538" i="14"/>
  <c r="G537" i="14"/>
  <c r="G563" i="14"/>
  <c r="G562" i="14"/>
  <c r="G561" i="14"/>
  <c r="G560" i="14"/>
  <c r="G559" i="14"/>
  <c r="G558" i="14"/>
  <c r="G557" i="14"/>
  <c r="G556" i="14"/>
  <c r="G555" i="14"/>
  <c r="G554" i="14"/>
  <c r="G553" i="14"/>
  <c r="G552" i="14"/>
  <c r="G533" i="14"/>
  <c r="G532" i="14"/>
  <c r="G531" i="14"/>
  <c r="G530" i="14"/>
  <c r="G529" i="14"/>
  <c r="G528" i="14"/>
  <c r="G527" i="14"/>
  <c r="G526" i="14"/>
  <c r="G525" i="14"/>
  <c r="G524" i="14"/>
  <c r="G523" i="14"/>
  <c r="G522" i="14"/>
  <c r="G518" i="14"/>
  <c r="G517" i="14"/>
  <c r="G516" i="14"/>
  <c r="G515" i="14"/>
  <c r="G514" i="14"/>
  <c r="G513" i="14"/>
  <c r="G512" i="14"/>
  <c r="G511" i="14"/>
  <c r="G510" i="14"/>
  <c r="G509" i="14"/>
  <c r="G508" i="14"/>
  <c r="G507" i="14"/>
  <c r="I441" i="14"/>
  <c r="G441" i="14"/>
  <c r="I440" i="14"/>
  <c r="F440" i="14"/>
  <c r="G440" i="14" s="1"/>
  <c r="I439" i="14"/>
  <c r="G439" i="14"/>
  <c r="I438" i="14"/>
  <c r="G438" i="14"/>
  <c r="I437" i="14"/>
  <c r="G437" i="14"/>
  <c r="I436" i="14"/>
  <c r="G436" i="14"/>
  <c r="I432" i="14"/>
  <c r="F432" i="14"/>
  <c r="G432" i="14" s="1"/>
  <c r="I431" i="14"/>
  <c r="F431" i="14"/>
  <c r="G431" i="14" s="1"/>
  <c r="I430" i="14"/>
  <c r="G430" i="14"/>
  <c r="I429" i="14"/>
  <c r="G429" i="14"/>
  <c r="I428" i="14"/>
  <c r="G428" i="14"/>
  <c r="I427" i="14"/>
  <c r="G427" i="14"/>
  <c r="I423" i="14"/>
  <c r="G423" i="14"/>
  <c r="I422" i="14"/>
  <c r="F422" i="14"/>
  <c r="G422" i="14" s="1"/>
  <c r="I421" i="14"/>
  <c r="G421" i="14"/>
  <c r="I420" i="14"/>
  <c r="G420" i="14"/>
  <c r="I419" i="14"/>
  <c r="G419" i="14"/>
  <c r="I418" i="14"/>
  <c r="G418" i="14"/>
  <c r="I414" i="14"/>
  <c r="G414" i="14"/>
  <c r="I413" i="14"/>
  <c r="F413" i="14"/>
  <c r="G413" i="14" s="1"/>
  <c r="I412" i="14"/>
  <c r="G412" i="14"/>
  <c r="I411" i="14"/>
  <c r="G411" i="14"/>
  <c r="I410" i="14"/>
  <c r="G410" i="14"/>
  <c r="I409" i="14"/>
  <c r="G409" i="14"/>
  <c r="H303" i="14"/>
  <c r="F303" i="14"/>
  <c r="E303" i="14"/>
  <c r="H302" i="14"/>
  <c r="F302" i="14"/>
  <c r="E302" i="14"/>
  <c r="H301" i="14"/>
  <c r="F301" i="14"/>
  <c r="H300" i="14"/>
  <c r="H299" i="14"/>
  <c r="H298" i="14"/>
  <c r="H294" i="14"/>
  <c r="F294" i="14"/>
  <c r="E294" i="14"/>
  <c r="H293" i="14"/>
  <c r="F293" i="14"/>
  <c r="E293" i="14"/>
  <c r="H292" i="14"/>
  <c r="F292" i="14"/>
  <c r="H291" i="14"/>
  <c r="H290" i="14"/>
  <c r="H289" i="14"/>
  <c r="H285" i="14"/>
  <c r="F285" i="14"/>
  <c r="E285" i="14"/>
  <c r="H284" i="14"/>
  <c r="F284" i="14"/>
  <c r="E284" i="14"/>
  <c r="H283" i="14"/>
  <c r="F283" i="14"/>
  <c r="H282" i="14"/>
  <c r="H281" i="14"/>
  <c r="H280" i="14"/>
  <c r="H276" i="14"/>
  <c r="F276" i="14"/>
  <c r="E276" i="14"/>
  <c r="H275" i="14"/>
  <c r="F275" i="14"/>
  <c r="E275" i="14"/>
  <c r="H274" i="14"/>
  <c r="F274" i="14"/>
  <c r="H273" i="14"/>
  <c r="H272" i="14"/>
  <c r="H271" i="14"/>
  <c r="M266" i="14"/>
  <c r="J266" i="14"/>
  <c r="M265" i="14"/>
  <c r="J265" i="14"/>
  <c r="M264" i="14"/>
  <c r="J264" i="14"/>
  <c r="M263" i="14"/>
  <c r="J263" i="14"/>
  <c r="M262" i="14"/>
  <c r="J262" i="14"/>
  <c r="M261" i="14"/>
  <c r="J261" i="14"/>
  <c r="M260" i="14"/>
  <c r="J260" i="14"/>
  <c r="M259" i="14"/>
  <c r="J259" i="14"/>
  <c r="M258" i="14"/>
  <c r="J258" i="14"/>
  <c r="M257" i="14"/>
  <c r="J257" i="14"/>
  <c r="M256" i="14"/>
  <c r="J256" i="14"/>
  <c r="M255" i="14"/>
  <c r="J255" i="14"/>
  <c r="M251" i="14"/>
  <c r="J251" i="14"/>
  <c r="M250" i="14"/>
  <c r="J250" i="14"/>
  <c r="M249" i="14"/>
  <c r="J249" i="14"/>
  <c r="M248" i="14"/>
  <c r="J248" i="14"/>
  <c r="M247" i="14"/>
  <c r="J247" i="14"/>
  <c r="M246" i="14"/>
  <c r="J246" i="14"/>
  <c r="M245" i="14"/>
  <c r="J245" i="14"/>
  <c r="M244" i="14"/>
  <c r="J244" i="14"/>
  <c r="M243" i="14"/>
  <c r="J243" i="14"/>
  <c r="M242" i="14"/>
  <c r="J242" i="14"/>
  <c r="M241" i="14"/>
  <c r="J241" i="14"/>
  <c r="M240" i="14"/>
  <c r="J240" i="14"/>
  <c r="M236" i="14"/>
  <c r="J236" i="14"/>
  <c r="M235" i="14"/>
  <c r="J235" i="14"/>
  <c r="M234" i="14"/>
  <c r="J234" i="14"/>
  <c r="M233" i="14"/>
  <c r="J233" i="14"/>
  <c r="M232" i="14"/>
  <c r="J232" i="14"/>
  <c r="M231" i="14"/>
  <c r="J231" i="14"/>
  <c r="M230" i="14"/>
  <c r="J230" i="14"/>
  <c r="M229" i="14"/>
  <c r="J229" i="14"/>
  <c r="M228" i="14"/>
  <c r="J228" i="14"/>
  <c r="M227" i="14"/>
  <c r="J227" i="14"/>
  <c r="M226" i="14"/>
  <c r="J226" i="14"/>
  <c r="M225" i="14"/>
  <c r="J225" i="14"/>
  <c r="M221" i="14"/>
  <c r="J221" i="14"/>
  <c r="M220" i="14"/>
  <c r="J220" i="14"/>
  <c r="M219" i="14"/>
  <c r="J219" i="14"/>
  <c r="M218" i="14"/>
  <c r="J218" i="14"/>
  <c r="M217" i="14"/>
  <c r="J217" i="14"/>
  <c r="M216" i="14"/>
  <c r="J216" i="14"/>
  <c r="M215" i="14"/>
  <c r="J215" i="14"/>
  <c r="M214" i="14"/>
  <c r="J214" i="14"/>
  <c r="M213" i="14"/>
  <c r="J213" i="14"/>
  <c r="M212" i="14"/>
  <c r="J212" i="14"/>
  <c r="M211" i="14"/>
  <c r="J211" i="14"/>
  <c r="M210" i="14"/>
  <c r="J210" i="14"/>
  <c r="O141" i="14"/>
  <c r="J141" i="14"/>
  <c r="O140" i="14"/>
  <c r="J140" i="14"/>
  <c r="O139" i="14"/>
  <c r="J139" i="14"/>
  <c r="O138" i="14"/>
  <c r="J138" i="14"/>
  <c r="O137" i="14"/>
  <c r="J137" i="14"/>
  <c r="O136" i="14"/>
  <c r="J136" i="14"/>
  <c r="O132" i="14"/>
  <c r="J132" i="14"/>
  <c r="O131" i="14"/>
  <c r="J131" i="14"/>
  <c r="O130" i="14"/>
  <c r="J130" i="14"/>
  <c r="O129" i="14"/>
  <c r="J129" i="14"/>
  <c r="O128" i="14"/>
  <c r="J128" i="14"/>
  <c r="O127" i="14"/>
  <c r="J127" i="14"/>
  <c r="O123" i="14"/>
  <c r="J123" i="14"/>
  <c r="O122" i="14"/>
  <c r="J122" i="14"/>
  <c r="O121" i="14"/>
  <c r="J121" i="14"/>
  <c r="O120" i="14"/>
  <c r="J120" i="14"/>
  <c r="O119" i="14"/>
  <c r="J119" i="14"/>
  <c r="O118" i="14"/>
  <c r="J118" i="14"/>
  <c r="O114" i="14"/>
  <c r="O113" i="14"/>
  <c r="J113" i="14"/>
  <c r="Q108" i="14" s="1"/>
  <c r="O112" i="14"/>
  <c r="J112" i="14"/>
  <c r="O111" i="14"/>
  <c r="J111" i="14"/>
  <c r="O110" i="14"/>
  <c r="J110" i="14"/>
  <c r="O109" i="14"/>
  <c r="J109" i="14"/>
  <c r="H105" i="14"/>
  <c r="H104" i="14"/>
  <c r="H103" i="14"/>
  <c r="H102" i="14"/>
  <c r="H101" i="14"/>
  <c r="H100" i="14"/>
  <c r="H99" i="14"/>
  <c r="H98" i="14"/>
  <c r="H97" i="14"/>
  <c r="H96" i="14"/>
  <c r="H95" i="14"/>
  <c r="H94" i="14"/>
  <c r="H90" i="14"/>
  <c r="H89" i="14"/>
  <c r="H88" i="14"/>
  <c r="H87" i="14"/>
  <c r="H86" i="14"/>
  <c r="H85" i="14"/>
  <c r="H84" i="14"/>
  <c r="H83" i="14"/>
  <c r="H82" i="14"/>
  <c r="H81" i="14"/>
  <c r="H80" i="14"/>
  <c r="H79" i="14"/>
  <c r="H75" i="14"/>
  <c r="H74" i="14"/>
  <c r="H73" i="14"/>
  <c r="H72" i="14"/>
  <c r="H71" i="14"/>
  <c r="H70" i="14"/>
  <c r="H69" i="14"/>
  <c r="H68" i="14"/>
  <c r="H67" i="14"/>
  <c r="H66" i="14"/>
  <c r="H65" i="14"/>
  <c r="H64" i="14"/>
  <c r="H60" i="14"/>
  <c r="H59" i="14"/>
  <c r="H58" i="14"/>
  <c r="H57" i="14"/>
  <c r="H56" i="14"/>
  <c r="H55" i="14"/>
  <c r="H54" i="14"/>
  <c r="H53" i="14"/>
  <c r="H52" i="14"/>
  <c r="H51" i="14"/>
  <c r="H50" i="14"/>
  <c r="G34" i="14"/>
  <c r="F24" i="14"/>
  <c r="E24" i="14"/>
  <c r="E19" i="14"/>
  <c r="F19" i="14" s="1"/>
  <c r="E14" i="14"/>
  <c r="F14" i="14" s="1"/>
  <c r="E9" i="14"/>
  <c r="F9" i="14" s="1"/>
  <c r="F446" i="14"/>
  <c r="G446" i="14" s="1"/>
  <c r="BE12" i="6"/>
  <c r="BE18" i="6"/>
  <c r="BC18" i="6"/>
  <c r="CF26" i="6"/>
  <c r="CG11" i="6"/>
  <c r="BO32" i="6"/>
  <c r="BO33" i="6" s="1"/>
  <c r="DL11" i="6"/>
  <c r="AS31" i="6"/>
  <c r="AS33" i="6" s="1"/>
  <c r="BR16" i="6"/>
  <c r="BR31" i="6"/>
  <c r="BA25" i="6"/>
  <c r="DM24" i="6"/>
  <c r="CE14" i="6" l="1"/>
  <c r="CF18" i="6"/>
  <c r="BK16" i="6"/>
  <c r="ER16" i="6"/>
  <c r="ER23" i="6"/>
  <c r="DJ15" i="6"/>
  <c r="DJ22" i="6"/>
  <c r="DJ23" i="6"/>
  <c r="DJ29" i="6"/>
  <c r="DJ16" i="6"/>
  <c r="CG15" i="6"/>
  <c r="DB33" i="6"/>
  <c r="BD25" i="6"/>
  <c r="DK22" i="6"/>
  <c r="BK33" i="6"/>
  <c r="CH12" i="6"/>
  <c r="CF12" i="6"/>
  <c r="DM27" i="6"/>
  <c r="ES27" i="6"/>
  <c r="CF14" i="6"/>
  <c r="BG31" i="6"/>
  <c r="BG33" i="6" s="1"/>
  <c r="BG16" i="6"/>
  <c r="CE11" i="6"/>
  <c r="CH14" i="6"/>
  <c r="CH32" i="6" s="1"/>
  <c r="AV16" i="6"/>
  <c r="CE25" i="6"/>
  <c r="CF25" i="6"/>
  <c r="CF30" i="6" s="1"/>
  <c r="BY30" i="6"/>
  <c r="CH11" i="6"/>
  <c r="CH31" i="6" s="1"/>
  <c r="CE18" i="6"/>
  <c r="DI22" i="6"/>
  <c r="DJ30" i="6"/>
  <c r="ES30" i="6" s="1"/>
  <c r="CE19" i="6"/>
  <c r="BY31" i="6"/>
  <c r="BY33" i="6" s="1"/>
  <c r="CA23" i="6"/>
  <c r="BR33" i="6"/>
  <c r="CF19" i="6"/>
  <c r="CA31" i="6"/>
  <c r="CA33" i="6" s="1"/>
  <c r="DL25" i="6"/>
  <c r="DI30" i="6"/>
  <c r="DK15" i="6"/>
  <c r="ES15" i="6" s="1"/>
  <c r="E34" i="14"/>
  <c r="CI23" i="6"/>
  <c r="CT33" i="6"/>
  <c r="U33" i="6"/>
  <c r="Q145" i="14"/>
  <c r="AP33" i="6"/>
  <c r="CH22" i="6"/>
  <c r="AG10" i="6"/>
  <c r="AG15" i="6" s="1"/>
  <c r="CF15" i="6"/>
  <c r="AM33" i="6"/>
  <c r="EU13" i="6"/>
  <c r="CS33" i="6"/>
  <c r="DM18" i="6"/>
  <c r="CH29" i="6"/>
  <c r="W16" i="6"/>
  <c r="BV33" i="6"/>
  <c r="CI29" i="6"/>
  <c r="BU33" i="6"/>
  <c r="BC22" i="6"/>
  <c r="I33" i="6"/>
  <c r="AX33" i="6"/>
  <c r="AV33" i="6"/>
  <c r="CE15" i="6"/>
  <c r="CG30" i="6"/>
  <c r="EU12" i="6"/>
  <c r="DM19" i="6"/>
  <c r="ES19" i="6"/>
  <c r="DM20" i="6"/>
  <c r="ES20" i="6"/>
  <c r="BM33" i="6"/>
  <c r="DM26" i="6"/>
  <c r="EV26" i="6" s="1"/>
  <c r="ES26" i="6"/>
  <c r="DL18" i="6"/>
  <c r="K33" i="6"/>
  <c r="DM12" i="6"/>
  <c r="EV12" i="6" s="1"/>
  <c r="J33" i="6"/>
  <c r="Y32" i="6"/>
  <c r="DM14" i="6"/>
  <c r="DM21" i="6"/>
  <c r="W30" i="6"/>
  <c r="EU20" i="6"/>
  <c r="EU26" i="6"/>
  <c r="CI22" i="6"/>
  <c r="R33" i="6"/>
  <c r="EU17" i="6"/>
  <c r="EU18" i="6"/>
  <c r="EU24" i="6"/>
  <c r="BA32" i="6"/>
  <c r="AQ33" i="6"/>
  <c r="Q33" i="6"/>
  <c r="ET24" i="6"/>
  <c r="Y30" i="6"/>
  <c r="DM17" i="6"/>
  <c r="ES17" i="6"/>
  <c r="P33" i="6"/>
  <c r="ET11" i="6"/>
  <c r="EU21" i="6"/>
  <c r="DM13" i="6"/>
  <c r="DM28" i="6"/>
  <c r="ES28" i="6"/>
  <c r="DF33" i="6"/>
  <c r="O33" i="6"/>
  <c r="ES25" i="6"/>
  <c r="EU27" i="6"/>
  <c r="DL30" i="6"/>
  <c r="DI32" i="6"/>
  <c r="BE29" i="6"/>
  <c r="EU29" i="6" s="1"/>
  <c r="BB29" i="6"/>
  <c r="AN33" i="6"/>
  <c r="L33" i="6"/>
  <c r="BA22" i="6"/>
  <c r="CE31" i="6"/>
  <c r="BD28" i="6"/>
  <c r="CG23" i="6"/>
  <c r="CH23" i="6"/>
  <c r="DK31" i="6"/>
  <c r="BX33" i="6"/>
  <c r="BP33" i="6"/>
  <c r="CJ14" i="6"/>
  <c r="CJ16" i="6" s="1"/>
  <c r="CE16" i="6"/>
  <c r="BA23" i="6"/>
  <c r="G20" i="6"/>
  <c r="DM25" i="6"/>
  <c r="BC23" i="6"/>
  <c r="CX33" i="6"/>
  <c r="CF32" i="6"/>
  <c r="AF15" i="6"/>
  <c r="AC33" i="6"/>
  <c r="T33" i="6"/>
  <c r="AU33" i="6"/>
  <c r="DA33" i="6"/>
  <c r="BD23" i="6"/>
  <c r="BE22" i="6"/>
  <c r="CI15" i="6"/>
  <c r="CE29" i="6"/>
  <c r="DE33" i="6"/>
  <c r="AR33" i="6"/>
  <c r="AG32" i="6"/>
  <c r="AG33" i="6" s="1"/>
  <c r="X30" i="6"/>
  <c r="BB16" i="6"/>
  <c r="CE23" i="6"/>
  <c r="CF22" i="6"/>
  <c r="CF29" i="6"/>
  <c r="CM33" i="6"/>
  <c r="CC33" i="6"/>
  <c r="CL33" i="6"/>
  <c r="H33" i="6"/>
  <c r="N33" i="6"/>
  <c r="BE25" i="6"/>
  <c r="EU25" i="6" s="1"/>
  <c r="Y16" i="6"/>
  <c r="BD29" i="6"/>
  <c r="CB33" i="6"/>
  <c r="CR33" i="6"/>
  <c r="CK33" i="6"/>
  <c r="BW33" i="6"/>
  <c r="BH33" i="6"/>
  <c r="AK33" i="6"/>
  <c r="AB33" i="6"/>
  <c r="S33" i="6"/>
  <c r="CH30" i="6"/>
  <c r="CI19" i="6"/>
  <c r="EU19" i="6" s="1"/>
  <c r="CG32" i="6"/>
  <c r="DG33" i="6"/>
  <c r="BS33" i="6"/>
  <c r="BN33" i="6"/>
  <c r="AA33" i="6"/>
  <c r="DL14" i="6"/>
  <c r="W31" i="6"/>
  <c r="AH31" i="6"/>
  <c r="AH14" i="6"/>
  <c r="AH16" i="6" s="1"/>
  <c r="G21" i="6"/>
  <c r="CI32" i="6"/>
  <c r="BZ33" i="6"/>
  <c r="AE33" i="6"/>
  <c r="CW33" i="6"/>
  <c r="CD33" i="6"/>
  <c r="AZ33" i="6"/>
  <c r="CE32" i="6"/>
  <c r="CF16" i="6"/>
  <c r="BD16" i="6"/>
  <c r="CI16" i="6"/>
  <c r="DI29" i="6"/>
  <c r="DL29" i="6" s="1"/>
  <c r="AW33" i="6"/>
  <c r="DD33" i="6"/>
  <c r="CP33" i="6"/>
  <c r="DL22" i="6"/>
  <c r="DC33" i="6"/>
  <c r="CO33" i="6"/>
  <c r="AJ11" i="6"/>
  <c r="AL11" i="6" s="1"/>
  <c r="BE23" i="6"/>
  <c r="DI31" i="6"/>
  <c r="CF23" i="6"/>
  <c r="G24" i="6"/>
  <c r="EV24" i="6" s="1"/>
  <c r="BA16" i="6"/>
  <c r="CE22" i="6"/>
  <c r="DI15" i="6"/>
  <c r="DL15" i="6" s="1"/>
  <c r="CV33" i="6"/>
  <c r="Z33" i="6"/>
  <c r="BA30" i="6"/>
  <c r="BC25" i="6"/>
  <c r="W32" i="6"/>
  <c r="X31" i="6"/>
  <c r="X33" i="6" s="1"/>
  <c r="BB22" i="6"/>
  <c r="BA29" i="6"/>
  <c r="G13" i="6"/>
  <c r="G15" i="6" s="1"/>
  <c r="CG22" i="6"/>
  <c r="DN33" i="6"/>
  <c r="AT33" i="6"/>
  <c r="AI33" i="6"/>
  <c r="M33" i="6"/>
  <c r="DH33" i="6"/>
  <c r="CU33" i="6"/>
  <c r="CN33" i="6"/>
  <c r="BQ33" i="6"/>
  <c r="BJ33" i="6"/>
  <c r="Y31" i="6"/>
  <c r="CG16" i="6"/>
  <c r="AF32" i="6"/>
  <c r="AF33" i="6" s="1"/>
  <c r="BB28" i="6"/>
  <c r="BB32" i="6" s="1"/>
  <c r="BD22" i="6"/>
  <c r="DK29" i="6"/>
  <c r="DM29" i="6" s="1"/>
  <c r="ET29" i="6" s="1"/>
  <c r="CZ33" i="6"/>
  <c r="BI33" i="6"/>
  <c r="AY33" i="6"/>
  <c r="AG30" i="6"/>
  <c r="BB31" i="6"/>
  <c r="DJ32" i="6"/>
  <c r="DJ33" i="6" s="1"/>
  <c r="BD31" i="6"/>
  <c r="CE30" i="6"/>
  <c r="CG31" i="6"/>
  <c r="AH28" i="6"/>
  <c r="BC28" i="6" s="1"/>
  <c r="BC29" i="6"/>
  <c r="BB23" i="6"/>
  <c r="CH15" i="6"/>
  <c r="CG29" i="6"/>
  <c r="CQ33" i="6"/>
  <c r="BF33" i="6"/>
  <c r="CY33" i="6"/>
  <c r="AO33" i="6"/>
  <c r="AD33" i="6"/>
  <c r="AJ10" i="6"/>
  <c r="AH15" i="6"/>
  <c r="G27" i="6"/>
  <c r="EV27" i="6" s="1"/>
  <c r="G17" i="6"/>
  <c r="BA31" i="6"/>
  <c r="CI31" i="6"/>
  <c r="DK23" i="6"/>
  <c r="EV13" i="6" l="1"/>
  <c r="BD30" i="6"/>
  <c r="ET27" i="6"/>
  <c r="EV19" i="6"/>
  <c r="CF31" i="6"/>
  <c r="CF33" i="6" s="1"/>
  <c r="G29" i="6"/>
  <c r="EV29" i="6" s="1"/>
  <c r="EV17" i="6"/>
  <c r="ET25" i="6"/>
  <c r="ES16" i="6"/>
  <c r="CH16" i="6"/>
  <c r="ET26" i="6"/>
  <c r="ET12" i="6"/>
  <c r="EV20" i="6"/>
  <c r="EV21" i="6"/>
  <c r="ET19" i="6"/>
  <c r="DM16" i="6"/>
  <c r="AI10" i="6"/>
  <c r="AK10" i="6" s="1"/>
  <c r="ET18" i="6"/>
  <c r="DK33" i="6"/>
  <c r="DM23" i="6"/>
  <c r="AH30" i="6"/>
  <c r="ET28" i="6"/>
  <c r="DM32" i="6"/>
  <c r="G18" i="6"/>
  <c r="G23" i="6" s="1"/>
  <c r="AI15" i="6"/>
  <c r="DL31" i="6"/>
  <c r="DL23" i="6"/>
  <c r="EU22" i="6"/>
  <c r="DL32" i="6"/>
  <c r="EU23" i="6"/>
  <c r="BA33" i="6"/>
  <c r="CH33" i="6"/>
  <c r="ET21" i="6"/>
  <c r="DM15" i="6"/>
  <c r="ET14" i="6"/>
  <c r="ET20" i="6"/>
  <c r="Y33" i="6"/>
  <c r="ES23" i="6"/>
  <c r="CE33" i="6"/>
  <c r="DM30" i="6"/>
  <c r="ET13" i="6"/>
  <c r="ET17" i="6"/>
  <c r="ES22" i="6"/>
  <c r="DM22" i="6"/>
  <c r="ES29" i="6"/>
  <c r="DI33" i="6"/>
  <c r="CG33" i="6"/>
  <c r="CI33" i="6"/>
  <c r="AJ14" i="6"/>
  <c r="AJ32" i="6" s="1"/>
  <c r="BB30" i="6"/>
  <c r="BD32" i="6"/>
  <c r="BD33" i="6" s="1"/>
  <c r="DM31" i="6"/>
  <c r="CJ32" i="6"/>
  <c r="CJ33" i="6" s="1"/>
  <c r="W33" i="6"/>
  <c r="G25" i="6"/>
  <c r="EV25" i="6" s="1"/>
  <c r="DL16" i="6"/>
  <c r="G22" i="6"/>
  <c r="BB33" i="6"/>
  <c r="BE28" i="6"/>
  <c r="BC30" i="6"/>
  <c r="AH32" i="6"/>
  <c r="AH33" i="6" s="1"/>
  <c r="AJ31" i="6"/>
  <c r="AL10" i="6"/>
  <c r="AJ15" i="6"/>
  <c r="AL31" i="6"/>
  <c r="BC11" i="6"/>
  <c r="BE11" i="6"/>
  <c r="G11" i="6" s="1"/>
  <c r="AM10" i="6"/>
  <c r="AK15" i="6"/>
  <c r="ET30" i="6" l="1"/>
  <c r="EU11" i="6"/>
  <c r="G31" i="6"/>
  <c r="EU28" i="6"/>
  <c r="EV22" i="6"/>
  <c r="EV18" i="6"/>
  <c r="EV23" i="6"/>
  <c r="AL14" i="6"/>
  <c r="AL16" i="6" s="1"/>
  <c r="AJ16" i="6"/>
  <c r="ET23" i="6"/>
  <c r="ET22" i="6"/>
  <c r="ET16" i="6"/>
  <c r="ET15" i="6"/>
  <c r="DM33" i="6"/>
  <c r="DL33" i="6"/>
  <c r="BE30" i="6"/>
  <c r="G28" i="6"/>
  <c r="EV28" i="6" s="1"/>
  <c r="AJ33" i="6"/>
  <c r="BC31" i="6"/>
  <c r="AM15" i="6"/>
  <c r="AO10" i="6"/>
  <c r="AL15" i="6"/>
  <c r="AN10" i="6"/>
  <c r="BE31" i="6"/>
  <c r="EV11" i="6"/>
  <c r="EU30" i="6" l="1"/>
  <c r="BE14" i="6"/>
  <c r="G14" i="6" s="1"/>
  <c r="G32" i="6" s="1"/>
  <c r="BC14" i="6"/>
  <c r="BC32" i="6" s="1"/>
  <c r="BC33" i="6" s="1"/>
  <c r="AL32" i="6"/>
  <c r="AL33" i="6" s="1"/>
  <c r="G30" i="6"/>
  <c r="EV30" i="6" s="1"/>
  <c r="AN15" i="6"/>
  <c r="BC10" i="6"/>
  <c r="BC15" i="6" s="1"/>
  <c r="BE10" i="6"/>
  <c r="AO15" i="6"/>
  <c r="AS10" i="6"/>
  <c r="EV10" i="6" l="1"/>
  <c r="EV14" i="6"/>
  <c r="BE32" i="6"/>
  <c r="BE33" i="6" s="1"/>
  <c r="BC16" i="6"/>
  <c r="EU14" i="6"/>
  <c r="BE16" i="6"/>
  <c r="G33" i="6"/>
  <c r="G16" i="6"/>
  <c r="BE15" i="6"/>
  <c r="AU10" i="6"/>
  <c r="AS15" i="6"/>
  <c r="EV15" i="6" l="1"/>
  <c r="EU16" i="6"/>
  <c r="EV16" i="6"/>
  <c r="AU15" i="6"/>
  <c r="AW10" i="6"/>
  <c r="AY10" i="6" l="1"/>
  <c r="BB10" i="6" s="1"/>
  <c r="BB15" i="6" s="1"/>
  <c r="AW15" i="6"/>
  <c r="BD10" i="6" l="1"/>
  <c r="EU10" i="6" s="1"/>
  <c r="AY15" i="6"/>
  <c r="BA10" i="6"/>
  <c r="BA15" i="6" s="1"/>
  <c r="BD15" i="6" l="1"/>
  <c r="EU15" i="6"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5" authorId="0" shapeId="0" xr:uid="{00000000-0006-0000-01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6" authorId="0" shapeId="0" xr:uid="{00000000-0006-0000-01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100-000003000000}">
      <text>
        <r>
          <rPr>
            <b/>
            <sz val="9"/>
            <color indexed="81"/>
            <rFont val="Tahoma"/>
            <family val="2"/>
          </rPr>
          <t>YULIED.PENARANDA:</t>
        </r>
        <r>
          <rPr>
            <sz val="9"/>
            <color indexed="81"/>
            <rFont val="Tahoma"/>
            <family val="2"/>
          </rPr>
          <t xml:space="preserve">
Las metas plan de desarrollo están agrupadas en temáticas afines, bajo la estructura de Propósito Plan de Desarrollo. Relacionar número y nombre del propósito asociado </t>
        </r>
      </text>
    </comment>
    <comment ref="A8" authorId="0" shapeId="0" xr:uid="{00000000-0006-0000-0100-000004000000}">
      <text>
        <r>
          <rPr>
            <b/>
            <sz val="9"/>
            <color indexed="81"/>
            <rFont val="Tahoma"/>
            <family val="2"/>
          </rPr>
          <t>YULIED.PENARANDA:</t>
        </r>
        <r>
          <rPr>
            <sz val="9"/>
            <color indexed="81"/>
            <rFont val="Tahoma"/>
            <family val="2"/>
          </rPr>
          <t xml:space="preserve">
Las metas plan de desarrollo están agrupadas en temáticas afines, bajo la estructura de Programas Plan de Desarrollo. Relacionar número y nombre del programa asociado </t>
        </r>
      </text>
    </comment>
    <comment ref="EW10" authorId="0" shapeId="0" xr:uid="{00000000-0006-0000-0100-000005000000}">
      <text>
        <r>
          <rPr>
            <b/>
            <sz val="9"/>
            <color indexed="81"/>
            <rFont val="Tahoma"/>
            <family val="2"/>
          </rPr>
          <t>YULIED.PENARANDA:</t>
        </r>
        <r>
          <rPr>
            <sz val="9"/>
            <color indexed="81"/>
            <rFont val="Tahoma"/>
            <family val="2"/>
          </rPr>
          <t xml:space="preserve">
Logros más representativos en función de la meta, de forma acumulada.(lenguaje claro y preciso)
Máximo de caracteres 2.000 incluidos espacios.
</t>
        </r>
      </text>
    </comment>
    <comment ref="EX10" authorId="0" shapeId="0" xr:uid="{00000000-0006-0000-0100-000006000000}">
      <text>
        <r>
          <rPr>
            <b/>
            <sz val="9"/>
            <color indexed="81"/>
            <rFont val="Tahoma"/>
            <family val="2"/>
          </rPr>
          <t>YULIED.PENARANDA:</t>
        </r>
        <r>
          <rPr>
            <sz val="9"/>
            <color indexed="81"/>
            <rFont val="Tahoma"/>
            <family val="2"/>
          </rPr>
          <t xml:space="preserve">
Inconvenientes y/o dificultades que se han presentado para el cumplimiento de la Meta. 
Máximo de caracteres 500 incluidos espacios.
</t>
        </r>
      </text>
    </comment>
    <comment ref="EY10" authorId="0" shapeId="0" xr:uid="{00000000-0006-0000-0100-000007000000}">
      <text>
        <r>
          <rPr>
            <b/>
            <sz val="9"/>
            <color indexed="81"/>
            <rFont val="Tahoma"/>
            <family val="2"/>
          </rPr>
          <t>YULIED.PENARANDA:</t>
        </r>
        <r>
          <rPr>
            <sz val="9"/>
            <color indexed="81"/>
            <rFont val="Tahoma"/>
            <family val="2"/>
          </rPr>
          <t xml:space="preserve">
Medidas a tomar para solucionar los retrasos presentados. 
Máximo de caracteres 500 incluidos espacios.
</t>
        </r>
      </text>
    </comment>
    <comment ref="EZ10" authorId="0" shapeId="0" xr:uid="{00000000-0006-0000-0100-000008000000}">
      <text>
        <r>
          <rPr>
            <b/>
            <sz val="9"/>
            <color indexed="81"/>
            <rFont val="Tahoma"/>
            <family val="2"/>
          </rPr>
          <t>YULIED.PENARANDA:</t>
        </r>
        <r>
          <rPr>
            <sz val="9"/>
            <color indexed="81"/>
            <rFont val="Tahoma"/>
            <family val="2"/>
          </rPr>
          <t xml:space="preserve">
Logros obtenidos para la población objetivo, que se han alcanzado  con el cumplimiento de la meta. </t>
        </r>
      </text>
    </comment>
    <comment ref="FA10" authorId="0" shapeId="0" xr:uid="{00000000-0006-0000-0100-000009000000}">
      <text>
        <r>
          <rPr>
            <b/>
            <sz val="9"/>
            <color indexed="81"/>
            <rFont val="Tahoma"/>
            <family val="2"/>
          </rPr>
          <t>YULIED.PENARANDA:</t>
        </r>
        <r>
          <rPr>
            <sz val="9"/>
            <color indexed="81"/>
            <rFont val="Tahoma"/>
            <family val="2"/>
          </rPr>
          <t xml:space="preserve">
Soportes que justifican las acciones desarrolladas en el cumplimiento de la meta.
</t>
        </r>
      </text>
    </comment>
    <comment ref="A11" authorId="0" shapeId="0" xr:uid="{00000000-0006-0000-0100-00000A000000}">
      <text>
        <r>
          <rPr>
            <b/>
            <sz val="9"/>
            <color indexed="81"/>
            <rFont val="Tahoma"/>
            <family val="2"/>
          </rPr>
          <t>YULIED.PENARANDA:</t>
        </r>
        <r>
          <rPr>
            <sz val="9"/>
            <color indexed="81"/>
            <rFont val="Tahoma"/>
            <family val="2"/>
          </rPr>
          <t xml:space="preserve">
Número del propósito al que pertenece la estructura del proyecto de inversión asociada al PDD</t>
        </r>
      </text>
    </comment>
    <comment ref="J11" authorId="0" shapeId="0" xr:uid="{00000000-0006-0000-0100-00000B000000}">
      <text>
        <r>
          <rPr>
            <b/>
            <sz val="9"/>
            <color indexed="81"/>
            <rFont val="Tahoma"/>
            <family val="2"/>
          </rPr>
          <t>YULIED.PENARANDA:</t>
        </r>
        <r>
          <rPr>
            <sz val="9"/>
            <color indexed="81"/>
            <rFont val="Tahoma"/>
            <family val="2"/>
          </rPr>
          <t xml:space="preserve">
Año 1</t>
        </r>
      </text>
    </comment>
    <comment ref="BF11" authorId="0" shapeId="0" xr:uid="{00000000-0006-0000-0100-00000C000000}">
      <text>
        <r>
          <rPr>
            <b/>
            <sz val="9"/>
            <color rgb="FF000000"/>
            <rFont val="Tahoma"/>
            <family val="2"/>
          </rPr>
          <t>YULIED.PENARANDA:</t>
        </r>
        <r>
          <rPr>
            <sz val="9"/>
            <color rgb="FF000000"/>
            <rFont val="Tahoma"/>
            <family val="2"/>
          </rPr>
          <t xml:space="preserve">
</t>
        </r>
        <r>
          <rPr>
            <sz val="9"/>
            <color rgb="FF000000"/>
            <rFont val="Tahoma"/>
            <family val="2"/>
          </rPr>
          <t>Año 3</t>
        </r>
      </text>
    </comment>
    <comment ref="CJ11" authorId="0" shapeId="0" xr:uid="{00000000-0006-0000-0100-00000D000000}">
      <text>
        <r>
          <rPr>
            <b/>
            <sz val="9"/>
            <color indexed="81"/>
            <rFont val="Tahoma"/>
            <family val="2"/>
          </rPr>
          <t>YULIED.PENARANDA:</t>
        </r>
        <r>
          <rPr>
            <sz val="9"/>
            <color indexed="81"/>
            <rFont val="Tahoma"/>
            <family val="2"/>
          </rPr>
          <t xml:space="preserve">
Año 4</t>
        </r>
      </text>
    </comment>
    <comment ref="DN11" authorId="0" shapeId="0" xr:uid="{00000000-0006-0000-0100-00000E000000}">
      <text>
        <r>
          <rPr>
            <b/>
            <sz val="9"/>
            <color indexed="81"/>
            <rFont val="Tahoma"/>
            <family val="2"/>
          </rPr>
          <t>YULIED.PENARANDA:</t>
        </r>
        <r>
          <rPr>
            <sz val="9"/>
            <color indexed="81"/>
            <rFont val="Tahoma"/>
            <family val="2"/>
          </rPr>
          <t xml:space="preserve">
Año 5</t>
        </r>
      </text>
    </comment>
    <comment ref="A12" authorId="0" shapeId="0" xr:uid="{00000000-0006-0000-0100-00000F000000}">
      <text>
        <r>
          <rPr>
            <b/>
            <sz val="9"/>
            <color indexed="81"/>
            <rFont val="Tahoma"/>
            <family val="2"/>
          </rPr>
          <t>YULIED.PENARANDA:</t>
        </r>
        <r>
          <rPr>
            <sz val="9"/>
            <color indexed="81"/>
            <rFont val="Tahoma"/>
            <family val="2"/>
          </rPr>
          <t xml:space="preserve">
Número del propósito al que pertenece la estructura del proyecto de inversión asociada al PDD</t>
        </r>
      </text>
    </comment>
    <comment ref="B12" authorId="0" shapeId="0" xr:uid="{00000000-0006-0000-0100-000010000000}">
      <text>
        <r>
          <rPr>
            <b/>
            <sz val="9"/>
            <color indexed="81"/>
            <rFont val="Tahoma"/>
            <family val="2"/>
          </rPr>
          <t>YULIED.PENARANDA:</t>
        </r>
        <r>
          <rPr>
            <sz val="9"/>
            <color indexed="81"/>
            <rFont val="Tahoma"/>
            <family val="2"/>
          </rPr>
          <t xml:space="preserve">
Número del programa al que pertenece la estructura del proyecto de inversión asociada al PDD</t>
        </r>
      </text>
    </comment>
    <comment ref="C12" authorId="0" shapeId="0" xr:uid="{00000000-0006-0000-0100-000011000000}">
      <text>
        <r>
          <rPr>
            <b/>
            <sz val="9"/>
            <color indexed="81"/>
            <rFont val="Tahoma"/>
            <family val="2"/>
          </rPr>
          <t>YULIED.PENARANDA:</t>
        </r>
        <r>
          <rPr>
            <sz val="9"/>
            <color indexed="81"/>
            <rFont val="Tahoma"/>
            <family val="2"/>
          </rPr>
          <t xml:space="preserve">
Número de Meta Plan de Desarrollo.</t>
        </r>
      </text>
    </comment>
    <comment ref="D12" authorId="0" shapeId="0" xr:uid="{00000000-0006-0000-0100-000012000000}">
      <text>
        <r>
          <rPr>
            <b/>
            <sz val="9"/>
            <color indexed="81"/>
            <rFont val="Tahoma"/>
            <family val="2"/>
          </rPr>
          <t>YULIED.PENARANDA:</t>
        </r>
        <r>
          <rPr>
            <sz val="9"/>
            <color indexed="81"/>
            <rFont val="Tahoma"/>
            <family val="2"/>
          </rPr>
          <t xml:space="preserve">
Nombre completo de la Meta  del Plan de Desarrollo, según acuerdo.</t>
        </r>
      </text>
    </comment>
    <comment ref="E12" authorId="0" shapeId="0" xr:uid="{00000000-0006-0000-0100-000013000000}">
      <text>
        <r>
          <rPr>
            <b/>
            <sz val="9"/>
            <color indexed="81"/>
            <rFont val="Tahoma"/>
            <family val="2"/>
          </rPr>
          <t>YULIED.PENARANDA:</t>
        </r>
        <r>
          <rPr>
            <sz val="9"/>
            <color indexed="81"/>
            <rFont val="Tahoma"/>
            <family val="2"/>
          </rPr>
          <t xml:space="preserve">
Número asignado al indicador en la estructura del Plan de Desarrollo. </t>
        </r>
      </text>
    </comment>
    <comment ref="F12" authorId="0" shapeId="0" xr:uid="{00000000-0006-0000-0100-000014000000}">
      <text>
        <r>
          <rPr>
            <b/>
            <sz val="9"/>
            <color indexed="81"/>
            <rFont val="Tahoma"/>
            <family val="2"/>
          </rPr>
          <t>YULIED.PENARANDA:</t>
        </r>
        <r>
          <rPr>
            <sz val="9"/>
            <color indexed="81"/>
            <rFont val="Tahoma"/>
            <family val="2"/>
          </rPr>
          <t xml:space="preserve">
Nombre completo del indicador. Expresión verbal, precisa y concreta del patrón de evaluación.</t>
        </r>
      </text>
    </comment>
    <comment ref="G12" authorId="0" shapeId="0" xr:uid="{00000000-0006-0000-0100-000015000000}">
      <text>
        <r>
          <rPr>
            <b/>
            <sz val="9"/>
            <color rgb="FF000000"/>
            <rFont val="Tahoma"/>
            <family val="2"/>
          </rPr>
          <t>YULIED.PENARANDA:</t>
        </r>
        <r>
          <rPr>
            <sz val="9"/>
            <color rgb="FF000000"/>
            <rFont val="Tahoma"/>
            <family val="2"/>
          </rPr>
          <t xml:space="preserve">
</t>
        </r>
        <r>
          <rPr>
            <sz val="9"/>
            <color rgb="FF000000"/>
            <rFont val="Tahoma"/>
            <family val="2"/>
          </rPr>
          <t xml:space="preserve">Unidad cualitativa del indicador, define las características de la magnitud a realizar seguimiento. Eje: Hectáreas, estrategias, modelos, proyectos etc. </t>
        </r>
      </text>
    </comment>
    <comment ref="H12" authorId="0" shapeId="0" xr:uid="{00000000-0006-0000-0100-000016000000}">
      <text>
        <r>
          <rPr>
            <b/>
            <sz val="9"/>
            <color indexed="81"/>
            <rFont val="Tahoma"/>
            <family val="2"/>
          </rPr>
          <t>YULIED.PENARANDA:</t>
        </r>
        <r>
          <rPr>
            <sz val="9"/>
            <color indexed="81"/>
            <rFont val="Tahoma"/>
            <family val="2"/>
          </rPr>
          <t xml:space="preserve">
Clasificación que define la forma en que será anualizada la meta y por tanto la forma en que este se reportará.  (Suma, Creciente, Decreciente y Constante)</t>
        </r>
      </text>
    </comment>
    <comment ref="I12" authorId="0" shapeId="0" xr:uid="{00000000-0006-0000-0100-000017000000}">
      <text>
        <r>
          <rPr>
            <b/>
            <sz val="9"/>
            <color indexed="81"/>
            <rFont val="Tahoma"/>
            <family val="2"/>
          </rPr>
          <t>YULIED.PENARANDA:</t>
        </r>
        <r>
          <rPr>
            <sz val="9"/>
            <color indexed="81"/>
            <rFont val="Tahoma"/>
            <family val="2"/>
          </rPr>
          <t xml:space="preserve">
Magnitud física del indicador programada para la totalidad del plan de desarrollo 2020-2024</t>
        </r>
      </text>
    </comment>
    <comment ref="J12" authorId="0" shapeId="0" xr:uid="{00000000-0006-0000-0100-000018000000}">
      <text>
        <r>
          <rPr>
            <b/>
            <sz val="9"/>
            <color indexed="81"/>
            <rFont val="Tahoma"/>
            <family val="2"/>
          </rPr>
          <t>YULIED.PENARANDA:</t>
        </r>
        <r>
          <rPr>
            <sz val="9"/>
            <color indexed="81"/>
            <rFont val="Tahoma"/>
            <family val="2"/>
          </rPr>
          <t xml:space="preserve">
Magnitud física y presupuestal  programada para el inicio del plan de desarrollo.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2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200-000002000000}">
      <text>
        <r>
          <rPr>
            <b/>
            <sz val="9"/>
            <color indexed="81"/>
            <rFont val="Tahoma"/>
            <family val="2"/>
          </rPr>
          <t>YULIED.PENARANDA:</t>
        </r>
        <r>
          <rPr>
            <sz val="9"/>
            <color indexed="81"/>
            <rFont val="Tahoma"/>
            <family val="2"/>
          </rPr>
          <t xml:space="preserve">
Describir el número y nombre completo del proyecto de inversión. </t>
        </r>
      </text>
    </comment>
    <comment ref="ES7" authorId="0" shapeId="0" xr:uid="{00000000-0006-0000-0200-000003000000}">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T7" authorId="0" shapeId="0" xr:uid="{00000000-0006-0000-0200-000004000000}">
      <text>
        <r>
          <rPr>
            <b/>
            <sz val="9"/>
            <color indexed="81"/>
            <rFont val="Tahoma"/>
            <family val="2"/>
          </rPr>
          <t>YULIED.PENARANDA:</t>
        </r>
        <r>
          <rPr>
            <sz val="9"/>
            <color indexed="81"/>
            <rFont val="Tahoma"/>
            <family val="2"/>
          </rPr>
          <t xml:space="preserve">
En este campo se conoce el porcentaje de avance de la vigencia; según la tipología del indicador.</t>
        </r>
      </text>
    </comment>
    <comment ref="EU7" authorId="0" shapeId="0" xr:uid="{00000000-0006-0000-0200-000005000000}">
      <text>
        <r>
          <rPr>
            <b/>
            <sz val="9"/>
            <color rgb="FF000000"/>
            <rFont val="Tahoma"/>
            <family val="2"/>
          </rPr>
          <t>YULIED.PENARANDA:</t>
        </r>
        <r>
          <rPr>
            <sz val="9"/>
            <color rgb="FF000000"/>
            <rFont val="Tahoma"/>
            <family val="2"/>
          </rPr>
          <t xml:space="preserve">
</t>
        </r>
        <r>
          <rPr>
            <sz val="9"/>
            <color rgb="FF000000"/>
            <rFont val="Tahoma"/>
            <family val="2"/>
          </rPr>
          <t>En este campo se conoce el porcentaje de avance de la vigencia; según la tipología del indicador.</t>
        </r>
      </text>
    </comment>
    <comment ref="EV7" authorId="0" shapeId="0" xr:uid="{00000000-0006-0000-0200-000006000000}">
      <text>
        <r>
          <rPr>
            <b/>
            <sz val="9"/>
            <color indexed="81"/>
            <rFont val="Tahoma"/>
            <family val="2"/>
          </rPr>
          <t>YULIED.PENARANDA:</t>
        </r>
        <r>
          <rPr>
            <sz val="9"/>
            <color indexed="81"/>
            <rFont val="Tahoma"/>
            <family val="2"/>
          </rPr>
          <t xml:space="preserve">
 Este campo se conoce el porcentaje de avance de forma acumulada al plan de desarrollo, de acuerdo con la tipología del indicador.</t>
        </r>
      </text>
    </comment>
    <comment ref="EW7" authorId="0" shapeId="0" xr:uid="{00000000-0006-0000-0200-000007000000}">
      <text>
        <r>
          <rPr>
            <b/>
            <sz val="9"/>
            <color indexed="81"/>
            <rFont val="Tahoma"/>
            <family val="2"/>
          </rPr>
          <t>YULIED.PENARANDA:</t>
        </r>
        <r>
          <rPr>
            <sz val="9"/>
            <color indexed="81"/>
            <rFont val="Tahoma"/>
            <family val="2"/>
          </rPr>
          <t xml:space="preserve">
Logros más representativos en función de la meta, de forma acumulada.(lenguaje claro y preciso)
Máximo de caracteres 2.000 incluidos espacios.
</t>
        </r>
      </text>
    </comment>
    <comment ref="EX7" authorId="0" shapeId="0" xr:uid="{00000000-0006-0000-0200-000008000000}">
      <text>
        <r>
          <rPr>
            <b/>
            <sz val="9"/>
            <color indexed="81"/>
            <rFont val="Tahoma"/>
            <family val="2"/>
          </rPr>
          <t>YULIED.PENARANDA:</t>
        </r>
        <r>
          <rPr>
            <sz val="9"/>
            <color indexed="81"/>
            <rFont val="Tahoma"/>
            <family val="2"/>
          </rPr>
          <t xml:space="preserve">
Inconvenientes y/o dificultades que se han presentado para el cumplimiento de la Meta. 
Máximo de caracteres 500 incluidos espacios.
</t>
        </r>
      </text>
    </comment>
    <comment ref="EY7" authorId="0" shapeId="0" xr:uid="{00000000-0006-0000-0200-000009000000}">
      <text>
        <r>
          <rPr>
            <b/>
            <sz val="9"/>
            <color indexed="81"/>
            <rFont val="Tahoma"/>
            <family val="2"/>
          </rPr>
          <t>YULIED.PENARANDA:</t>
        </r>
        <r>
          <rPr>
            <sz val="9"/>
            <color indexed="81"/>
            <rFont val="Tahoma"/>
            <family val="2"/>
          </rPr>
          <t xml:space="preserve">
Medidas a tomar para solucionar los retrasos presentados. 
Máximo de caracteres 500 incluidos espacios.
</t>
        </r>
      </text>
    </comment>
    <comment ref="EZ7" authorId="0" shapeId="0" xr:uid="{00000000-0006-0000-0200-00000A000000}">
      <text>
        <r>
          <rPr>
            <b/>
            <sz val="9"/>
            <color indexed="81"/>
            <rFont val="Tahoma"/>
            <family val="2"/>
          </rPr>
          <t>YULIED.PENARANDA:</t>
        </r>
        <r>
          <rPr>
            <sz val="9"/>
            <color indexed="81"/>
            <rFont val="Tahoma"/>
            <family val="2"/>
          </rPr>
          <t xml:space="preserve">
Logros obtenidos para la población objetivo, que se han alcanzado  con el cumplimiento de la meta. </t>
        </r>
      </text>
    </comment>
    <comment ref="FA7" authorId="0" shapeId="0" xr:uid="{00000000-0006-0000-0200-00000B000000}">
      <text>
        <r>
          <rPr>
            <b/>
            <sz val="9"/>
            <color indexed="81"/>
            <rFont val="Tahoma"/>
            <family val="2"/>
          </rPr>
          <t>YULIED.PENARANDA:</t>
        </r>
        <r>
          <rPr>
            <sz val="9"/>
            <color indexed="81"/>
            <rFont val="Tahoma"/>
            <family val="2"/>
          </rPr>
          <t xml:space="preserve">
Soportes que justifican las acciones desarrolladas en el cumplimiento de la meta.
</t>
        </r>
      </text>
    </comment>
    <comment ref="H8" authorId="0" shapeId="0" xr:uid="{00000000-0006-0000-0200-00000C000000}">
      <text>
        <r>
          <rPr>
            <b/>
            <sz val="9"/>
            <color indexed="81"/>
            <rFont val="Tahoma"/>
            <family val="2"/>
          </rPr>
          <t>YULIED.PENARANDA:</t>
        </r>
        <r>
          <rPr>
            <sz val="9"/>
            <color indexed="81"/>
            <rFont val="Tahoma"/>
            <family val="2"/>
          </rPr>
          <t xml:space="preserve">
Año 1</t>
        </r>
      </text>
    </comment>
    <comment ref="BF8" authorId="0" shapeId="0" xr:uid="{00000000-0006-0000-0200-00000D000000}">
      <text>
        <r>
          <rPr>
            <b/>
            <sz val="9"/>
            <color indexed="81"/>
            <rFont val="Tahoma"/>
            <family val="2"/>
          </rPr>
          <t>YULIED.PENARANDA:</t>
        </r>
        <r>
          <rPr>
            <sz val="9"/>
            <color indexed="81"/>
            <rFont val="Tahoma"/>
            <family val="2"/>
          </rPr>
          <t xml:space="preserve">
Año 3</t>
        </r>
      </text>
    </comment>
    <comment ref="CJ8" authorId="0" shapeId="0" xr:uid="{00000000-0006-0000-0200-00000E000000}">
      <text>
        <r>
          <rPr>
            <b/>
            <sz val="9"/>
            <color indexed="81"/>
            <rFont val="Tahoma"/>
            <family val="2"/>
          </rPr>
          <t>YULIED.PENARANDA:</t>
        </r>
        <r>
          <rPr>
            <sz val="9"/>
            <color indexed="81"/>
            <rFont val="Tahoma"/>
            <family val="2"/>
          </rPr>
          <t xml:space="preserve">
Año 4
</t>
        </r>
      </text>
    </comment>
    <comment ref="DN8" authorId="0" shapeId="0" xr:uid="{00000000-0006-0000-0200-00000F000000}">
      <text>
        <r>
          <rPr>
            <b/>
            <sz val="9"/>
            <color indexed="81"/>
            <rFont val="Tahoma"/>
            <family val="2"/>
          </rPr>
          <t>YULIED.PENARANDA:</t>
        </r>
        <r>
          <rPr>
            <sz val="9"/>
            <color indexed="81"/>
            <rFont val="Tahoma"/>
            <family val="2"/>
          </rPr>
          <t xml:space="preserve">
Año 5</t>
        </r>
      </text>
    </comment>
    <comment ref="A9" authorId="0" shapeId="0" xr:uid="{00000000-0006-0000-0200-000010000000}">
      <text>
        <r>
          <rPr>
            <b/>
            <sz val="9"/>
            <color indexed="81"/>
            <rFont val="Tahoma"/>
            <family val="2"/>
          </rPr>
          <t>YULIED.PENARANDA:</t>
        </r>
        <r>
          <rPr>
            <sz val="9"/>
            <color indexed="81"/>
            <rFont val="Tahoma"/>
            <family val="2"/>
          </rPr>
          <t xml:space="preserve">
Nombre completo de las líneas de acción, quien nos dan una visión general de los grandes temas del proyecto y forman parte integral del mismo, de acuerdo con la ficha EBI</t>
        </r>
      </text>
    </comment>
    <comment ref="B9" authorId="0" shapeId="0" xr:uid="{00000000-0006-0000-0200-000011000000}">
      <text>
        <r>
          <rPr>
            <b/>
            <sz val="9"/>
            <color indexed="81"/>
            <rFont val="Tahoma"/>
            <family val="2"/>
          </rPr>
          <t>YULIED.PENARANDA:</t>
        </r>
        <r>
          <rPr>
            <sz val="9"/>
            <color indexed="81"/>
            <rFont val="Tahoma"/>
            <family val="2"/>
          </rPr>
          <t xml:space="preserve">
Número de la meta proyecto de inversión, según la asignación dada en  SEGPLAN</t>
        </r>
      </text>
    </comment>
    <comment ref="C9" authorId="0" shapeId="0" xr:uid="{00000000-0006-0000-0200-000012000000}">
      <text>
        <r>
          <rPr>
            <b/>
            <sz val="9"/>
            <color rgb="FF000000"/>
            <rFont val="Tahoma"/>
            <family val="2"/>
          </rPr>
          <t>YULIED.PENARANDA:</t>
        </r>
        <r>
          <rPr>
            <sz val="9"/>
            <color rgb="FF000000"/>
            <rFont val="Tahoma"/>
            <family val="2"/>
          </rPr>
          <t xml:space="preserve">
</t>
        </r>
        <r>
          <rPr>
            <sz val="9"/>
            <color rgb="FF000000"/>
            <rFont val="Tahoma"/>
            <family val="2"/>
          </rPr>
          <t>Nombre completo de la meta proyecto de inversión, igual como quedo en SEGPLAN</t>
        </r>
      </text>
    </comment>
    <comment ref="D9" authorId="0" shapeId="0" xr:uid="{00000000-0006-0000-0200-000013000000}">
      <text>
        <r>
          <rPr>
            <b/>
            <sz val="9"/>
            <color rgb="FF000000"/>
            <rFont val="Tahoma"/>
            <family val="2"/>
          </rPr>
          <t>YULIED.PENARANDA:</t>
        </r>
        <r>
          <rPr>
            <sz val="9"/>
            <color rgb="FF000000"/>
            <rFont val="Tahoma"/>
            <family val="2"/>
          </rPr>
          <t xml:space="preserve">
</t>
        </r>
        <r>
          <rPr>
            <sz val="9"/>
            <color rgb="FF000000"/>
            <rFont val="Tahoma"/>
            <family val="2"/>
          </rPr>
          <t>Clasificación que define la forma en que será anualizada la meta y por tanto la forma en que este se reportará.  (Suma, Creciente, Decreciente y Constante)</t>
        </r>
      </text>
    </comment>
    <comment ref="E9" authorId="0" shapeId="0" xr:uid="{00000000-0006-0000-0200-000014000000}">
      <text>
        <r>
          <rPr>
            <b/>
            <sz val="9"/>
            <color rgb="FF000000"/>
            <rFont val="Tahoma"/>
            <family val="2"/>
          </rPr>
          <t>YULIED.PENARANDA:</t>
        </r>
        <r>
          <rPr>
            <sz val="9"/>
            <color rgb="FF000000"/>
            <rFont val="Tahoma"/>
            <family val="2"/>
          </rPr>
          <t xml:space="preserve">
</t>
        </r>
        <r>
          <rPr>
            <sz val="9"/>
            <color rgb="FF000000"/>
            <rFont val="Tahoma"/>
            <family val="2"/>
          </rPr>
          <t>Número de la meta Plan de Desarrollo, a la cual se encuentra asociada la meta de inversión.</t>
        </r>
      </text>
    </comment>
    <comment ref="F9" authorId="0" shapeId="0" xr:uid="{00000000-0006-0000-0200-000015000000}">
      <text>
        <r>
          <rPr>
            <b/>
            <sz val="9"/>
            <color rgb="FF000000"/>
            <rFont val="Tahoma"/>
            <family val="2"/>
          </rPr>
          <t>YULIED.PENARANDA:</t>
        </r>
        <r>
          <rPr>
            <sz val="9"/>
            <color rgb="FF000000"/>
            <rFont val="Tahoma"/>
            <family val="2"/>
          </rPr>
          <t xml:space="preserve">
</t>
        </r>
        <r>
          <rPr>
            <sz val="9"/>
            <color rgb="FF000000"/>
            <rFont val="Tahoma"/>
            <family val="2"/>
          </rPr>
          <t xml:space="preserve">Se desagrega los siguientesvariables.
</t>
        </r>
        <r>
          <rPr>
            <sz val="9"/>
            <color rgb="FF000000"/>
            <rFont val="Tahoma"/>
            <family val="2"/>
          </rPr>
          <t>Magnitud física y presupuestal de la vigencia, así como la magnitud física y presupuestal de las reservas y el total de cada una de ellas.</t>
        </r>
      </text>
    </comment>
    <comment ref="G9" authorId="0" shapeId="0" xr:uid="{00000000-0006-0000-0200-000016000000}">
      <text>
        <r>
          <rPr>
            <b/>
            <sz val="9"/>
            <color rgb="FF000000"/>
            <rFont val="Tahoma"/>
            <family val="2"/>
          </rPr>
          <t>YULIED.PENARANDA:</t>
        </r>
        <r>
          <rPr>
            <sz val="9"/>
            <color rgb="FF000000"/>
            <rFont val="Tahoma"/>
            <family val="2"/>
          </rPr>
          <t xml:space="preserve">
</t>
        </r>
        <r>
          <rPr>
            <sz val="9"/>
            <color rgb="FF000000"/>
            <rFont val="Tahoma"/>
            <family val="2"/>
          </rPr>
          <t>Magnitud física y presupuestal para la totalidad del plan de desarrollo.</t>
        </r>
      </text>
    </comment>
    <comment ref="H9" authorId="0" shapeId="0" xr:uid="{00000000-0006-0000-0200-000017000000}">
      <text>
        <r>
          <rPr>
            <b/>
            <sz val="9"/>
            <color indexed="81"/>
            <rFont val="Tahoma"/>
            <family val="2"/>
          </rPr>
          <t>YULIED.PENARANDA:</t>
        </r>
        <r>
          <rPr>
            <sz val="9"/>
            <color indexed="81"/>
            <rFont val="Tahoma"/>
            <family val="2"/>
          </rPr>
          <t xml:space="preserve">
Magnitud física y presupuestal  programada para el inicio del plan de desarrollo.</t>
        </r>
      </text>
    </comment>
    <comment ref="F10" authorId="0" shapeId="0" xr:uid="{00000000-0006-0000-0200-000018000000}">
      <text>
        <r>
          <rPr>
            <b/>
            <sz val="9"/>
            <color rgb="FF000000"/>
            <rFont val="Tahoma"/>
            <family val="2"/>
          </rPr>
          <t>YULIED.PENARANDA:</t>
        </r>
        <r>
          <rPr>
            <sz val="9"/>
            <color rgb="FF000000"/>
            <rFont val="Tahoma"/>
            <family val="2"/>
          </rPr>
          <t xml:space="preserve">
</t>
        </r>
        <r>
          <rPr>
            <sz val="9"/>
            <color rgb="FF000000"/>
            <rFont val="Tahoma"/>
            <family val="2"/>
          </rPr>
          <t xml:space="preserve">Magnitud física de la meta proyecto de inversión, a programar o a realizar seguimiento, según la columna en que se reporte. </t>
        </r>
      </text>
    </comment>
    <comment ref="F11" authorId="0" shapeId="0" xr:uid="{00000000-0006-0000-0200-000019000000}">
      <text>
        <r>
          <rPr>
            <b/>
            <sz val="9"/>
            <color rgb="FF000000"/>
            <rFont val="Tahoma"/>
            <family val="2"/>
          </rPr>
          <t>YULIED.PENARANDA:</t>
        </r>
        <r>
          <rPr>
            <sz val="9"/>
            <color rgb="FF000000"/>
            <rFont val="Tahoma"/>
            <family val="2"/>
          </rPr>
          <t xml:space="preserve">
</t>
        </r>
        <r>
          <rPr>
            <sz val="9"/>
            <color rgb="FF000000"/>
            <rFont val="Tahoma"/>
            <family val="2"/>
          </rPr>
          <t>Recursos presupuestales asignados para la vigencia en programación  y/o seguimiento, según la columna en que se reporte</t>
        </r>
      </text>
    </comment>
    <comment ref="F12" authorId="0" shapeId="0" xr:uid="{00000000-0006-0000-0200-00001A000000}">
      <text>
        <r>
          <rPr>
            <b/>
            <sz val="9"/>
            <color rgb="FF000000"/>
            <rFont val="Tahoma"/>
            <family val="2"/>
          </rPr>
          <t>YULIED.PENARANDA:</t>
        </r>
        <r>
          <rPr>
            <sz val="9"/>
            <color rgb="FF000000"/>
            <rFont val="Tahoma"/>
            <family val="2"/>
          </rPr>
          <t xml:space="preserve">
</t>
        </r>
        <r>
          <rPr>
            <sz val="9"/>
            <color rgb="FF000000"/>
            <rFont val="Tahoma"/>
            <family val="2"/>
          </rPr>
          <t>Este debe corresponder con la programación del  Plan Anual de Caja- PAC de la vigencia</t>
        </r>
      </text>
    </comment>
    <comment ref="F13" authorId="0" shapeId="0" xr:uid="{00000000-0006-0000-0200-00001B000000}">
      <text>
        <r>
          <rPr>
            <b/>
            <sz val="9"/>
            <color rgb="FF000000"/>
            <rFont val="Tahoma"/>
            <family val="2"/>
          </rPr>
          <t>YULIED.PENARANDA:</t>
        </r>
        <r>
          <rPr>
            <sz val="9"/>
            <color rgb="FF000000"/>
            <rFont val="Tahoma"/>
            <family val="2"/>
          </rPr>
          <t xml:space="preserve">
</t>
        </r>
        <r>
          <rPr>
            <sz val="9"/>
            <color rgb="FF000000"/>
            <rFont val="Tahoma"/>
            <family val="2"/>
          </rPr>
          <t>Magnitud física asociada a la reservas,  aplica para las meta con tipología suma, las cuales se pueden desagregar por los compromisos adquiridos que al cierre de la vigencia fiscal no  se cumplieron.</t>
        </r>
      </text>
    </comment>
    <comment ref="F14" authorId="0" shapeId="0" xr:uid="{00000000-0006-0000-0200-00001C000000}">
      <text>
        <r>
          <rPr>
            <b/>
            <sz val="9"/>
            <color indexed="81"/>
            <rFont val="Tahoma"/>
            <family val="2"/>
          </rPr>
          <t>YULIED.PENARANDA:</t>
        </r>
        <r>
          <rPr>
            <sz val="9"/>
            <color indexed="81"/>
            <rFont val="Tahoma"/>
            <family val="2"/>
          </rPr>
          <t xml:space="preserve">
Son compromisos legalmente adquiridos que al cierre de la vigencia fiscal no se han atendido por no haberse completado las formalidades necesarias que hagan exigible el pago al terminarse el año.</t>
        </r>
      </text>
    </comment>
    <comment ref="F15" authorId="0" shapeId="0" xr:uid="{00000000-0006-0000-0200-00001D000000}">
      <text>
        <r>
          <rPr>
            <b/>
            <sz val="9"/>
            <color rgb="FF000000"/>
            <rFont val="Tahoma"/>
            <family val="2"/>
          </rPr>
          <t>YULIED.PENARANDA:</t>
        </r>
        <r>
          <rPr>
            <sz val="9"/>
            <color rgb="FF000000"/>
            <rFont val="Tahoma"/>
            <family val="2"/>
          </rPr>
          <t xml:space="preserve">
</t>
        </r>
        <r>
          <rPr>
            <sz val="9"/>
            <color rgb="FF000000"/>
            <rFont val="Tahoma"/>
            <family val="2"/>
          </rPr>
          <t>Para las metas de tipología suma (vigencia + reservas). Para los demás tipos de metas se asocia el mismo dato de la vigencia.</t>
        </r>
      </text>
    </comment>
    <comment ref="F16" authorId="0" shapeId="0" xr:uid="{00000000-0006-0000-0200-00001E000000}">
      <text>
        <r>
          <rPr>
            <b/>
            <sz val="9"/>
            <color indexed="81"/>
            <rFont val="Tahoma"/>
            <family val="2"/>
          </rPr>
          <t>YULIED.PENARANDA:</t>
        </r>
        <r>
          <rPr>
            <sz val="9"/>
            <color indexed="81"/>
            <rFont val="Tahoma"/>
            <family val="2"/>
          </rPr>
          <t xml:space="preserve">
Se suma los recursos presupuestales (vigencia + reservas)</t>
        </r>
      </text>
    </comment>
    <comment ref="F17" authorId="0" shapeId="0" xr:uid="{00000000-0006-0000-0200-00001F000000}">
      <text>
        <r>
          <rPr>
            <b/>
            <sz val="9"/>
            <color rgb="FF000000"/>
            <rFont val="Tahoma"/>
            <family val="2"/>
          </rPr>
          <t>YULIED.PENARANDA:</t>
        </r>
        <r>
          <rPr>
            <sz val="9"/>
            <color rgb="FF000000"/>
            <rFont val="Tahoma"/>
            <family val="2"/>
          </rPr>
          <t xml:space="preserve">
</t>
        </r>
        <r>
          <rPr>
            <sz val="9"/>
            <color rgb="FF000000"/>
            <rFont val="Tahoma"/>
            <family val="2"/>
          </rPr>
          <t xml:space="preserve">Magnitud física de la meta proyecto de inversión, a programar o a realizar seguimiento, según la columna en que se reporte. </t>
        </r>
      </text>
    </comment>
    <comment ref="F18" authorId="0" shapeId="0" xr:uid="{00000000-0006-0000-0200-000020000000}">
      <text>
        <r>
          <rPr>
            <b/>
            <sz val="9"/>
            <color rgb="FF000000"/>
            <rFont val="Tahoma"/>
            <family val="2"/>
          </rPr>
          <t>YULIED.PENARANDA:</t>
        </r>
        <r>
          <rPr>
            <sz val="9"/>
            <color rgb="FF000000"/>
            <rFont val="Tahoma"/>
            <family val="2"/>
          </rPr>
          <t xml:space="preserve">
</t>
        </r>
        <r>
          <rPr>
            <sz val="9"/>
            <color rgb="FF000000"/>
            <rFont val="Tahoma"/>
            <family val="2"/>
          </rPr>
          <t>Recursos presupuestales asignados para la vigencia en programación  y/o seguimiento, según la columna en que se reporte</t>
        </r>
      </text>
    </comment>
    <comment ref="F19" authorId="0" shapeId="0" xr:uid="{00000000-0006-0000-0200-000021000000}">
      <text>
        <r>
          <rPr>
            <b/>
            <sz val="9"/>
            <color indexed="81"/>
            <rFont val="Tahoma"/>
            <family val="2"/>
          </rPr>
          <t>YULIED.PENARANDA:</t>
        </r>
        <r>
          <rPr>
            <sz val="9"/>
            <color indexed="81"/>
            <rFont val="Tahoma"/>
            <family val="2"/>
          </rPr>
          <t xml:space="preserve">
Este debe corresponder con la programación del  Plan Anual de Caja- PAC de la vigencia</t>
        </r>
      </text>
    </comment>
    <comment ref="F20" authorId="0" shapeId="0" xr:uid="{00000000-0006-0000-0200-000022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adquiridos que al cierre de la vigencia fiscal no  se cumplieron.</t>
        </r>
      </text>
    </comment>
    <comment ref="F21" authorId="0" shapeId="0" xr:uid="{00000000-0006-0000-0200-000023000000}">
      <text>
        <r>
          <rPr>
            <b/>
            <sz val="9"/>
            <color indexed="81"/>
            <rFont val="Tahoma"/>
            <family val="2"/>
          </rPr>
          <t>YULIED.PENARANDA:</t>
        </r>
        <r>
          <rPr>
            <sz val="9"/>
            <color indexed="81"/>
            <rFont val="Tahoma"/>
            <family val="2"/>
          </rPr>
          <t xml:space="preserve">
Son compromisos legalmente adquiridos que al cierre de la vigencia fiscal no se han atendido por no haberse completado las formalidades necesarias que hagan exigible el pago al terminarse el año.</t>
        </r>
      </text>
    </comment>
    <comment ref="F22" authorId="0" shapeId="0" xr:uid="{00000000-0006-0000-0200-000024000000}">
      <text>
        <r>
          <rPr>
            <b/>
            <sz val="9"/>
            <color rgb="FF000000"/>
            <rFont val="Tahoma"/>
            <family val="2"/>
          </rPr>
          <t>YULIED.PENARANDA:</t>
        </r>
        <r>
          <rPr>
            <sz val="9"/>
            <color rgb="FF000000"/>
            <rFont val="Tahoma"/>
            <family val="2"/>
          </rPr>
          <t xml:space="preserve">
</t>
        </r>
        <r>
          <rPr>
            <sz val="9"/>
            <color rgb="FF000000"/>
            <rFont val="Tahoma"/>
            <family val="2"/>
          </rPr>
          <t>Para las metas de tipología suma (vigencia + reservas). Para los demás tipos de metas se asocia el mismo dato de la vigencia.</t>
        </r>
      </text>
    </comment>
    <comment ref="F23" authorId="0" shapeId="0" xr:uid="{00000000-0006-0000-0200-000025000000}">
      <text>
        <r>
          <rPr>
            <b/>
            <sz val="9"/>
            <color indexed="81"/>
            <rFont val="Tahoma"/>
            <family val="2"/>
          </rPr>
          <t>YULIED.PENARANDA:</t>
        </r>
        <r>
          <rPr>
            <sz val="9"/>
            <color indexed="81"/>
            <rFont val="Tahoma"/>
            <family val="2"/>
          </rPr>
          <t xml:space="preserve">
Se suma los recursos presupuestales (vigencia + reservas)</t>
        </r>
      </text>
    </comment>
    <comment ref="F24" authorId="0" shapeId="0" xr:uid="{00000000-0006-0000-0200-000026000000}">
      <text>
        <r>
          <rPr>
            <b/>
            <sz val="9"/>
            <color rgb="FF000000"/>
            <rFont val="Tahoma"/>
            <family val="2"/>
          </rPr>
          <t>YULIED.PENARANDA:</t>
        </r>
        <r>
          <rPr>
            <sz val="9"/>
            <color rgb="FF000000"/>
            <rFont val="Tahoma"/>
            <family val="2"/>
          </rPr>
          <t xml:space="preserve">
</t>
        </r>
        <r>
          <rPr>
            <sz val="9"/>
            <color rgb="FF000000"/>
            <rFont val="Tahoma"/>
            <family val="2"/>
          </rPr>
          <t xml:space="preserve">Magnitud física de la meta proyecto de inversión, a programar o a realizar seguimiento, según la columna en que se reporte. </t>
        </r>
      </text>
    </comment>
    <comment ref="F25" authorId="0" shapeId="0" xr:uid="{00000000-0006-0000-0200-000027000000}">
      <text>
        <r>
          <rPr>
            <b/>
            <sz val="9"/>
            <color rgb="FF000000"/>
            <rFont val="Tahoma"/>
            <family val="2"/>
          </rPr>
          <t>YULIED.PENARANDA:</t>
        </r>
        <r>
          <rPr>
            <sz val="9"/>
            <color rgb="FF000000"/>
            <rFont val="Tahoma"/>
            <family val="2"/>
          </rPr>
          <t xml:space="preserve">
</t>
        </r>
        <r>
          <rPr>
            <sz val="9"/>
            <color rgb="FF000000"/>
            <rFont val="Tahoma"/>
            <family val="2"/>
          </rPr>
          <t>Recursos presupuestales asignados para la vigencia en programación  y/o seguimiento, según la columna en que se reporte</t>
        </r>
      </text>
    </comment>
    <comment ref="F27" authorId="0" shapeId="0" xr:uid="{00000000-0006-0000-0200-000028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adquiridos que al cierre de la vigencia fiscal no  se cumplieron.</t>
        </r>
      </text>
    </comment>
    <comment ref="F28" authorId="0" shapeId="0" xr:uid="{00000000-0006-0000-0200-000029000000}">
      <text>
        <r>
          <rPr>
            <b/>
            <sz val="9"/>
            <color indexed="81"/>
            <rFont val="Tahoma"/>
            <family val="2"/>
          </rPr>
          <t>YULIED.PENARANDA:</t>
        </r>
        <r>
          <rPr>
            <sz val="9"/>
            <color indexed="81"/>
            <rFont val="Tahoma"/>
            <family val="2"/>
          </rPr>
          <t xml:space="preserve">
Son compromisos legalmente adquiridos que al cierre de la vigencia fiscal no se han atendido por no haberse completado las formalidades necesarias que hagan exigible el pago al terminarse el año.</t>
        </r>
      </text>
    </comment>
    <comment ref="F29" authorId="0" shapeId="0" xr:uid="{00000000-0006-0000-0200-00002A000000}">
      <text>
        <r>
          <rPr>
            <b/>
            <sz val="9"/>
            <color indexed="81"/>
            <rFont val="Tahoma"/>
            <family val="2"/>
          </rPr>
          <t>YULIED.PENARANDA:</t>
        </r>
        <r>
          <rPr>
            <sz val="9"/>
            <color indexed="81"/>
            <rFont val="Tahoma"/>
            <family val="2"/>
          </rPr>
          <t xml:space="preserve">
Para las metas de tipología suma (vigencia + reservas). Para los demás tipos de metas se asocia el mismo dato de la vigencia.</t>
        </r>
      </text>
    </comment>
    <comment ref="F30" authorId="0" shapeId="0" xr:uid="{00000000-0006-0000-0200-00002B000000}">
      <text>
        <r>
          <rPr>
            <b/>
            <sz val="9"/>
            <color indexed="81"/>
            <rFont val="Tahoma"/>
            <family val="2"/>
          </rPr>
          <t>YULIED.PENARANDA:</t>
        </r>
        <r>
          <rPr>
            <sz val="9"/>
            <color indexed="81"/>
            <rFont val="Tahoma"/>
            <family val="2"/>
          </rPr>
          <t xml:space="preserve">
Se suma los recursos presupuestales (vigencia + reservas)</t>
        </r>
      </text>
    </comment>
    <comment ref="F31" authorId="0" shapeId="0" xr:uid="{00000000-0006-0000-0200-00002C000000}">
      <text>
        <r>
          <rPr>
            <b/>
            <sz val="9"/>
            <color indexed="81"/>
            <rFont val="Tahoma"/>
            <family val="2"/>
          </rPr>
          <t>YULIED.PENARANDA:</t>
        </r>
        <r>
          <rPr>
            <sz val="9"/>
            <color indexed="81"/>
            <rFont val="Tahoma"/>
            <family val="2"/>
          </rPr>
          <t xml:space="preserve">
Se suma los recursos presupuestales de la vigencia, por cada meta de inversión del proyecto</t>
        </r>
      </text>
    </comment>
    <comment ref="F32" authorId="0" shapeId="0" xr:uid="{00000000-0006-0000-0200-00002D000000}">
      <text>
        <r>
          <rPr>
            <b/>
            <sz val="9"/>
            <color indexed="81"/>
            <rFont val="Tahoma"/>
            <family val="2"/>
          </rPr>
          <t>YULIED.PENARANDA:</t>
        </r>
        <r>
          <rPr>
            <sz val="9"/>
            <color indexed="81"/>
            <rFont val="Tahoma"/>
            <family val="2"/>
          </rPr>
          <t xml:space="preserve">
Se suma los recursos presupuestales de la reserva, por cada meta de inversión del proyecto</t>
        </r>
      </text>
    </comment>
    <comment ref="F33" authorId="0" shapeId="0" xr:uid="{00000000-0006-0000-0200-00002E000000}">
      <text>
        <r>
          <rPr>
            <b/>
            <sz val="9"/>
            <color indexed="81"/>
            <rFont val="Tahoma"/>
            <family val="2"/>
          </rPr>
          <t>YULIED.PENARANDA:</t>
        </r>
        <r>
          <rPr>
            <sz val="9"/>
            <color indexed="81"/>
            <rFont val="Tahoma"/>
            <family val="2"/>
          </rPr>
          <t xml:space="preserve">
Se suma los recursos presupuestales (vigencia + reservas)</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3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3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300-000003000000}">
      <text>
        <r>
          <rPr>
            <b/>
            <sz val="9"/>
            <color indexed="81"/>
            <rFont val="Tahoma"/>
            <family val="2"/>
          </rPr>
          <t>YULIED.PENARANDA:</t>
        </r>
        <r>
          <rPr>
            <sz val="9"/>
            <color indexed="81"/>
            <rFont val="Tahoma"/>
            <family val="2"/>
          </rPr>
          <t xml:space="preserve">
Se escribe el nombre completo de las líneas de acción, quien nos dan una visión general de los grandes temas del proyecto, forman parte integral del mismo.</t>
        </r>
      </text>
    </comment>
    <comment ref="B7" authorId="0" shapeId="0" xr:uid="{00000000-0006-0000-0300-000004000000}">
      <text>
        <r>
          <rPr>
            <b/>
            <sz val="9"/>
            <color indexed="81"/>
            <rFont val="Tahoma"/>
            <family val="2"/>
          </rPr>
          <t>YULIED.PENARANDA:</t>
        </r>
        <r>
          <rPr>
            <sz val="9"/>
            <color indexed="81"/>
            <rFont val="Tahoma"/>
            <family val="2"/>
          </rPr>
          <t xml:space="preserve">
Se deben relacionar todas las metas proyecto de inversión formuladas para la ejecución del proyecto.</t>
        </r>
      </text>
    </comment>
    <comment ref="C7" authorId="0" shapeId="0" xr:uid="{00000000-0006-0000-0300-000005000000}">
      <text>
        <r>
          <rPr>
            <b/>
            <sz val="9"/>
            <color rgb="FF000000"/>
            <rFont val="Tahoma"/>
            <family val="2"/>
          </rPr>
          <t>YULIED.PENARANDA:</t>
        </r>
        <r>
          <rPr>
            <sz val="9"/>
            <color rgb="FF000000"/>
            <rFont val="Tahoma"/>
            <family val="2"/>
          </rPr>
          <t xml:space="preserve">
</t>
        </r>
        <r>
          <rPr>
            <sz val="9"/>
            <color rgb="FF000000"/>
            <rFont val="Tahoma"/>
            <family val="2"/>
          </rPr>
          <t>Código y descripción de cada actividad en orden cronológico para el cumplimiento de la meta proyecto de inversión.    Máximo de caracteres 200 incluido espacios.</t>
        </r>
      </text>
    </comment>
    <comment ref="D7" authorId="0" shapeId="0" xr:uid="{00000000-0006-0000-0300-000006000000}">
      <text>
        <r>
          <rPr>
            <b/>
            <sz val="9"/>
            <color indexed="81"/>
            <rFont val="Tahoma"/>
            <family val="2"/>
          </rPr>
          <t>YULIED.PENARANDA:</t>
        </r>
        <r>
          <rPr>
            <sz val="9"/>
            <color indexed="81"/>
            <rFont val="Tahoma"/>
            <family val="2"/>
          </rPr>
          <t xml:space="preserve">
Se selecciona con “X” si el presupuesto con el que se ejecuta la actividad es con recursos de vigencia y/o de la reserva.</t>
        </r>
      </text>
    </comment>
    <comment ref="F7" authorId="0" shapeId="0" xr:uid="{00000000-0006-0000-0300-000007000000}">
      <text>
        <r>
          <rPr>
            <b/>
            <sz val="9"/>
            <color indexed="81"/>
            <rFont val="Tahoma"/>
            <family val="2"/>
          </rPr>
          <t>YULIED.PENARANDA:</t>
        </r>
        <r>
          <rPr>
            <sz val="9"/>
            <color indexed="81"/>
            <rFont val="Tahoma"/>
            <family val="2"/>
          </rPr>
          <t xml:space="preserve">
Teniendo en cuenta los tiempos y productos, cada una de las actividades requiere una asignación porcentual para cada mes del año (tanto para su programación, como para su ejecución)</t>
        </r>
      </text>
    </comment>
    <comment ref="T7" authorId="0" shapeId="0" xr:uid="{00000000-0006-0000-0300-000008000000}">
      <text>
        <r>
          <rPr>
            <b/>
            <sz val="9"/>
            <color indexed="81"/>
            <rFont val="Tahoma"/>
            <family val="2"/>
          </rPr>
          <t>YULIED.PENARANDA:</t>
        </r>
        <r>
          <rPr>
            <sz val="9"/>
            <color indexed="81"/>
            <rFont val="Tahoma"/>
            <family val="2"/>
          </rPr>
          <t xml:space="preserve">
Peso porcentual de la meta y actividad, al final del resultado nos da el 100%</t>
        </r>
      </text>
    </comment>
    <comment ref="V7" authorId="0" shapeId="0" xr:uid="{00000000-0006-0000-0300-000009000000}">
      <text>
        <r>
          <rPr>
            <b/>
            <sz val="9"/>
            <color rgb="FF000000"/>
            <rFont val="Tahoma"/>
            <family val="2"/>
          </rPr>
          <t>YULIED.PENARANDA:</t>
        </r>
        <r>
          <rPr>
            <sz val="9"/>
            <color rgb="FF000000"/>
            <rFont val="Tahoma"/>
            <family val="2"/>
          </rPr>
          <t xml:space="preserve">
Relacionar el periodo de corte y año a reportar.
Definir  los logros más representativos  acumulados en la vigencia, de forma clara y concreta, coherente con el avance de las metas del proyecto. Máximo de caracteres 2.000 incluidos espacios</t>
        </r>
      </text>
    </comment>
    <comment ref="D8" authorId="0" shapeId="0" xr:uid="{00000000-0006-0000-0300-00000A000000}">
      <text>
        <r>
          <rPr>
            <b/>
            <sz val="9"/>
            <color indexed="81"/>
            <rFont val="Tahoma"/>
            <family val="2"/>
          </rPr>
          <t>YULIED.PENARANDA:</t>
        </r>
        <r>
          <rPr>
            <sz val="9"/>
            <color indexed="81"/>
            <rFont val="Tahoma"/>
            <family val="2"/>
          </rPr>
          <t xml:space="preserve">
Este campo se selecciona con “X” si el presupuesto con el que se ejecuta la actividad es con recursos de vigencia </t>
        </r>
      </text>
    </comment>
    <comment ref="E8" authorId="0" shapeId="0" xr:uid="{00000000-0006-0000-0300-00000B000000}">
      <text>
        <r>
          <rPr>
            <b/>
            <sz val="9"/>
            <color rgb="FF000000"/>
            <rFont val="Tahoma"/>
            <family val="2"/>
          </rPr>
          <t>YULIED.PENARANDA:</t>
        </r>
        <r>
          <rPr>
            <sz val="9"/>
            <color rgb="FF000000"/>
            <rFont val="Tahoma"/>
            <family val="2"/>
          </rPr>
          <t xml:space="preserve">
</t>
        </r>
        <r>
          <rPr>
            <sz val="9"/>
            <color rgb="FF000000"/>
            <rFont val="Tahoma"/>
            <family val="2"/>
          </rPr>
          <t>Este campo se selecciona con “X” si el presupuesto con el que se ejecuta la actividad es con recursos  de la reserva.</t>
        </r>
      </text>
    </comment>
    <comment ref="F8" authorId="0" shapeId="0" xr:uid="{00000000-0006-0000-0300-00000C000000}">
      <text>
        <r>
          <rPr>
            <b/>
            <sz val="9"/>
            <color indexed="81"/>
            <rFont val="Tahoma"/>
            <family val="2"/>
          </rPr>
          <t>YULIED.PENARANDA:</t>
        </r>
        <r>
          <rPr>
            <sz val="9"/>
            <color indexed="81"/>
            <rFont val="Tahoma"/>
            <family val="2"/>
          </rPr>
          <t xml:space="preserve">
Variables: programado y ejecutado</t>
        </r>
      </text>
    </comment>
    <comment ref="G8" authorId="0" shapeId="0" xr:uid="{00000000-0006-0000-0300-00000D000000}">
      <text>
        <r>
          <rPr>
            <b/>
            <sz val="9"/>
            <color indexed="81"/>
            <rFont val="Tahoma"/>
            <family val="2"/>
          </rPr>
          <t>YULIED.PENARANDA:</t>
        </r>
        <r>
          <rPr>
            <sz val="9"/>
            <color indexed="81"/>
            <rFont val="Tahoma"/>
            <family val="2"/>
          </rPr>
          <t xml:space="preserve">
Máximo dos decimales</t>
        </r>
      </text>
    </comment>
    <comment ref="H8" authorId="0" shapeId="0" xr:uid="{00000000-0006-0000-0300-00000E000000}">
      <text>
        <r>
          <rPr>
            <b/>
            <sz val="9"/>
            <color indexed="81"/>
            <rFont val="Tahoma"/>
            <family val="2"/>
          </rPr>
          <t>YULIED.PENARANDA:</t>
        </r>
        <r>
          <rPr>
            <sz val="9"/>
            <color indexed="81"/>
            <rFont val="Tahoma"/>
            <family val="2"/>
          </rPr>
          <t xml:space="preserve">
Máximo dos decimales</t>
        </r>
      </text>
    </comment>
    <comment ref="I8" authorId="0" shapeId="0" xr:uid="{00000000-0006-0000-0300-00000F000000}">
      <text>
        <r>
          <rPr>
            <b/>
            <sz val="9"/>
            <color indexed="81"/>
            <rFont val="Tahoma"/>
            <family val="2"/>
          </rPr>
          <t>YULIED.PENARANDA:</t>
        </r>
        <r>
          <rPr>
            <sz val="9"/>
            <color indexed="81"/>
            <rFont val="Tahoma"/>
            <family val="2"/>
          </rPr>
          <t xml:space="preserve">
Máximo dos decimales</t>
        </r>
      </text>
    </comment>
    <comment ref="J8" authorId="0" shapeId="0" xr:uid="{00000000-0006-0000-0300-000010000000}">
      <text>
        <r>
          <rPr>
            <b/>
            <sz val="9"/>
            <color indexed="81"/>
            <rFont val="Tahoma"/>
            <family val="2"/>
          </rPr>
          <t>YULIED.PENARANDA:</t>
        </r>
        <r>
          <rPr>
            <sz val="9"/>
            <color indexed="81"/>
            <rFont val="Tahoma"/>
            <family val="2"/>
          </rPr>
          <t xml:space="preserve">
Máximo dos decimales</t>
        </r>
      </text>
    </comment>
    <comment ref="K8" authorId="0" shapeId="0" xr:uid="{00000000-0006-0000-0300-000011000000}">
      <text>
        <r>
          <rPr>
            <b/>
            <sz val="9"/>
            <color indexed="81"/>
            <rFont val="Tahoma"/>
            <family val="2"/>
          </rPr>
          <t>YULIED.PENARANDA:</t>
        </r>
        <r>
          <rPr>
            <sz val="9"/>
            <color indexed="81"/>
            <rFont val="Tahoma"/>
            <family val="2"/>
          </rPr>
          <t xml:space="preserve">
Máximo dos decimales</t>
        </r>
      </text>
    </comment>
    <comment ref="L8" authorId="0" shapeId="0" xr:uid="{00000000-0006-0000-0300-000012000000}">
      <text>
        <r>
          <rPr>
            <b/>
            <sz val="9"/>
            <color indexed="81"/>
            <rFont val="Tahoma"/>
            <family val="2"/>
          </rPr>
          <t>YULIED.PENARANDA:</t>
        </r>
        <r>
          <rPr>
            <sz val="9"/>
            <color indexed="81"/>
            <rFont val="Tahoma"/>
            <family val="2"/>
          </rPr>
          <t xml:space="preserve">
Máximo dos decimales</t>
        </r>
      </text>
    </comment>
    <comment ref="M8" authorId="0" shapeId="0" xr:uid="{00000000-0006-0000-0300-000013000000}">
      <text>
        <r>
          <rPr>
            <b/>
            <sz val="9"/>
            <color indexed="81"/>
            <rFont val="Tahoma"/>
            <family val="2"/>
          </rPr>
          <t>YULIED.PENARANDA:</t>
        </r>
        <r>
          <rPr>
            <sz val="9"/>
            <color indexed="81"/>
            <rFont val="Tahoma"/>
            <family val="2"/>
          </rPr>
          <t xml:space="preserve">
Máximo dos decimales</t>
        </r>
      </text>
    </comment>
    <comment ref="N8" authorId="0" shapeId="0" xr:uid="{00000000-0006-0000-0300-000014000000}">
      <text>
        <r>
          <rPr>
            <b/>
            <sz val="9"/>
            <color indexed="81"/>
            <rFont val="Tahoma"/>
            <family val="2"/>
          </rPr>
          <t>YULIED.PENARANDA:</t>
        </r>
        <r>
          <rPr>
            <sz val="9"/>
            <color indexed="81"/>
            <rFont val="Tahoma"/>
            <family val="2"/>
          </rPr>
          <t xml:space="preserve">
Máximo dos decimales</t>
        </r>
      </text>
    </comment>
    <comment ref="O8" authorId="0" shapeId="0" xr:uid="{00000000-0006-0000-0300-000015000000}">
      <text>
        <r>
          <rPr>
            <b/>
            <sz val="9"/>
            <color indexed="81"/>
            <rFont val="Tahoma"/>
            <family val="2"/>
          </rPr>
          <t>YULIED.PENARANDA:</t>
        </r>
        <r>
          <rPr>
            <sz val="9"/>
            <color indexed="81"/>
            <rFont val="Tahoma"/>
            <family val="2"/>
          </rPr>
          <t xml:space="preserve">
Máximo dos decimales</t>
        </r>
      </text>
    </comment>
    <comment ref="P8" authorId="0" shapeId="0" xr:uid="{00000000-0006-0000-0300-000016000000}">
      <text>
        <r>
          <rPr>
            <b/>
            <sz val="9"/>
            <color indexed="81"/>
            <rFont val="Tahoma"/>
            <family val="2"/>
          </rPr>
          <t>YULIED.PENARANDA:</t>
        </r>
        <r>
          <rPr>
            <sz val="9"/>
            <color indexed="81"/>
            <rFont val="Tahoma"/>
            <family val="2"/>
          </rPr>
          <t xml:space="preserve">
Máximo dos decimales</t>
        </r>
      </text>
    </comment>
    <comment ref="Q8" authorId="0" shapeId="0" xr:uid="{00000000-0006-0000-0300-000017000000}">
      <text>
        <r>
          <rPr>
            <b/>
            <sz val="9"/>
            <color indexed="81"/>
            <rFont val="Tahoma"/>
            <family val="2"/>
          </rPr>
          <t>YULIED.PENARANDA:</t>
        </r>
        <r>
          <rPr>
            <sz val="9"/>
            <color indexed="81"/>
            <rFont val="Tahoma"/>
            <family val="2"/>
          </rPr>
          <t xml:space="preserve">
Máximo dos decimales</t>
        </r>
      </text>
    </comment>
    <comment ref="R8" authorId="0" shapeId="0" xr:uid="{00000000-0006-0000-0300-000018000000}">
      <text>
        <r>
          <rPr>
            <b/>
            <sz val="9"/>
            <color indexed="81"/>
            <rFont val="Tahoma"/>
            <family val="2"/>
          </rPr>
          <t>YULIED.PENARANDA:</t>
        </r>
        <r>
          <rPr>
            <sz val="9"/>
            <color indexed="81"/>
            <rFont val="Tahoma"/>
            <family val="2"/>
          </rPr>
          <t xml:space="preserve">
Máximo dos decimales</t>
        </r>
      </text>
    </comment>
    <comment ref="S8" authorId="0" shapeId="0" xr:uid="{00000000-0006-0000-0300-000019000000}">
      <text>
        <r>
          <rPr>
            <b/>
            <sz val="9"/>
            <color indexed="81"/>
            <rFont val="Tahoma"/>
            <family val="2"/>
          </rPr>
          <t>YULIED.PENARANDA:</t>
        </r>
        <r>
          <rPr>
            <sz val="9"/>
            <color indexed="81"/>
            <rFont val="Tahoma"/>
            <family val="2"/>
          </rPr>
          <t xml:space="preserve">
La programación y la ejecución de la actividad en los 12 meses, no puede ser superior a 100%.  </t>
        </r>
      </text>
    </comment>
    <comment ref="T8" authorId="0" shapeId="0" xr:uid="{00000000-0006-0000-0300-00001A000000}">
      <text>
        <r>
          <rPr>
            <b/>
            <sz val="9"/>
            <color rgb="FF000000"/>
            <rFont val="Tahoma"/>
            <family val="2"/>
          </rPr>
          <t>YULIED.PENARANDA:</t>
        </r>
        <r>
          <rPr>
            <sz val="9"/>
            <color rgb="FF000000"/>
            <rFont val="Tahoma"/>
            <family val="2"/>
          </rPr>
          <t xml:space="preserve">
</t>
        </r>
        <r>
          <rPr>
            <sz val="9"/>
            <color rgb="FF000000"/>
            <rFont val="Tahoma"/>
            <family val="2"/>
          </rPr>
          <t>Peso porcentual de cada meta, en función del proyecto de inversión</t>
        </r>
      </text>
    </comment>
    <comment ref="U8" authorId="0" shapeId="0" xr:uid="{00000000-0006-0000-0300-00001B000000}">
      <text>
        <r>
          <rPr>
            <b/>
            <sz val="9"/>
            <color indexed="81"/>
            <rFont val="Tahoma"/>
            <family val="2"/>
          </rPr>
          <t>YULIED.PENARANDA:</t>
        </r>
        <r>
          <rPr>
            <sz val="9"/>
            <color indexed="81"/>
            <rFont val="Tahoma"/>
            <family val="2"/>
          </rPr>
          <t xml:space="preserve">
Peso porcentual de cada actividad, en función del proyecto de inversión</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NanaWayuu</author>
    <author>YULIED.PENARANDA</author>
  </authors>
  <commentList>
    <comment ref="AJ9" authorId="0" shapeId="0" xr:uid="{00000000-0006-0000-0000-000001000000}">
      <text>
        <r>
          <rPr>
            <b/>
            <sz val="10"/>
            <color indexed="81"/>
            <rFont val="Tahoma"/>
            <family val="2"/>
          </rPr>
          <t xml:space="preserve">Paola Andrea Rodríguez Barreo:
</t>
        </r>
        <r>
          <rPr>
            <sz val="10"/>
            <color indexed="81"/>
            <rFont val="Tahoma"/>
            <family val="2"/>
          </rPr>
          <t>Responde a la georreferenciación de la meta que puede ser de geometría línea, punto o polígono, en este campo se deberá registrar el nombre el archivo adjunto (Shapefile, datos como coordenadas o dirección) y la fecha de entrega de la georreferenciación.</t>
        </r>
      </text>
    </comment>
    <comment ref="AK9" authorId="0" shapeId="0" xr:uid="{00000000-0006-0000-0000-000002000000}">
      <text>
        <r>
          <rPr>
            <b/>
            <sz val="10"/>
            <color indexed="81"/>
            <rFont val="Tahoma"/>
            <family val="2"/>
          </rPr>
          <t xml:space="preserve">Paola Andrea Rodríguez Barrero:
</t>
        </r>
        <r>
          <rPr>
            <sz val="10"/>
            <color indexed="81"/>
            <rFont val="Tahoma"/>
            <family val="2"/>
          </rPr>
          <t xml:space="preserve">Área de influencia que abarca la inversión:
°Área intralocal (áreas específicas de parques, suelos entre otros)
°Localidad
°Supralocal más de una localidad (Cerros orientales, subcuenca, etc).
o Comentar la incidencia que se busca obtener con desarrollo de las acciones a ejecutar en el punto de inversión.
</t>
        </r>
      </text>
    </comment>
    <comment ref="AL9" authorId="0" shapeId="0" xr:uid="{00000000-0006-0000-0000-000003000000}">
      <text>
        <r>
          <rPr>
            <b/>
            <sz val="10"/>
            <color indexed="81"/>
            <rFont val="Tahoma"/>
            <family val="2"/>
          </rPr>
          <t xml:space="preserve">Paola Andrea Rodríguez Barrero:
</t>
        </r>
        <r>
          <rPr>
            <sz val="10"/>
            <color indexed="81"/>
            <rFont val="Tahoma"/>
            <family val="2"/>
          </rPr>
          <t xml:space="preserve">En este campo se registra si el punto de inversión está relacionado espacialmente con un polígono de mejoramiento ya sea por que se encuentra directamente en el área definida o si se encuentra en el área de influencia de la acción en el punto de inversión. </t>
        </r>
      </text>
    </comment>
    <comment ref="AM9" authorId="0" shapeId="0" xr:uid="{00000000-0006-0000-0000-000004000000}">
      <text>
        <r>
          <rPr>
            <b/>
            <sz val="10"/>
            <color indexed="81"/>
            <rFont val="Tahoma"/>
            <family val="2"/>
          </rPr>
          <t xml:space="preserve">Paola Andrea Rodríguez Barrero:
</t>
        </r>
        <r>
          <rPr>
            <sz val="10"/>
            <color indexed="81"/>
            <rFont val="Tahoma"/>
            <family val="2"/>
          </rPr>
          <t xml:space="preserve">En este campo se registra si la acción en el punto de inversión apunta a una política pública. Ej: Política pública poblacional, diversidad, humedales, entre otras. </t>
        </r>
      </text>
    </comment>
    <comment ref="AN9" authorId="0" shapeId="0" xr:uid="{00000000-0006-0000-0000-000005000000}">
      <text>
        <r>
          <rPr>
            <b/>
            <sz val="10"/>
            <color indexed="81"/>
            <rFont val="Tahoma"/>
            <family val="2"/>
          </rPr>
          <t>SPCI:</t>
        </r>
        <r>
          <rPr>
            <sz val="10"/>
            <color indexed="81"/>
            <rFont val="Tahoma"/>
            <family val="2"/>
          </rPr>
          <t xml:space="preserve">
Número de personas identificadas en la localización asociada al punto de inversión.
</t>
        </r>
      </text>
    </comment>
    <comment ref="AR9" authorId="1" shapeId="0" xr:uid="{00000000-0006-0000-0000-000006000000}">
      <text>
        <r>
          <rPr>
            <b/>
            <sz val="9"/>
            <color indexed="81"/>
            <rFont val="Tahoma"/>
            <family val="2"/>
          </rPr>
          <t>YULIED.PENARANDA:</t>
        </r>
        <r>
          <rPr>
            <sz val="9"/>
            <color indexed="81"/>
            <rFont val="Tahoma"/>
            <family val="2"/>
          </rPr>
          <t xml:space="preserve">
a. 0-5 (primera infancia)
b.6-12 (Infancia)
c. 13-17 (Adolescencia)
d. 18-26 (Juventud)
e. 27-59 (adultez)
f. 60+Adelante (Envejecimiento y vejez)
z. Grupo etario sin definir</t>
        </r>
      </text>
    </comment>
    <comment ref="AT9" authorId="0" shapeId="0" xr:uid="{00000000-0006-0000-0000-000007000000}">
      <text>
        <r>
          <rPr>
            <b/>
            <sz val="10"/>
            <color indexed="81"/>
            <rFont val="Tahoma"/>
            <family val="2"/>
          </rPr>
          <t>SPCI:</t>
        </r>
        <r>
          <rPr>
            <sz val="10"/>
            <color indexed="81"/>
            <rFont val="Tahoma"/>
            <family val="2"/>
          </rPr>
          <t xml:space="preserve">
Describir la condición poblacional identificada, esta puede ser: el grupo Jóvenes descolarizados, Niños y niñas de primera infancia, Adulto-a trabajador-a formal, Adulto-a trabajador-a informal, ciudadanos habitantes de calle, comunidad en general, familias en emergencia social, familias en situación de vulnerabilidad, familias ubicadas en zonas de alto riesgo, Familias campesinas, Servidores y Servidoras Públicos, otro (indicar cual).</t>
        </r>
      </text>
    </comment>
    <comment ref="AV9" authorId="1" shapeId="0" xr:uid="{00000000-0006-0000-0000-000008000000}">
      <text>
        <r>
          <rPr>
            <b/>
            <sz val="9"/>
            <color rgb="FF000000"/>
            <rFont val="Tahoma"/>
            <family val="2"/>
          </rPr>
          <t>YULIED.PENARANDA:</t>
        </r>
        <r>
          <rPr>
            <sz val="9"/>
            <color rgb="FF000000"/>
            <rFont val="Tahoma"/>
            <family val="2"/>
          </rPr>
          <t xml:space="preserve">
</t>
        </r>
        <r>
          <rPr>
            <sz val="9"/>
            <color rgb="FF000000"/>
            <rFont val="Tahoma"/>
            <family val="2"/>
          </rPr>
          <t xml:space="preserve">Afrocolombianos, palenqueros y negritudes
</t>
        </r>
        <r>
          <rPr>
            <sz val="9"/>
            <color rgb="FF000000"/>
            <rFont val="Tahoma"/>
            <family val="2"/>
          </rPr>
          <t xml:space="preserve">Indígenas
</t>
        </r>
        <r>
          <rPr>
            <sz val="9"/>
            <color rgb="FF000000"/>
            <rFont val="Tahoma"/>
            <family val="2"/>
          </rPr>
          <t xml:space="preserve">No identifica grupo étnicos
</t>
        </r>
        <r>
          <rPr>
            <sz val="9"/>
            <color rgb="FF000000"/>
            <rFont val="Tahoma"/>
            <family val="2"/>
          </rPr>
          <t xml:space="preserve">Otros grupos étnicos
</t>
        </r>
        <r>
          <rPr>
            <sz val="9"/>
            <color rgb="FF000000"/>
            <rFont val="Tahoma"/>
            <family val="2"/>
          </rPr>
          <t xml:space="preserve">ROM
</t>
        </r>
        <r>
          <rPr>
            <sz val="9"/>
            <color rgb="FF000000"/>
            <rFont val="Tahoma"/>
            <family val="2"/>
          </rPr>
          <t xml:space="preserve">Raizales
</t>
        </r>
      </text>
    </comment>
    <comment ref="AX9" authorId="0" shapeId="0" xr:uid="{00000000-0006-0000-0000-000009000000}">
      <text>
        <r>
          <rPr>
            <b/>
            <sz val="10"/>
            <color rgb="FF000000"/>
            <rFont val="Tahoma"/>
            <family val="2"/>
          </rPr>
          <t>SPCI:</t>
        </r>
        <r>
          <rPr>
            <sz val="10"/>
            <color rgb="FF000000"/>
            <rFont val="Tahoma"/>
            <family val="2"/>
          </rPr>
          <t xml:space="preserve">
</t>
        </r>
        <r>
          <rPr>
            <sz val="10"/>
            <color rgb="FF000000"/>
            <rFont val="Tahoma"/>
            <family val="2"/>
          </rPr>
          <t xml:space="preserve">Se relaciona con el seguimiento a la población de acuerdo a la magnitud de la meta.
</t>
        </r>
      </text>
    </comment>
    <comment ref="D10" authorId="1" shapeId="0" xr:uid="{00000000-0006-0000-0000-00000A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1" authorId="1" shapeId="0" xr:uid="{00000000-0006-0000-0000-00000B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2" authorId="1" shapeId="0" xr:uid="{00000000-0006-0000-0000-00000C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3" authorId="1" shapeId="0" xr:uid="{00000000-0006-0000-0000-00000D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14" authorId="1" shapeId="0" xr:uid="{00000000-0006-0000-0000-00000E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15" authorId="1" shapeId="0" xr:uid="{00000000-0006-0000-0000-00000F000000}">
      <text>
        <r>
          <rPr>
            <b/>
            <sz val="9"/>
            <color indexed="81"/>
            <rFont val="Tahoma"/>
            <family val="2"/>
          </rPr>
          <t>YULIED.PENARANDA:</t>
        </r>
        <r>
          <rPr>
            <sz val="9"/>
            <color indexed="81"/>
            <rFont val="Tahoma"/>
            <family val="2"/>
          </rPr>
          <t xml:space="preserve">
Se suma los recursos presupuestales (vigencia + reservas)</t>
        </r>
      </text>
    </comment>
    <comment ref="D16" authorId="1" shapeId="0" xr:uid="{00000000-0006-0000-0000-000010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7" authorId="1" shapeId="0" xr:uid="{00000000-0006-0000-0000-000011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8" authorId="1" shapeId="0" xr:uid="{00000000-0006-0000-0000-000012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9" authorId="1" shapeId="0" xr:uid="{00000000-0006-0000-0000-000013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20" authorId="1" shapeId="0" xr:uid="{00000000-0006-0000-0000-000014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21" authorId="1" shapeId="0" xr:uid="{00000000-0006-0000-0000-000015000000}">
      <text>
        <r>
          <rPr>
            <b/>
            <sz val="9"/>
            <color indexed="81"/>
            <rFont val="Tahoma"/>
            <family val="2"/>
          </rPr>
          <t>YULIED.PENARANDA:</t>
        </r>
        <r>
          <rPr>
            <sz val="9"/>
            <color indexed="81"/>
            <rFont val="Tahoma"/>
            <family val="2"/>
          </rPr>
          <t xml:space="preserve">
Se suma los recursos presupuestales (vigencia + reservas)</t>
        </r>
      </text>
    </comment>
    <comment ref="D22" authorId="1" shapeId="0" xr:uid="{00000000-0006-0000-0000-000016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23" authorId="1" shapeId="0" xr:uid="{00000000-0006-0000-0000-000017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24" authorId="1" shapeId="0" xr:uid="{00000000-0006-0000-0000-000018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25" authorId="1" shapeId="0" xr:uid="{00000000-0006-0000-0000-000019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26" authorId="1" shapeId="0" xr:uid="{00000000-0006-0000-0000-00001A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27" authorId="1" shapeId="0" xr:uid="{00000000-0006-0000-0000-00001B000000}">
      <text>
        <r>
          <rPr>
            <b/>
            <sz val="9"/>
            <color indexed="81"/>
            <rFont val="Tahoma"/>
            <family val="2"/>
          </rPr>
          <t>YULIED.PENARANDA:</t>
        </r>
        <r>
          <rPr>
            <sz val="9"/>
            <color indexed="81"/>
            <rFont val="Tahoma"/>
            <family val="2"/>
          </rPr>
          <t xml:space="preserve">
Se suma los recursos presupuestales (vigencia + reservas)</t>
        </r>
      </text>
    </comment>
    <comment ref="D28" authorId="1" shapeId="0" xr:uid="{00000000-0006-0000-0000-00001C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29" authorId="1" shapeId="0" xr:uid="{00000000-0006-0000-0000-00001D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30" authorId="1" shapeId="0" xr:uid="{00000000-0006-0000-0000-00001E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31" authorId="1" shapeId="0" xr:uid="{00000000-0006-0000-0000-00001F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32" authorId="1" shapeId="0" xr:uid="{00000000-0006-0000-0000-000020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33" authorId="1" shapeId="0" xr:uid="{00000000-0006-0000-0000-000021000000}">
      <text>
        <r>
          <rPr>
            <b/>
            <sz val="9"/>
            <color indexed="81"/>
            <rFont val="Tahoma"/>
            <family val="2"/>
          </rPr>
          <t>YULIED.PENARANDA:</t>
        </r>
        <r>
          <rPr>
            <sz val="9"/>
            <color indexed="81"/>
            <rFont val="Tahoma"/>
            <family val="2"/>
          </rPr>
          <t xml:space="preserve">
Se suma los recursos presupuestales (vigencia + reservas)</t>
        </r>
      </text>
    </comment>
    <comment ref="D34" authorId="1" shapeId="0" xr:uid="{00000000-0006-0000-0000-000022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35" authorId="1" shapeId="0" xr:uid="{00000000-0006-0000-0000-000023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36" authorId="1" shapeId="0" xr:uid="{00000000-0006-0000-0000-000024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37" authorId="1" shapeId="0" xr:uid="{00000000-0006-0000-0000-000025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38" authorId="1" shapeId="0" xr:uid="{00000000-0006-0000-0000-000026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39" authorId="1" shapeId="0" xr:uid="{00000000-0006-0000-0000-000027000000}">
      <text>
        <r>
          <rPr>
            <b/>
            <sz val="9"/>
            <color indexed="81"/>
            <rFont val="Tahoma"/>
            <family val="2"/>
          </rPr>
          <t>YULIED.PENARANDA:</t>
        </r>
        <r>
          <rPr>
            <sz val="9"/>
            <color indexed="81"/>
            <rFont val="Tahoma"/>
            <family val="2"/>
          </rPr>
          <t xml:space="preserve">
Se suma los recursos presupuestales (vigencia + reservas)</t>
        </r>
      </text>
    </comment>
    <comment ref="D40" authorId="1" shapeId="0" xr:uid="{00000000-0006-0000-0000-000028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41" authorId="1" shapeId="0" xr:uid="{00000000-0006-0000-0000-000029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42" authorId="1" shapeId="0" xr:uid="{00000000-0006-0000-0000-00002A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43" authorId="1" shapeId="0" xr:uid="{00000000-0006-0000-0000-00002B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44" authorId="1" shapeId="0" xr:uid="{00000000-0006-0000-0000-00002C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45" authorId="1" shapeId="0" xr:uid="{00000000-0006-0000-0000-00002D000000}">
      <text>
        <r>
          <rPr>
            <b/>
            <sz val="9"/>
            <color indexed="81"/>
            <rFont val="Tahoma"/>
            <family val="2"/>
          </rPr>
          <t>YULIED.PENARANDA:</t>
        </r>
        <r>
          <rPr>
            <sz val="9"/>
            <color indexed="81"/>
            <rFont val="Tahoma"/>
            <family val="2"/>
          </rPr>
          <t xml:space="preserve">
Se suma los recursos presupuestales (vigencia + reservas)</t>
        </r>
      </text>
    </comment>
    <comment ref="D46" authorId="1" shapeId="0" xr:uid="{00000000-0006-0000-0000-00002E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47" authorId="1" shapeId="0" xr:uid="{00000000-0006-0000-0000-00002F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48" authorId="1" shapeId="0" xr:uid="{00000000-0006-0000-0000-000030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49" authorId="1" shapeId="0" xr:uid="{00000000-0006-0000-0000-000031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50" authorId="1" shapeId="0" xr:uid="{00000000-0006-0000-0000-000032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51" authorId="1" shapeId="0" xr:uid="{00000000-0006-0000-0000-000033000000}">
      <text>
        <r>
          <rPr>
            <b/>
            <sz val="9"/>
            <color indexed="81"/>
            <rFont val="Tahoma"/>
            <family val="2"/>
          </rPr>
          <t>YULIED.PENARANDA:</t>
        </r>
        <r>
          <rPr>
            <sz val="9"/>
            <color indexed="81"/>
            <rFont val="Tahoma"/>
            <family val="2"/>
          </rPr>
          <t xml:space="preserve">
Se suma los recursos presupuestales (vigencia + reservas)</t>
        </r>
      </text>
    </comment>
    <comment ref="D52" authorId="1" shapeId="0" xr:uid="{00000000-0006-0000-0000-000034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53" authorId="1" shapeId="0" xr:uid="{00000000-0006-0000-0000-000035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54" authorId="1" shapeId="0" xr:uid="{00000000-0006-0000-0000-000036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55" authorId="1" shapeId="0" xr:uid="{00000000-0006-0000-0000-000037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56" authorId="1" shapeId="0" xr:uid="{00000000-0006-0000-0000-000038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57" authorId="1" shapeId="0" xr:uid="{00000000-0006-0000-0000-000039000000}">
      <text>
        <r>
          <rPr>
            <b/>
            <sz val="9"/>
            <color indexed="81"/>
            <rFont val="Tahoma"/>
            <family val="2"/>
          </rPr>
          <t>YULIED.PENARANDA:</t>
        </r>
        <r>
          <rPr>
            <sz val="9"/>
            <color indexed="81"/>
            <rFont val="Tahoma"/>
            <family val="2"/>
          </rPr>
          <t xml:space="preserve">
Se suma los recursos presupuestales (vigencia + reservas)</t>
        </r>
      </text>
    </comment>
    <comment ref="D58" authorId="1" shapeId="0" xr:uid="{00000000-0006-0000-0000-00003A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59" authorId="1" shapeId="0" xr:uid="{00000000-0006-0000-0000-00003B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60" authorId="1" shapeId="0" xr:uid="{00000000-0006-0000-0000-00003C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61" authorId="1" shapeId="0" xr:uid="{00000000-0006-0000-0000-00003D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62" authorId="1" shapeId="0" xr:uid="{00000000-0006-0000-0000-00003E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63" authorId="1" shapeId="0" xr:uid="{00000000-0006-0000-0000-00003F000000}">
      <text>
        <r>
          <rPr>
            <b/>
            <sz val="9"/>
            <color indexed="81"/>
            <rFont val="Tahoma"/>
            <family val="2"/>
          </rPr>
          <t>YULIED.PENARANDA:</t>
        </r>
        <r>
          <rPr>
            <sz val="9"/>
            <color indexed="81"/>
            <rFont val="Tahoma"/>
            <family val="2"/>
          </rPr>
          <t xml:space="preserve">
Se suma los recursos presupuestales (vigencia + reservas)</t>
        </r>
      </text>
    </comment>
    <comment ref="D64" authorId="1" shapeId="0" xr:uid="{00000000-0006-0000-0000-000040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65" authorId="1" shapeId="0" xr:uid="{00000000-0006-0000-0000-000041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66" authorId="1" shapeId="0" xr:uid="{00000000-0006-0000-0000-000042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67" authorId="1" shapeId="0" xr:uid="{00000000-0006-0000-0000-000043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68" authorId="1" shapeId="0" xr:uid="{00000000-0006-0000-0000-000044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69" authorId="1" shapeId="0" xr:uid="{00000000-0006-0000-0000-000045000000}">
      <text>
        <r>
          <rPr>
            <b/>
            <sz val="9"/>
            <color indexed="81"/>
            <rFont val="Tahoma"/>
            <family val="2"/>
          </rPr>
          <t>YULIED.PENARANDA:</t>
        </r>
        <r>
          <rPr>
            <sz val="9"/>
            <color indexed="81"/>
            <rFont val="Tahoma"/>
            <family val="2"/>
          </rPr>
          <t xml:space="preserve">
Se suma los recursos presupuestales (vigencia + reservas)</t>
        </r>
      </text>
    </comment>
    <comment ref="D70" authorId="1" shapeId="0" xr:uid="{00000000-0006-0000-0000-000046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71" authorId="1" shapeId="0" xr:uid="{00000000-0006-0000-0000-000047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72" authorId="1" shapeId="0" xr:uid="{00000000-0006-0000-0000-000048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73" authorId="1" shapeId="0" xr:uid="{00000000-0006-0000-0000-000049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74" authorId="1" shapeId="0" xr:uid="{00000000-0006-0000-0000-00004A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75" authorId="1" shapeId="0" xr:uid="{00000000-0006-0000-0000-00004B000000}">
      <text>
        <r>
          <rPr>
            <b/>
            <sz val="9"/>
            <color indexed="81"/>
            <rFont val="Tahoma"/>
            <family val="2"/>
          </rPr>
          <t>YULIED.PENARANDA:</t>
        </r>
        <r>
          <rPr>
            <sz val="9"/>
            <color indexed="81"/>
            <rFont val="Tahoma"/>
            <family val="2"/>
          </rPr>
          <t xml:space="preserve">
Se suma los recursos presupuestales (vigencia + reservas)</t>
        </r>
      </text>
    </comment>
    <comment ref="D76" authorId="1" shapeId="0" xr:uid="{00000000-0006-0000-0000-00004C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77" authorId="1" shapeId="0" xr:uid="{00000000-0006-0000-0000-00004D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78" authorId="1" shapeId="0" xr:uid="{00000000-0006-0000-0000-00004E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79" authorId="1" shapeId="0" xr:uid="{00000000-0006-0000-0000-00004F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80" authorId="1" shapeId="0" xr:uid="{00000000-0006-0000-0000-000050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81" authorId="1" shapeId="0" xr:uid="{00000000-0006-0000-0000-000051000000}">
      <text>
        <r>
          <rPr>
            <b/>
            <sz val="9"/>
            <color indexed="81"/>
            <rFont val="Tahoma"/>
            <family val="2"/>
          </rPr>
          <t>YULIED.PENARANDA:</t>
        </r>
        <r>
          <rPr>
            <sz val="9"/>
            <color indexed="81"/>
            <rFont val="Tahoma"/>
            <family val="2"/>
          </rPr>
          <t xml:space="preserve">
Se suma los recursos presupuestales (vigencia + reservas)</t>
        </r>
      </text>
    </comment>
    <comment ref="D82" authorId="1" shapeId="0" xr:uid="{00000000-0006-0000-0000-000052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83" authorId="1" shapeId="0" xr:uid="{00000000-0006-0000-0000-000053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84" authorId="1" shapeId="0" xr:uid="{00000000-0006-0000-0000-000054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85" authorId="1" shapeId="0" xr:uid="{00000000-0006-0000-0000-000055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86" authorId="1" shapeId="0" xr:uid="{00000000-0006-0000-0000-000056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87" authorId="1" shapeId="0" xr:uid="{00000000-0006-0000-0000-000057000000}">
      <text>
        <r>
          <rPr>
            <b/>
            <sz val="9"/>
            <color indexed="81"/>
            <rFont val="Tahoma"/>
            <family val="2"/>
          </rPr>
          <t>YULIED.PENARANDA:</t>
        </r>
        <r>
          <rPr>
            <sz val="9"/>
            <color indexed="81"/>
            <rFont val="Tahoma"/>
            <family val="2"/>
          </rPr>
          <t xml:space="preserve">
Se suma los recursos presupuestales (vigencia + reservas)</t>
        </r>
      </text>
    </comment>
    <comment ref="D88" authorId="1" shapeId="0" xr:uid="{00000000-0006-0000-0000-000058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89" authorId="1" shapeId="0" xr:uid="{00000000-0006-0000-0000-000059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90" authorId="1" shapeId="0" xr:uid="{00000000-0006-0000-0000-00005A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91" authorId="1" shapeId="0" xr:uid="{00000000-0006-0000-0000-00005B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92" authorId="1" shapeId="0" xr:uid="{00000000-0006-0000-0000-00005C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93" authorId="1" shapeId="0" xr:uid="{00000000-0006-0000-0000-00005D000000}">
      <text>
        <r>
          <rPr>
            <b/>
            <sz val="9"/>
            <color indexed="81"/>
            <rFont val="Tahoma"/>
            <family val="2"/>
          </rPr>
          <t>YULIED.PENARANDA:</t>
        </r>
        <r>
          <rPr>
            <sz val="9"/>
            <color indexed="81"/>
            <rFont val="Tahoma"/>
            <family val="2"/>
          </rPr>
          <t xml:space="preserve">
Se suma los recursos presupuestales (vigencia + reservas)</t>
        </r>
      </text>
    </comment>
    <comment ref="D94" authorId="1" shapeId="0" xr:uid="{00000000-0006-0000-0000-00005E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95" authorId="1" shapeId="0" xr:uid="{00000000-0006-0000-0000-00005F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96" authorId="1" shapeId="0" xr:uid="{00000000-0006-0000-0000-000060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97" authorId="1" shapeId="0" xr:uid="{00000000-0006-0000-0000-000061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98" authorId="1" shapeId="0" xr:uid="{00000000-0006-0000-0000-000062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99" authorId="1" shapeId="0" xr:uid="{00000000-0006-0000-0000-000063000000}">
      <text>
        <r>
          <rPr>
            <b/>
            <sz val="9"/>
            <color indexed="81"/>
            <rFont val="Tahoma"/>
            <family val="2"/>
          </rPr>
          <t>YULIED.PENARANDA:</t>
        </r>
        <r>
          <rPr>
            <sz val="9"/>
            <color indexed="81"/>
            <rFont val="Tahoma"/>
            <family val="2"/>
          </rPr>
          <t xml:space="preserve">
Se suma los recursos presupuestales (vigencia + reservas)</t>
        </r>
      </text>
    </comment>
    <comment ref="D100" authorId="1" shapeId="0" xr:uid="{00000000-0006-0000-0000-000064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01" authorId="1" shapeId="0" xr:uid="{00000000-0006-0000-0000-000065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02" authorId="1" shapeId="0" xr:uid="{00000000-0006-0000-0000-000066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03" authorId="1" shapeId="0" xr:uid="{00000000-0006-0000-0000-000067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104" authorId="1" shapeId="0" xr:uid="{00000000-0006-0000-0000-000068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105" authorId="1" shapeId="0" xr:uid="{00000000-0006-0000-0000-000069000000}">
      <text>
        <r>
          <rPr>
            <b/>
            <sz val="9"/>
            <color indexed="81"/>
            <rFont val="Tahoma"/>
            <family val="2"/>
          </rPr>
          <t>YULIED.PENARANDA:</t>
        </r>
        <r>
          <rPr>
            <sz val="9"/>
            <color indexed="81"/>
            <rFont val="Tahoma"/>
            <family val="2"/>
          </rPr>
          <t xml:space="preserve">
Se suma los recursos presupuestales (vigencia + reservas)</t>
        </r>
      </text>
    </comment>
    <comment ref="D106" authorId="1" shapeId="0" xr:uid="{00000000-0006-0000-0000-00006A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07" authorId="1" shapeId="0" xr:uid="{00000000-0006-0000-0000-00006B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08" authorId="1" shapeId="0" xr:uid="{00000000-0006-0000-0000-00006C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09" authorId="1" shapeId="0" xr:uid="{00000000-0006-0000-0000-00006D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110" authorId="1" shapeId="0" xr:uid="{00000000-0006-0000-0000-00006E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111" authorId="1" shapeId="0" xr:uid="{00000000-0006-0000-0000-00006F000000}">
      <text>
        <r>
          <rPr>
            <b/>
            <sz val="9"/>
            <color indexed="81"/>
            <rFont val="Tahoma"/>
            <family val="2"/>
          </rPr>
          <t>YULIED.PENARANDA:</t>
        </r>
        <r>
          <rPr>
            <sz val="9"/>
            <color indexed="81"/>
            <rFont val="Tahoma"/>
            <family val="2"/>
          </rPr>
          <t xml:space="preserve">
Se suma los recursos presupuestales (vigencia + reservas)</t>
        </r>
      </text>
    </comment>
    <comment ref="D112" authorId="1" shapeId="0" xr:uid="{00000000-0006-0000-0000-000070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13" authorId="1" shapeId="0" xr:uid="{00000000-0006-0000-0000-000071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14" authorId="1" shapeId="0" xr:uid="{00000000-0006-0000-0000-000072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15" authorId="1" shapeId="0" xr:uid="{00000000-0006-0000-0000-000073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116" authorId="1" shapeId="0" xr:uid="{00000000-0006-0000-0000-000074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117" authorId="1" shapeId="0" xr:uid="{00000000-0006-0000-0000-000075000000}">
      <text>
        <r>
          <rPr>
            <b/>
            <sz val="9"/>
            <color indexed="81"/>
            <rFont val="Tahoma"/>
            <family val="2"/>
          </rPr>
          <t>YULIED.PENARANDA:</t>
        </r>
        <r>
          <rPr>
            <sz val="9"/>
            <color indexed="81"/>
            <rFont val="Tahoma"/>
            <family val="2"/>
          </rPr>
          <t xml:space="preserve">
Se suma los recursos presupuestales (vigencia + reservas)</t>
        </r>
      </text>
    </comment>
    <comment ref="D118" authorId="1" shapeId="0" xr:uid="{00000000-0006-0000-0000-000076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19" authorId="1" shapeId="0" xr:uid="{00000000-0006-0000-0000-000077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20" authorId="1" shapeId="0" xr:uid="{00000000-0006-0000-0000-000078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21" authorId="1" shapeId="0" xr:uid="{00000000-0006-0000-0000-000079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122" authorId="1" shapeId="0" xr:uid="{00000000-0006-0000-0000-00007A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123" authorId="1" shapeId="0" xr:uid="{00000000-0006-0000-0000-00007B000000}">
      <text>
        <r>
          <rPr>
            <b/>
            <sz val="9"/>
            <color indexed="81"/>
            <rFont val="Tahoma"/>
            <family val="2"/>
          </rPr>
          <t>YULIED.PENARANDA:</t>
        </r>
        <r>
          <rPr>
            <sz val="9"/>
            <color indexed="81"/>
            <rFont val="Tahoma"/>
            <family val="2"/>
          </rPr>
          <t xml:space="preserve">
Se suma los recursos presupuestales (vigencia + reservas)</t>
        </r>
      </text>
    </comment>
    <comment ref="D124" authorId="1" shapeId="0" xr:uid="{00000000-0006-0000-0000-00007C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25" authorId="1" shapeId="0" xr:uid="{00000000-0006-0000-0000-00007D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26" authorId="1" shapeId="0" xr:uid="{00000000-0006-0000-0000-00007E000000}">
      <text>
        <r>
          <rPr>
            <b/>
            <sz val="9"/>
            <color rgb="FF000000"/>
            <rFont val="Tahoma"/>
            <family val="2"/>
          </rPr>
          <t>YULIED.PENARANDA:</t>
        </r>
        <r>
          <rPr>
            <sz val="9"/>
            <color rgb="FF000000"/>
            <rFont val="Tahoma"/>
            <family val="2"/>
          </rPr>
          <t xml:space="preserve">
</t>
        </r>
        <r>
          <rPr>
            <sz val="9"/>
            <color rgb="FF000000"/>
            <rFont val="Tahoma"/>
            <family val="2"/>
          </rPr>
          <t>Magnitud física asociada a la reservas,  aplica para las meta con tipología suma, las cuales se pueden desagregar por los compromisos contraídos que al cierre de la vigencia fiscal no  se cumplierón.</t>
        </r>
      </text>
    </comment>
    <comment ref="D127" authorId="1" shapeId="0" xr:uid="{00000000-0006-0000-0000-00007F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128" authorId="1" shapeId="0" xr:uid="{00000000-0006-0000-0000-000080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129" authorId="1" shapeId="0" xr:uid="{00000000-0006-0000-0000-000081000000}">
      <text>
        <r>
          <rPr>
            <b/>
            <sz val="9"/>
            <color indexed="81"/>
            <rFont val="Tahoma"/>
            <family val="2"/>
          </rPr>
          <t>YULIED.PENARANDA:</t>
        </r>
        <r>
          <rPr>
            <sz val="9"/>
            <color indexed="81"/>
            <rFont val="Tahoma"/>
            <family val="2"/>
          </rPr>
          <t xml:space="preserve">
Se suma los recursos presupuestales (vigencia + reservas)</t>
        </r>
      </text>
    </comment>
    <comment ref="D130" authorId="1" shapeId="0" xr:uid="{00000000-0006-0000-0000-000082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31" authorId="1" shapeId="0" xr:uid="{00000000-0006-0000-0000-000083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32" authorId="1" shapeId="0" xr:uid="{00000000-0006-0000-0000-000084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33" authorId="1" shapeId="0" xr:uid="{00000000-0006-0000-0000-000085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134" authorId="1" shapeId="0" xr:uid="{00000000-0006-0000-0000-000086000000}">
      <text>
        <r>
          <rPr>
            <b/>
            <sz val="9"/>
            <color rgb="FF000000"/>
            <rFont val="Tahoma"/>
            <family val="2"/>
          </rPr>
          <t>YULIED.PENARANDA:</t>
        </r>
        <r>
          <rPr>
            <sz val="9"/>
            <color rgb="FF000000"/>
            <rFont val="Tahoma"/>
            <family val="2"/>
          </rPr>
          <t xml:space="preserve">
</t>
        </r>
        <r>
          <rPr>
            <sz val="9"/>
            <color rgb="FF000000"/>
            <rFont val="Tahoma"/>
            <family val="2"/>
          </rPr>
          <t>Para las metas de tipología suma (vigencia *reservas). Para las demás tipos de metas se asocia el mismo dato de la vigencia.</t>
        </r>
      </text>
    </comment>
    <comment ref="D135" authorId="1" shapeId="0" xr:uid="{00000000-0006-0000-0000-000087000000}">
      <text>
        <r>
          <rPr>
            <b/>
            <sz val="9"/>
            <color rgb="FF000000"/>
            <rFont val="Tahoma"/>
            <family val="2"/>
          </rPr>
          <t>YULIED.PENARANDA:</t>
        </r>
        <r>
          <rPr>
            <sz val="9"/>
            <color rgb="FF000000"/>
            <rFont val="Tahoma"/>
            <family val="2"/>
          </rPr>
          <t xml:space="preserve">
</t>
        </r>
        <r>
          <rPr>
            <sz val="9"/>
            <color rgb="FF000000"/>
            <rFont val="Tahoma"/>
            <family val="2"/>
          </rPr>
          <t>Se suma los recursos presupuestales (vigencia + reservas)</t>
        </r>
      </text>
    </comment>
    <comment ref="D136" authorId="1" shapeId="0" xr:uid="{00000000-0006-0000-0000-000088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37" authorId="1" shapeId="0" xr:uid="{00000000-0006-0000-0000-000089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38" authorId="1" shapeId="0" xr:uid="{00000000-0006-0000-0000-00008A000000}">
      <text>
        <r>
          <rPr>
            <b/>
            <sz val="9"/>
            <color rgb="FF000000"/>
            <rFont val="Tahoma"/>
            <family val="2"/>
          </rPr>
          <t>YULIED.PENARANDA:</t>
        </r>
        <r>
          <rPr>
            <sz val="9"/>
            <color rgb="FF000000"/>
            <rFont val="Tahoma"/>
            <family val="2"/>
          </rPr>
          <t xml:space="preserve">
</t>
        </r>
        <r>
          <rPr>
            <sz val="9"/>
            <color rgb="FF000000"/>
            <rFont val="Tahoma"/>
            <family val="2"/>
          </rPr>
          <t>Magnitud física asociada a la reservas,  aplica para las meta con tipología suma, las cuales se pueden desagregar por los compromisos contraídos que al cierre de la vigencia fiscal no  se cumplierón.</t>
        </r>
      </text>
    </comment>
    <comment ref="D139" authorId="1" shapeId="0" xr:uid="{00000000-0006-0000-0000-00008B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140" authorId="1" shapeId="0" xr:uid="{00000000-0006-0000-0000-00008C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141" authorId="1" shapeId="0" xr:uid="{00000000-0006-0000-0000-00008D000000}">
      <text>
        <r>
          <rPr>
            <b/>
            <sz val="9"/>
            <color indexed="81"/>
            <rFont val="Tahoma"/>
            <family val="2"/>
          </rPr>
          <t>YULIED.PENARANDA:</t>
        </r>
        <r>
          <rPr>
            <sz val="9"/>
            <color indexed="81"/>
            <rFont val="Tahoma"/>
            <family val="2"/>
          </rPr>
          <t xml:space="preserve">
Se suma los recursos presupuestales (vigencia + reservas)</t>
        </r>
      </text>
    </comment>
    <comment ref="D142" authorId="1" shapeId="0" xr:uid="{00000000-0006-0000-0000-00008E000000}">
      <text>
        <r>
          <rPr>
            <b/>
            <sz val="9"/>
            <color indexed="81"/>
            <rFont val="Tahoma"/>
            <family val="2"/>
          </rPr>
          <t>YULIED.PENARANDA:</t>
        </r>
        <r>
          <rPr>
            <sz val="9"/>
            <color indexed="81"/>
            <rFont val="Tahoma"/>
            <family val="2"/>
          </rPr>
          <t xml:space="preserve">
Magnitud física de la meta proyecto de inversión, a programar o a realizar seguimiento, según la columna en que se reporte. </t>
        </r>
      </text>
    </comment>
    <comment ref="D143" authorId="1" shapeId="0" xr:uid="{00000000-0006-0000-0000-00008F000000}">
      <text>
        <r>
          <rPr>
            <b/>
            <sz val="9"/>
            <color indexed="81"/>
            <rFont val="Tahoma"/>
            <family val="2"/>
          </rPr>
          <t>YULIED.PENARANDA:</t>
        </r>
        <r>
          <rPr>
            <sz val="9"/>
            <color indexed="81"/>
            <rFont val="Tahoma"/>
            <family val="2"/>
          </rPr>
          <t xml:space="preserve">
Recursos presupuestales asignados para la vigencia en programación  y/o seguimiento, según la columna en que se reporte</t>
        </r>
      </text>
    </comment>
    <comment ref="D144" authorId="1" shapeId="0" xr:uid="{00000000-0006-0000-0000-000090000000}">
      <text>
        <r>
          <rPr>
            <b/>
            <sz val="9"/>
            <color indexed="81"/>
            <rFont val="Tahoma"/>
            <family val="2"/>
          </rPr>
          <t>YULIED.PENARANDA:</t>
        </r>
        <r>
          <rPr>
            <sz val="9"/>
            <color indexed="81"/>
            <rFont val="Tahoma"/>
            <family val="2"/>
          </rPr>
          <t xml:space="preserve">
Magnitud física asociada a la reservas,  aplica para las meta con tipología suma, las cuales se pueden desagregar por los compromisos contraídos que al cierre de la vigencia fiscal no  se cumplierón.</t>
        </r>
      </text>
    </comment>
    <comment ref="D145" authorId="1" shapeId="0" xr:uid="{00000000-0006-0000-0000-000091000000}">
      <text>
        <r>
          <rPr>
            <b/>
            <sz val="9"/>
            <color indexed="81"/>
            <rFont val="Tahoma"/>
            <family val="2"/>
          </rPr>
          <t>YULIED.PENARANDA:</t>
        </r>
        <r>
          <rPr>
            <sz val="9"/>
            <color indexed="81"/>
            <rFont val="Tahoma"/>
            <family val="2"/>
          </rPr>
          <t xml:space="preserve">
Son compromisos legalmente contraídos que al cierre de la vigencia fiscal no se han atendido por no haberse completado las formalidades necesarias que hagan exigible el pago al terminarse el año.</t>
        </r>
      </text>
    </comment>
    <comment ref="D146" authorId="1" shapeId="0" xr:uid="{00000000-0006-0000-0000-000092000000}">
      <text>
        <r>
          <rPr>
            <b/>
            <sz val="9"/>
            <color indexed="81"/>
            <rFont val="Tahoma"/>
            <family val="2"/>
          </rPr>
          <t>YULIED.PENARANDA:</t>
        </r>
        <r>
          <rPr>
            <sz val="9"/>
            <color indexed="81"/>
            <rFont val="Tahoma"/>
            <family val="2"/>
          </rPr>
          <t xml:space="preserve">
Para las metas de tipología suma (vigencia *reservas). Para las demás tipos de metas se asocia el mismo dato de la vigencia.</t>
        </r>
      </text>
    </comment>
    <comment ref="D147" authorId="1" shapeId="0" xr:uid="{00000000-0006-0000-0000-000093000000}">
      <text>
        <r>
          <rPr>
            <b/>
            <sz val="9"/>
            <color rgb="FF000000"/>
            <rFont val="Tahoma"/>
            <family val="2"/>
          </rPr>
          <t>YULIED.PENARANDA:</t>
        </r>
        <r>
          <rPr>
            <sz val="9"/>
            <color rgb="FF000000"/>
            <rFont val="Tahoma"/>
            <family val="2"/>
          </rPr>
          <t xml:space="preserve">
</t>
        </r>
        <r>
          <rPr>
            <sz val="9"/>
            <color rgb="FF000000"/>
            <rFont val="Tahoma"/>
            <family val="2"/>
          </rPr>
          <t>Se suma los recursos presupuestales (vigencia + reservas)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4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4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400-000003000000}">
      <text>
        <r>
          <rPr>
            <b/>
            <sz val="9"/>
            <color indexed="81"/>
            <rFont val="Tahoma"/>
            <family val="2"/>
          </rPr>
          <t>YULIED.PENARANDA:</t>
        </r>
        <r>
          <rPr>
            <sz val="9"/>
            <color indexed="81"/>
            <rFont val="Tahoma"/>
            <family val="2"/>
          </rPr>
          <t xml:space="preserve">
Corresponde a la información en firme de cada vigencia fiscal.</t>
        </r>
      </text>
    </comment>
    <comment ref="A8" authorId="0" shapeId="0" xr:uid="{00000000-0006-0000-0400-000004000000}">
      <text>
        <r>
          <rPr>
            <b/>
            <sz val="9"/>
            <color indexed="81"/>
            <rFont val="Tahoma"/>
            <family val="2"/>
          </rPr>
          <t>YULIED.PENARANDA:</t>
        </r>
        <r>
          <rPr>
            <sz val="9"/>
            <color indexed="81"/>
            <rFont val="Tahoma"/>
            <family val="2"/>
          </rPr>
          <t xml:space="preserve">
Vigencia a reportar</t>
        </r>
      </text>
    </comment>
    <comment ref="C8" authorId="0" shapeId="0" xr:uid="{00000000-0006-0000-0400-000005000000}">
      <text>
        <r>
          <rPr>
            <b/>
            <sz val="9"/>
            <color indexed="81"/>
            <rFont val="Tahoma"/>
            <family val="2"/>
          </rPr>
          <t>YULIED.PENARANDA:</t>
        </r>
        <r>
          <rPr>
            <sz val="9"/>
            <color indexed="81"/>
            <rFont val="Tahoma"/>
            <family val="2"/>
          </rPr>
          <t xml:space="preserve">
Apropiación inicial acorde con la herramienta oficial de la SDH</t>
        </r>
      </text>
    </comment>
    <comment ref="D8" authorId="0" shapeId="0" xr:uid="{00000000-0006-0000-0400-000006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8" authorId="0" shapeId="0" xr:uid="{00000000-0006-0000-0400-000007000000}">
      <text>
        <r>
          <rPr>
            <b/>
            <sz val="9"/>
            <color indexed="81"/>
            <rFont val="Tahoma"/>
            <family val="2"/>
          </rPr>
          <t>YULIED.PENARANDA:</t>
        </r>
        <r>
          <rPr>
            <sz val="9"/>
            <color indexed="81"/>
            <rFont val="Tahoma"/>
            <family val="2"/>
          </rPr>
          <t xml:space="preserve">
Valores contenidos en los Registros Presupuestales de Compromisos</t>
        </r>
      </text>
    </comment>
    <comment ref="F8" authorId="0" shapeId="0" xr:uid="{00000000-0006-0000-0400-000008000000}">
      <text>
        <r>
          <rPr>
            <b/>
            <sz val="9"/>
            <color indexed="81"/>
            <rFont val="Tahoma"/>
            <family val="2"/>
          </rPr>
          <t>YULIED.PENARANDA:</t>
        </r>
        <r>
          <rPr>
            <sz val="9"/>
            <color indexed="81"/>
            <rFont val="Tahoma"/>
            <family val="2"/>
          </rPr>
          <t xml:space="preserve">
Corresponde al pago </t>
        </r>
      </text>
    </comment>
    <comment ref="G8" authorId="0" shapeId="0" xr:uid="{00000000-0006-0000-0400-000009000000}">
      <text>
        <r>
          <rPr>
            <b/>
            <sz val="9"/>
            <color indexed="81"/>
            <rFont val="Tahoma"/>
            <family val="2"/>
          </rPr>
          <t>YULIED.PENARANDA:</t>
        </r>
        <r>
          <rPr>
            <sz val="9"/>
            <color indexed="81"/>
            <rFont val="Tahoma"/>
            <family val="2"/>
          </rPr>
          <t xml:space="preserve">
Extinción de la obligación a cargo de la SDA.</t>
        </r>
      </text>
    </comment>
    <comment ref="A16" authorId="0" shapeId="0" xr:uid="{00000000-0006-0000-0400-00000A000000}">
      <text>
        <r>
          <rPr>
            <b/>
            <sz val="9"/>
            <color indexed="81"/>
            <rFont val="Tahoma"/>
            <family val="2"/>
          </rPr>
          <t>YULIED.PENARANDA:</t>
        </r>
        <r>
          <rPr>
            <sz val="9"/>
            <color indexed="81"/>
            <rFont val="Tahoma"/>
            <family val="2"/>
          </rPr>
          <t xml:space="preserve">
Corresponde a la información en firme de cada vigencia fiscal.</t>
        </r>
      </text>
    </comment>
    <comment ref="A17" authorId="0" shapeId="0" xr:uid="{00000000-0006-0000-0400-00000B000000}">
      <text>
        <r>
          <rPr>
            <b/>
            <sz val="9"/>
            <color indexed="81"/>
            <rFont val="Tahoma"/>
            <family val="2"/>
          </rPr>
          <t>YULIED.PENARANDA:</t>
        </r>
        <r>
          <rPr>
            <sz val="9"/>
            <color indexed="81"/>
            <rFont val="Tahoma"/>
            <family val="2"/>
          </rPr>
          <t xml:space="preserve">
Vigencia a reportar</t>
        </r>
      </text>
    </comment>
    <comment ref="C17" authorId="0" shapeId="0" xr:uid="{00000000-0006-0000-0400-00000C000000}">
      <text>
        <r>
          <rPr>
            <b/>
            <sz val="9"/>
            <color indexed="81"/>
            <rFont val="Tahoma"/>
            <family val="2"/>
          </rPr>
          <t>YULIED.PENARANDA:</t>
        </r>
        <r>
          <rPr>
            <sz val="9"/>
            <color indexed="81"/>
            <rFont val="Tahoma"/>
            <family val="2"/>
          </rPr>
          <t xml:space="preserve">
Apropiación inicial acorde con la herramienta oficial de la SDH</t>
        </r>
      </text>
    </comment>
    <comment ref="D17" authorId="0" shapeId="0" xr:uid="{00000000-0006-0000-0400-00000D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17" authorId="0" shapeId="0" xr:uid="{00000000-0006-0000-0400-00000E000000}">
      <text>
        <r>
          <rPr>
            <b/>
            <sz val="9"/>
            <color indexed="81"/>
            <rFont val="Tahoma"/>
            <family val="2"/>
          </rPr>
          <t>YULIED.PENARANDA:</t>
        </r>
        <r>
          <rPr>
            <sz val="9"/>
            <color indexed="81"/>
            <rFont val="Tahoma"/>
            <family val="2"/>
          </rPr>
          <t xml:space="preserve">
Valores contenidos en los Registros Presupuestales de Compromisos</t>
        </r>
      </text>
    </comment>
    <comment ref="F17" authorId="0" shapeId="0" xr:uid="{00000000-0006-0000-0400-00000F000000}">
      <text>
        <r>
          <rPr>
            <b/>
            <sz val="9"/>
            <color indexed="81"/>
            <rFont val="Tahoma"/>
            <family val="2"/>
          </rPr>
          <t>YULIED.PENARANDA:</t>
        </r>
        <r>
          <rPr>
            <sz val="9"/>
            <color indexed="81"/>
            <rFont val="Tahoma"/>
            <family val="2"/>
          </rPr>
          <t xml:space="preserve">
Corresponde al pago </t>
        </r>
      </text>
    </comment>
    <comment ref="G17" authorId="0" shapeId="0" xr:uid="{00000000-0006-0000-0400-000010000000}">
      <text>
        <r>
          <rPr>
            <b/>
            <sz val="9"/>
            <color indexed="81"/>
            <rFont val="Tahoma"/>
            <family val="2"/>
          </rPr>
          <t>YULIED.PENARANDA:</t>
        </r>
        <r>
          <rPr>
            <sz val="9"/>
            <color indexed="81"/>
            <rFont val="Tahoma"/>
            <family val="2"/>
          </rPr>
          <t xml:space="preserve">
Extinción de la obligación a cargo de la SDA.</t>
        </r>
      </text>
    </comment>
    <comment ref="A32" authorId="0" shapeId="0" xr:uid="{00000000-0006-0000-0400-000011000000}">
      <text>
        <r>
          <rPr>
            <b/>
            <sz val="9"/>
            <color indexed="81"/>
            <rFont val="Tahoma"/>
            <family val="2"/>
          </rPr>
          <t>YULIED.PENARANDA:</t>
        </r>
        <r>
          <rPr>
            <sz val="9"/>
            <color indexed="81"/>
            <rFont val="Tahoma"/>
            <family val="2"/>
          </rPr>
          <t xml:space="preserve">
Corresponde a la información en firme de cada vigencia fiscal.</t>
        </r>
      </text>
    </comment>
    <comment ref="A33" authorId="0" shapeId="0" xr:uid="{00000000-0006-0000-0400-000012000000}">
      <text>
        <r>
          <rPr>
            <b/>
            <sz val="9"/>
            <color indexed="81"/>
            <rFont val="Tahoma"/>
            <family val="2"/>
          </rPr>
          <t>YULIED.PENARANDA:</t>
        </r>
        <r>
          <rPr>
            <sz val="9"/>
            <color indexed="81"/>
            <rFont val="Tahoma"/>
            <family val="2"/>
          </rPr>
          <t xml:space="preserve">
Vigencia a reportar</t>
        </r>
      </text>
    </comment>
    <comment ref="C33" authorId="0" shapeId="0" xr:uid="{00000000-0006-0000-0400-000013000000}">
      <text>
        <r>
          <rPr>
            <b/>
            <sz val="9"/>
            <color indexed="81"/>
            <rFont val="Tahoma"/>
            <family val="2"/>
          </rPr>
          <t>YULIED.PENARANDA:</t>
        </r>
        <r>
          <rPr>
            <sz val="9"/>
            <color indexed="81"/>
            <rFont val="Tahoma"/>
            <family val="2"/>
          </rPr>
          <t xml:space="preserve">
Apropiación inicial acorde con la herramienta oficial de la SDH</t>
        </r>
      </text>
    </comment>
    <comment ref="D33" authorId="0" shapeId="0" xr:uid="{00000000-0006-0000-0400-000014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33" authorId="0" shapeId="0" xr:uid="{00000000-0006-0000-0400-000015000000}">
      <text>
        <r>
          <rPr>
            <b/>
            <sz val="9"/>
            <color indexed="81"/>
            <rFont val="Tahoma"/>
            <family val="2"/>
          </rPr>
          <t>YULIED.PENARANDA:</t>
        </r>
        <r>
          <rPr>
            <sz val="9"/>
            <color indexed="81"/>
            <rFont val="Tahoma"/>
            <family val="2"/>
          </rPr>
          <t xml:space="preserve">
Valores contenidos en los Registros Presupuestales de Compromisos</t>
        </r>
      </text>
    </comment>
    <comment ref="F33" authorId="0" shapeId="0" xr:uid="{00000000-0006-0000-0400-000016000000}">
      <text>
        <r>
          <rPr>
            <b/>
            <sz val="9"/>
            <color indexed="81"/>
            <rFont val="Tahoma"/>
            <family val="2"/>
          </rPr>
          <t>YULIED.PENARANDA:</t>
        </r>
        <r>
          <rPr>
            <sz val="9"/>
            <color indexed="81"/>
            <rFont val="Tahoma"/>
            <family val="2"/>
          </rPr>
          <t xml:space="preserve">
Corresponde al pago </t>
        </r>
      </text>
    </comment>
    <comment ref="G33" authorId="0" shapeId="0" xr:uid="{00000000-0006-0000-0400-000017000000}">
      <text>
        <r>
          <rPr>
            <b/>
            <sz val="9"/>
            <color indexed="81"/>
            <rFont val="Tahoma"/>
            <family val="2"/>
          </rPr>
          <t>YULIED.PENARANDA:</t>
        </r>
        <r>
          <rPr>
            <sz val="9"/>
            <color indexed="81"/>
            <rFont val="Tahoma"/>
            <family val="2"/>
          </rPr>
          <t xml:space="preserve">
Extinción de la obligación a cargo de la SDA.</t>
        </r>
      </text>
    </comment>
    <comment ref="A47" authorId="0" shapeId="0" xr:uid="{00000000-0006-0000-0400-000018000000}">
      <text>
        <r>
          <rPr>
            <b/>
            <sz val="9"/>
            <color indexed="81"/>
            <rFont val="Tahoma"/>
            <family val="2"/>
          </rPr>
          <t>YULIED.PENARANDA:</t>
        </r>
        <r>
          <rPr>
            <sz val="9"/>
            <color indexed="81"/>
            <rFont val="Tahoma"/>
            <family val="2"/>
          </rPr>
          <t xml:space="preserve">
Corresponde a la información en firme de cada vigencia fiscal.</t>
        </r>
      </text>
    </comment>
    <comment ref="A48" authorId="0" shapeId="0" xr:uid="{00000000-0006-0000-0400-000019000000}">
      <text>
        <r>
          <rPr>
            <b/>
            <sz val="9"/>
            <color indexed="81"/>
            <rFont val="Tahoma"/>
            <family val="2"/>
          </rPr>
          <t>YULIED.PENARANDA:</t>
        </r>
        <r>
          <rPr>
            <sz val="9"/>
            <color indexed="81"/>
            <rFont val="Tahoma"/>
            <family val="2"/>
          </rPr>
          <t xml:space="preserve">
Vigencia a reportar</t>
        </r>
      </text>
    </comment>
    <comment ref="C48" authorId="0" shapeId="0" xr:uid="{00000000-0006-0000-0400-00001A000000}">
      <text>
        <r>
          <rPr>
            <b/>
            <sz val="9"/>
            <color indexed="81"/>
            <rFont val="Tahoma"/>
            <family val="2"/>
          </rPr>
          <t>YULIED.PENARANDA:</t>
        </r>
        <r>
          <rPr>
            <sz val="9"/>
            <color indexed="81"/>
            <rFont val="Tahoma"/>
            <family val="2"/>
          </rPr>
          <t xml:space="preserve">
Apropiación inicial acorde con la herramienta oficial de la SDH</t>
        </r>
      </text>
    </comment>
    <comment ref="D48" authorId="0" shapeId="0" xr:uid="{00000000-0006-0000-0400-00001B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48" authorId="0" shapeId="0" xr:uid="{00000000-0006-0000-0400-00001C000000}">
      <text>
        <r>
          <rPr>
            <b/>
            <sz val="9"/>
            <color indexed="81"/>
            <rFont val="Tahoma"/>
            <family val="2"/>
          </rPr>
          <t>YULIED.PENARANDA:</t>
        </r>
        <r>
          <rPr>
            <sz val="9"/>
            <color indexed="81"/>
            <rFont val="Tahoma"/>
            <family val="2"/>
          </rPr>
          <t xml:space="preserve">
Valores contenidos en los Registros Presupuestales de Compromisos</t>
        </r>
      </text>
    </comment>
    <comment ref="F48" authorId="0" shapeId="0" xr:uid="{00000000-0006-0000-0400-00001D000000}">
      <text>
        <r>
          <rPr>
            <b/>
            <sz val="9"/>
            <color indexed="81"/>
            <rFont val="Tahoma"/>
            <family val="2"/>
          </rPr>
          <t>YULIED.PENARANDA:</t>
        </r>
        <r>
          <rPr>
            <sz val="9"/>
            <color indexed="81"/>
            <rFont val="Tahoma"/>
            <family val="2"/>
          </rPr>
          <t xml:space="preserve">
Corresponde al pago </t>
        </r>
      </text>
    </comment>
    <comment ref="G48" authorId="0" shapeId="0" xr:uid="{00000000-0006-0000-0400-00001E000000}">
      <text>
        <r>
          <rPr>
            <b/>
            <sz val="9"/>
            <color indexed="81"/>
            <rFont val="Tahoma"/>
            <family val="2"/>
          </rPr>
          <t>YULIED.PENARANDA:</t>
        </r>
        <r>
          <rPr>
            <sz val="9"/>
            <color indexed="81"/>
            <rFont val="Tahoma"/>
            <family val="2"/>
          </rPr>
          <t xml:space="preserve">
Extinción de la obligación a cargo de la SDA.</t>
        </r>
      </text>
    </comment>
    <comment ref="A62" authorId="0" shapeId="0" xr:uid="{00000000-0006-0000-0400-00001F000000}">
      <text>
        <r>
          <rPr>
            <b/>
            <sz val="9"/>
            <color indexed="81"/>
            <rFont val="Tahoma"/>
            <family val="2"/>
          </rPr>
          <t>YULIED.PENARANDA:</t>
        </r>
        <r>
          <rPr>
            <sz val="9"/>
            <color indexed="81"/>
            <rFont val="Tahoma"/>
            <family val="2"/>
          </rPr>
          <t xml:space="preserve">
Corresponde a la información en firme de cada vigencia fiscal.</t>
        </r>
      </text>
    </comment>
    <comment ref="A63" authorId="0" shapeId="0" xr:uid="{00000000-0006-0000-0400-000020000000}">
      <text>
        <r>
          <rPr>
            <b/>
            <sz val="9"/>
            <color indexed="81"/>
            <rFont val="Tahoma"/>
            <family val="2"/>
          </rPr>
          <t>YULIED.PENARANDA:</t>
        </r>
        <r>
          <rPr>
            <sz val="9"/>
            <color indexed="81"/>
            <rFont val="Tahoma"/>
            <family val="2"/>
          </rPr>
          <t xml:space="preserve">
Vigencia a reportar</t>
        </r>
      </text>
    </comment>
    <comment ref="C63" authorId="0" shapeId="0" xr:uid="{00000000-0006-0000-0400-000021000000}">
      <text>
        <r>
          <rPr>
            <b/>
            <sz val="9"/>
            <color indexed="81"/>
            <rFont val="Tahoma"/>
            <family val="2"/>
          </rPr>
          <t>YULIED.PENARANDA:</t>
        </r>
        <r>
          <rPr>
            <sz val="9"/>
            <color indexed="81"/>
            <rFont val="Tahoma"/>
            <family val="2"/>
          </rPr>
          <t xml:space="preserve">
Apropiación inicial acorde con la herramienta oficial de la SDH</t>
        </r>
      </text>
    </comment>
    <comment ref="D63" authorId="0" shapeId="0" xr:uid="{00000000-0006-0000-0400-000022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63" authorId="0" shapeId="0" xr:uid="{00000000-0006-0000-0400-000023000000}">
      <text>
        <r>
          <rPr>
            <b/>
            <sz val="9"/>
            <color indexed="81"/>
            <rFont val="Tahoma"/>
            <family val="2"/>
          </rPr>
          <t>YULIED.PENARANDA:</t>
        </r>
        <r>
          <rPr>
            <sz val="9"/>
            <color indexed="81"/>
            <rFont val="Tahoma"/>
            <family val="2"/>
          </rPr>
          <t xml:space="preserve">
Valores contenidos en los Registros Presupuestales de Compromisos</t>
        </r>
      </text>
    </comment>
    <comment ref="F63" authorId="0" shapeId="0" xr:uid="{00000000-0006-0000-0400-000024000000}">
      <text>
        <r>
          <rPr>
            <b/>
            <sz val="9"/>
            <color indexed="81"/>
            <rFont val="Tahoma"/>
            <family val="2"/>
          </rPr>
          <t>YULIED.PENARANDA:</t>
        </r>
        <r>
          <rPr>
            <sz val="9"/>
            <color indexed="81"/>
            <rFont val="Tahoma"/>
            <family val="2"/>
          </rPr>
          <t xml:space="preserve">
Corresponde al pago </t>
        </r>
      </text>
    </comment>
    <comment ref="G63" authorId="0" shapeId="0" xr:uid="{00000000-0006-0000-0400-000025000000}">
      <text>
        <r>
          <rPr>
            <b/>
            <sz val="9"/>
            <color indexed="81"/>
            <rFont val="Tahoma"/>
            <family val="2"/>
          </rPr>
          <t>YULIED.PENARANDA:</t>
        </r>
        <r>
          <rPr>
            <sz val="9"/>
            <color indexed="81"/>
            <rFont val="Tahoma"/>
            <family val="2"/>
          </rPr>
          <t xml:space="preserve">
Extinción de la obligación a cargo de la SDA.</t>
        </r>
      </text>
    </comment>
    <comment ref="A77" authorId="0" shapeId="0" xr:uid="{00000000-0006-0000-0400-000026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78" authorId="0" shapeId="0" xr:uid="{00000000-0006-0000-0400-000027000000}">
      <text>
        <r>
          <rPr>
            <b/>
            <sz val="9"/>
            <color indexed="81"/>
            <rFont val="Tahoma"/>
            <family val="2"/>
          </rPr>
          <t>YULIED.PENARANDA:</t>
        </r>
        <r>
          <rPr>
            <sz val="9"/>
            <color indexed="81"/>
            <rFont val="Tahoma"/>
            <family val="2"/>
          </rPr>
          <t xml:space="preserve">
Vigencia a reportar</t>
        </r>
      </text>
    </comment>
    <comment ref="B78" authorId="0" shapeId="0" xr:uid="{00000000-0006-0000-0400-000028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78" authorId="0" shapeId="0" xr:uid="{00000000-0006-0000-0400-000029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78" authorId="0" shapeId="0" xr:uid="{00000000-0006-0000-0400-00002A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78" authorId="0" shapeId="0" xr:uid="{00000000-0006-0000-0400-00002B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78" authorId="0" shapeId="0" xr:uid="{00000000-0006-0000-0400-00002C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78" authorId="0" shapeId="0" xr:uid="{00000000-0006-0000-0400-00002D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78" authorId="0" shapeId="0" xr:uid="{00000000-0006-0000-0400-00002E000000}">
      <text>
        <r>
          <rPr>
            <b/>
            <sz val="9"/>
            <color indexed="81"/>
            <rFont val="Tahoma"/>
            <family val="2"/>
          </rPr>
          <t>YULIED.PENARANDA:</t>
        </r>
        <r>
          <rPr>
            <sz val="9"/>
            <color indexed="81"/>
            <rFont val="Tahoma"/>
            <family val="2"/>
          </rPr>
          <t xml:space="preserve">
Descripción concreta del avance, máximo de caracteres 200</t>
        </r>
      </text>
    </comment>
    <comment ref="A93" authorId="0" shapeId="0" xr:uid="{00000000-0006-0000-0400-00002F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94" authorId="0" shapeId="0" xr:uid="{00000000-0006-0000-0400-000030000000}">
      <text>
        <r>
          <rPr>
            <b/>
            <sz val="9"/>
            <color indexed="81"/>
            <rFont val="Tahoma"/>
            <family val="2"/>
          </rPr>
          <t>YULIED.PENARANDA:</t>
        </r>
        <r>
          <rPr>
            <sz val="9"/>
            <color indexed="81"/>
            <rFont val="Tahoma"/>
            <family val="2"/>
          </rPr>
          <t xml:space="preserve">
Vigencia a reportar</t>
        </r>
      </text>
    </comment>
    <comment ref="B94" authorId="0" shapeId="0" xr:uid="{00000000-0006-0000-0400-000031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94" authorId="0" shapeId="0" xr:uid="{00000000-0006-0000-0400-000032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94" authorId="0" shapeId="0" xr:uid="{00000000-0006-0000-0400-00003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94" authorId="0" shapeId="0" xr:uid="{00000000-0006-0000-0400-000034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94" authorId="0" shapeId="0" xr:uid="{00000000-0006-0000-0400-000035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94" authorId="0" shapeId="0" xr:uid="{00000000-0006-0000-0400-000036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94" authorId="0" shapeId="0" xr:uid="{00000000-0006-0000-0400-000037000000}">
      <text>
        <r>
          <rPr>
            <b/>
            <sz val="9"/>
            <color indexed="81"/>
            <rFont val="Tahoma"/>
            <family val="2"/>
          </rPr>
          <t>YULIED.PENARANDA:</t>
        </r>
        <r>
          <rPr>
            <sz val="9"/>
            <color indexed="81"/>
            <rFont val="Tahoma"/>
            <family val="2"/>
          </rPr>
          <t xml:space="preserve">
Descripción concreta del avance, máximo de caracteres 200</t>
        </r>
      </text>
    </comment>
    <comment ref="A109" authorId="0" shapeId="0" xr:uid="{00000000-0006-0000-0400-000038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10" authorId="0" shapeId="0" xr:uid="{00000000-0006-0000-0400-000039000000}">
      <text>
        <r>
          <rPr>
            <b/>
            <sz val="9"/>
            <color indexed="81"/>
            <rFont val="Tahoma"/>
            <family val="2"/>
          </rPr>
          <t>YULIED.PENARANDA:</t>
        </r>
        <r>
          <rPr>
            <sz val="9"/>
            <color indexed="81"/>
            <rFont val="Tahoma"/>
            <family val="2"/>
          </rPr>
          <t xml:space="preserve">
Vigencia a reportar</t>
        </r>
      </text>
    </comment>
    <comment ref="B110" authorId="0" shapeId="0" xr:uid="{00000000-0006-0000-0400-00003A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10" authorId="0" shapeId="0" xr:uid="{00000000-0006-0000-0400-00003B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10" authorId="0" shapeId="0" xr:uid="{00000000-0006-0000-0400-00003C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10" authorId="0" shapeId="0" xr:uid="{00000000-0006-0000-0400-00003D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10" authorId="0" shapeId="0" xr:uid="{00000000-0006-0000-0400-00003E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10" authorId="0" shapeId="0" xr:uid="{00000000-0006-0000-0400-00003F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10" authorId="0" shapeId="0" xr:uid="{00000000-0006-0000-0400-000040000000}">
      <text>
        <r>
          <rPr>
            <b/>
            <sz val="9"/>
            <color indexed="81"/>
            <rFont val="Tahoma"/>
            <family val="2"/>
          </rPr>
          <t>YULIED.PENARANDA:</t>
        </r>
        <r>
          <rPr>
            <sz val="9"/>
            <color indexed="81"/>
            <rFont val="Tahoma"/>
            <family val="2"/>
          </rPr>
          <t xml:space="preserve">
Descripción concreta del avance, máximo de caracteres 200</t>
        </r>
      </text>
    </comment>
    <comment ref="A124" authorId="0" shapeId="0" xr:uid="{00000000-0006-0000-0400-000041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25" authorId="0" shapeId="0" xr:uid="{00000000-0006-0000-0400-000042000000}">
      <text>
        <r>
          <rPr>
            <b/>
            <sz val="9"/>
            <color indexed="81"/>
            <rFont val="Tahoma"/>
            <family val="2"/>
          </rPr>
          <t>YULIED.PENARANDA:</t>
        </r>
        <r>
          <rPr>
            <sz val="9"/>
            <color indexed="81"/>
            <rFont val="Tahoma"/>
            <family val="2"/>
          </rPr>
          <t xml:space="preserve">
Vigencia a reportar</t>
        </r>
      </text>
    </comment>
    <comment ref="B125" authorId="0" shapeId="0" xr:uid="{00000000-0006-0000-0400-000043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25" authorId="0" shapeId="0" xr:uid="{00000000-0006-0000-0400-000044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25" authorId="0" shapeId="0" xr:uid="{00000000-0006-0000-0400-000045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25" authorId="0" shapeId="0" xr:uid="{00000000-0006-0000-0400-000046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25" authorId="0" shapeId="0" xr:uid="{00000000-0006-0000-0400-000047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25" authorId="0" shapeId="0" xr:uid="{00000000-0006-0000-0400-000048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25" authorId="0" shapeId="0" xr:uid="{00000000-0006-0000-0400-000049000000}">
      <text>
        <r>
          <rPr>
            <b/>
            <sz val="9"/>
            <color indexed="81"/>
            <rFont val="Tahoma"/>
            <family val="2"/>
          </rPr>
          <t>YULIED.PENARANDA:</t>
        </r>
        <r>
          <rPr>
            <sz val="9"/>
            <color indexed="81"/>
            <rFont val="Tahoma"/>
            <family val="2"/>
          </rPr>
          <t xml:space="preserve">
Descripción concreta del avance, máximo de caracteres 200</t>
        </r>
      </text>
    </comment>
    <comment ref="A139" authorId="0" shapeId="0" xr:uid="{00000000-0006-0000-0400-00004A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140" authorId="0" shapeId="0" xr:uid="{00000000-0006-0000-0400-00004B000000}">
      <text>
        <r>
          <rPr>
            <b/>
            <sz val="9"/>
            <color indexed="81"/>
            <rFont val="Tahoma"/>
            <family val="2"/>
          </rPr>
          <t>YULIED.PENARANDA:</t>
        </r>
        <r>
          <rPr>
            <sz val="9"/>
            <color indexed="81"/>
            <rFont val="Tahoma"/>
            <family val="2"/>
          </rPr>
          <t xml:space="preserve">
Vigencia a reportar</t>
        </r>
      </text>
    </comment>
    <comment ref="B140" authorId="0" shapeId="0" xr:uid="{00000000-0006-0000-0400-00004C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40" authorId="0" shapeId="0" xr:uid="{00000000-0006-0000-0400-00004D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140" authorId="0" shapeId="0" xr:uid="{00000000-0006-0000-0400-00004E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140" authorId="0" shapeId="0" xr:uid="{00000000-0006-0000-0400-00004F000000}">
      <text>
        <r>
          <rPr>
            <b/>
            <sz val="9"/>
            <color indexed="81"/>
            <rFont val="Tahoma"/>
            <family val="2"/>
          </rPr>
          <t>YULIED.PENARANDA:</t>
        </r>
        <r>
          <rPr>
            <sz val="9"/>
            <color indexed="81"/>
            <rFont val="Tahoma"/>
            <family val="2"/>
          </rPr>
          <t xml:space="preserve">
Descripción concreta del avance, máximo de caracteres 200</t>
        </r>
      </text>
    </comment>
    <comment ref="A179" authorId="0" shapeId="0" xr:uid="{00000000-0006-0000-0400-000050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180" authorId="0" shapeId="0" xr:uid="{00000000-0006-0000-0400-000051000000}">
      <text>
        <r>
          <rPr>
            <b/>
            <sz val="9"/>
            <color indexed="81"/>
            <rFont val="Tahoma"/>
            <family val="2"/>
          </rPr>
          <t>YULIED.PENARANDA:</t>
        </r>
        <r>
          <rPr>
            <sz val="9"/>
            <color indexed="81"/>
            <rFont val="Tahoma"/>
            <family val="2"/>
          </rPr>
          <t xml:space="preserve">
Vigencia a reportar</t>
        </r>
      </text>
    </comment>
    <comment ref="B180" authorId="0" shapeId="0" xr:uid="{00000000-0006-0000-0400-000052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80" authorId="0" shapeId="0" xr:uid="{00000000-0006-0000-0400-000053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180" authorId="0" shapeId="0" xr:uid="{00000000-0006-0000-0400-000054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180" authorId="0" shapeId="0" xr:uid="{00000000-0006-0000-0400-000055000000}">
      <text>
        <r>
          <rPr>
            <b/>
            <sz val="9"/>
            <color indexed="81"/>
            <rFont val="Tahoma"/>
            <family val="2"/>
          </rPr>
          <t>YULIED.PENARANDA:</t>
        </r>
        <r>
          <rPr>
            <sz val="9"/>
            <color indexed="81"/>
            <rFont val="Tahoma"/>
            <family val="2"/>
          </rPr>
          <t xml:space="preserve">
Descripción concreta del avance, máximo de caracteres 200</t>
        </r>
      </text>
    </comment>
    <comment ref="A219" authorId="0" shapeId="0" xr:uid="{00000000-0006-0000-0400-000056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20" authorId="0" shapeId="0" xr:uid="{00000000-0006-0000-0400-000057000000}">
      <text>
        <r>
          <rPr>
            <b/>
            <sz val="9"/>
            <color indexed="81"/>
            <rFont val="Tahoma"/>
            <family val="2"/>
          </rPr>
          <t>YULIED.PENARANDA:</t>
        </r>
        <r>
          <rPr>
            <sz val="9"/>
            <color indexed="81"/>
            <rFont val="Tahoma"/>
            <family val="2"/>
          </rPr>
          <t xml:space="preserve">
Vigencia a reportar</t>
        </r>
      </text>
    </comment>
    <comment ref="B220" authorId="0" shapeId="0" xr:uid="{00000000-0006-0000-0400-000058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20" authorId="0" shapeId="0" xr:uid="{00000000-0006-0000-0400-000059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20" authorId="0" shapeId="0" xr:uid="{00000000-0006-0000-0400-00005A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20" authorId="0" shapeId="0" xr:uid="{00000000-0006-0000-0400-00005B000000}">
      <text>
        <r>
          <rPr>
            <b/>
            <sz val="9"/>
            <color indexed="81"/>
            <rFont val="Tahoma"/>
            <family val="2"/>
          </rPr>
          <t>YULIED.PENARANDA:</t>
        </r>
        <r>
          <rPr>
            <sz val="9"/>
            <color indexed="81"/>
            <rFont val="Tahoma"/>
            <family val="2"/>
          </rPr>
          <t xml:space="preserve">
Descripción concreta del avance, máximo de caracteres 200</t>
        </r>
      </text>
    </comment>
    <comment ref="A259" authorId="0" shapeId="0" xr:uid="{00000000-0006-0000-0400-00005C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260" authorId="0" shapeId="0" xr:uid="{00000000-0006-0000-0400-00005D000000}">
      <text>
        <r>
          <rPr>
            <b/>
            <sz val="9"/>
            <color indexed="81"/>
            <rFont val="Tahoma"/>
            <family val="2"/>
          </rPr>
          <t>YULIED.PENARANDA:</t>
        </r>
        <r>
          <rPr>
            <sz val="9"/>
            <color indexed="81"/>
            <rFont val="Tahoma"/>
            <family val="2"/>
          </rPr>
          <t xml:space="preserve">
Vigencia a reportar</t>
        </r>
      </text>
    </comment>
    <comment ref="B260" authorId="0" shapeId="0" xr:uid="{00000000-0006-0000-0400-00005E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260" authorId="0" shapeId="0" xr:uid="{00000000-0006-0000-0400-00005F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260" authorId="0" shapeId="0" xr:uid="{00000000-0006-0000-0400-000060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260" authorId="0" shapeId="0" xr:uid="{00000000-0006-0000-0400-000061000000}">
      <text>
        <r>
          <rPr>
            <b/>
            <sz val="9"/>
            <color indexed="81"/>
            <rFont val="Tahoma"/>
            <family val="2"/>
          </rPr>
          <t>YULIED.PENARANDA:</t>
        </r>
        <r>
          <rPr>
            <sz val="9"/>
            <color indexed="81"/>
            <rFont val="Tahoma"/>
            <family val="2"/>
          </rPr>
          <t xml:space="preserve">
Descripción concreta del avance, máximo de caracteres 200</t>
        </r>
      </text>
    </comment>
    <comment ref="A276" authorId="0" shapeId="0" xr:uid="{00000000-0006-0000-0400-000062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277" authorId="0" shapeId="0" xr:uid="{00000000-0006-0000-0400-000063000000}">
      <text>
        <r>
          <rPr>
            <b/>
            <sz val="9"/>
            <color indexed="81"/>
            <rFont val="Tahoma"/>
            <family val="2"/>
          </rPr>
          <t>YULIED.PENARANDA:</t>
        </r>
        <r>
          <rPr>
            <sz val="9"/>
            <color indexed="81"/>
            <rFont val="Tahoma"/>
            <family val="2"/>
          </rPr>
          <t xml:space="preserve">
Vigencia a reportar</t>
        </r>
      </text>
    </comment>
    <comment ref="B277" authorId="0" shapeId="0" xr:uid="{00000000-0006-0000-0400-000064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277" authorId="0" shapeId="0" xr:uid="{00000000-0006-0000-0400-000065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277" authorId="0" shapeId="0" xr:uid="{00000000-0006-0000-0400-000066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277" authorId="0" shapeId="0" xr:uid="{00000000-0006-0000-0400-000067000000}">
      <text>
        <r>
          <rPr>
            <b/>
            <sz val="9"/>
            <color indexed="81"/>
            <rFont val="Tahoma"/>
            <family val="2"/>
          </rPr>
          <t>YULIED.PENARANDA:</t>
        </r>
        <r>
          <rPr>
            <sz val="9"/>
            <color indexed="81"/>
            <rFont val="Tahoma"/>
            <family val="2"/>
          </rPr>
          <t xml:space="preserve">
Descripción concreta del avance, máximo de caracteres 200</t>
        </r>
      </text>
    </comment>
    <comment ref="A291" authorId="0" shapeId="0" xr:uid="{00000000-0006-0000-0400-000068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292" authorId="0" shapeId="0" xr:uid="{00000000-0006-0000-0400-000069000000}">
      <text>
        <r>
          <rPr>
            <b/>
            <sz val="9"/>
            <color indexed="81"/>
            <rFont val="Tahoma"/>
            <family val="2"/>
          </rPr>
          <t>YULIED.PENARANDA:</t>
        </r>
        <r>
          <rPr>
            <sz val="9"/>
            <color indexed="81"/>
            <rFont val="Tahoma"/>
            <family val="2"/>
          </rPr>
          <t xml:space="preserve">
Vigencia a reportar</t>
        </r>
      </text>
    </comment>
    <comment ref="B292" authorId="0" shapeId="0" xr:uid="{00000000-0006-0000-0400-00006A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292" authorId="0" shapeId="0" xr:uid="{00000000-0006-0000-0400-00006B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292" authorId="0" shapeId="0" xr:uid="{00000000-0006-0000-0400-00006C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292" authorId="0" shapeId="0" xr:uid="{00000000-0006-0000-0400-00006D000000}">
      <text>
        <r>
          <rPr>
            <b/>
            <sz val="9"/>
            <color indexed="81"/>
            <rFont val="Tahoma"/>
            <family val="2"/>
          </rPr>
          <t>YULIED.PENARANDA:</t>
        </r>
        <r>
          <rPr>
            <sz val="9"/>
            <color indexed="81"/>
            <rFont val="Tahoma"/>
            <family val="2"/>
          </rPr>
          <t xml:space="preserve">
Descripción concreta del avance, máximo de caracteres 200</t>
        </r>
      </text>
    </comment>
    <comment ref="A306" authorId="0" shapeId="0" xr:uid="{00000000-0006-0000-0400-00006E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307" authorId="0" shapeId="0" xr:uid="{00000000-0006-0000-0400-00006F000000}">
      <text>
        <r>
          <rPr>
            <b/>
            <sz val="9"/>
            <color indexed="81"/>
            <rFont val="Tahoma"/>
            <family val="2"/>
          </rPr>
          <t>YULIED.PENARANDA:</t>
        </r>
        <r>
          <rPr>
            <sz val="9"/>
            <color indexed="81"/>
            <rFont val="Tahoma"/>
            <family val="2"/>
          </rPr>
          <t xml:space="preserve">
Vigencia a reportar</t>
        </r>
      </text>
    </comment>
    <comment ref="B307" authorId="0" shapeId="0" xr:uid="{00000000-0006-0000-0400-000070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307" authorId="0" shapeId="0" xr:uid="{00000000-0006-0000-0400-000071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307" authorId="0" shapeId="0" xr:uid="{00000000-0006-0000-0400-000072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307" authorId="0" shapeId="0" xr:uid="{00000000-0006-0000-0400-000073000000}">
      <text>
        <r>
          <rPr>
            <b/>
            <sz val="9"/>
            <color indexed="81"/>
            <rFont val="Tahoma"/>
            <family val="2"/>
          </rPr>
          <t>YULIED.PENARANDA:</t>
        </r>
        <r>
          <rPr>
            <sz val="9"/>
            <color indexed="81"/>
            <rFont val="Tahoma"/>
            <family val="2"/>
          </rPr>
          <t xml:space="preserve">
Descripción concreta del avance, máximo de caracteres 200</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YULIED.PENARANDA</author>
  </authors>
  <commentList>
    <comment ref="A4" authorId="0" shapeId="0" xr:uid="{00000000-0006-0000-0500-000001000000}">
      <text>
        <r>
          <rPr>
            <b/>
            <sz val="9"/>
            <color indexed="81"/>
            <rFont val="Tahoma"/>
            <family val="2"/>
          </rPr>
          <t>YULIED.PENARANDA:</t>
        </r>
        <r>
          <rPr>
            <sz val="9"/>
            <color indexed="81"/>
            <rFont val="Tahoma"/>
            <family val="2"/>
          </rPr>
          <t xml:space="preserve">
Describir el nombre completo de la oficina, dirección o subdirección que gerencia el proyecto de inversión.</t>
        </r>
      </text>
    </comment>
    <comment ref="A5" authorId="0" shapeId="0" xr:uid="{00000000-0006-0000-0500-000002000000}">
      <text>
        <r>
          <rPr>
            <b/>
            <sz val="9"/>
            <color indexed="81"/>
            <rFont val="Tahoma"/>
            <family val="2"/>
          </rPr>
          <t>YULIED.PENARANDA:</t>
        </r>
        <r>
          <rPr>
            <sz val="9"/>
            <color indexed="81"/>
            <rFont val="Tahoma"/>
            <family val="2"/>
          </rPr>
          <t xml:space="preserve">
Describir el número y nombre completo del proyecto de inversión. </t>
        </r>
      </text>
    </comment>
    <comment ref="A7" authorId="0" shapeId="0" xr:uid="{00000000-0006-0000-0500-000003000000}">
      <text>
        <r>
          <rPr>
            <b/>
            <sz val="9"/>
            <color indexed="81"/>
            <rFont val="Tahoma"/>
            <family val="2"/>
          </rPr>
          <t>YULIED.PENARANDA:</t>
        </r>
        <r>
          <rPr>
            <sz val="9"/>
            <color indexed="81"/>
            <rFont val="Tahoma"/>
            <family val="2"/>
          </rPr>
          <t xml:space="preserve">
Corresponde a la información en firme de cada vigencia fiscal.</t>
        </r>
      </text>
    </comment>
    <comment ref="A8" authorId="0" shapeId="0" xr:uid="{00000000-0006-0000-0500-000004000000}">
      <text>
        <r>
          <rPr>
            <b/>
            <sz val="9"/>
            <color indexed="81"/>
            <rFont val="Tahoma"/>
            <family val="2"/>
          </rPr>
          <t>YULIED.PENARANDA:</t>
        </r>
        <r>
          <rPr>
            <sz val="9"/>
            <color indexed="81"/>
            <rFont val="Tahoma"/>
            <family val="2"/>
          </rPr>
          <t xml:space="preserve">
Vigencia a reportar</t>
        </r>
      </text>
    </comment>
    <comment ref="C8" authorId="0" shapeId="0" xr:uid="{00000000-0006-0000-0500-000005000000}">
      <text>
        <r>
          <rPr>
            <b/>
            <sz val="9"/>
            <color indexed="81"/>
            <rFont val="Tahoma"/>
            <family val="2"/>
          </rPr>
          <t>YULIED.PENARANDA:</t>
        </r>
        <r>
          <rPr>
            <sz val="9"/>
            <color indexed="81"/>
            <rFont val="Tahoma"/>
            <family val="2"/>
          </rPr>
          <t xml:space="preserve">
Apropiación inicial acorde con la herramienta oficial de la SDH</t>
        </r>
      </text>
    </comment>
    <comment ref="D8" authorId="0" shapeId="0" xr:uid="{00000000-0006-0000-0500-000006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8" authorId="0" shapeId="0" xr:uid="{00000000-0006-0000-0500-000007000000}">
      <text>
        <r>
          <rPr>
            <b/>
            <sz val="9"/>
            <color indexed="81"/>
            <rFont val="Tahoma"/>
            <family val="2"/>
          </rPr>
          <t>YULIED.PENARANDA:</t>
        </r>
        <r>
          <rPr>
            <sz val="9"/>
            <color indexed="81"/>
            <rFont val="Tahoma"/>
            <family val="2"/>
          </rPr>
          <t xml:space="preserve">
Valores contenidos en los Registros Presupuestales de Compromisos</t>
        </r>
      </text>
    </comment>
    <comment ref="F8" authorId="0" shapeId="0" xr:uid="{00000000-0006-0000-0500-000008000000}">
      <text>
        <r>
          <rPr>
            <b/>
            <sz val="9"/>
            <color indexed="81"/>
            <rFont val="Tahoma"/>
            <family val="2"/>
          </rPr>
          <t>YULIED.PENARANDA:</t>
        </r>
        <r>
          <rPr>
            <sz val="9"/>
            <color indexed="81"/>
            <rFont val="Tahoma"/>
            <family val="2"/>
          </rPr>
          <t xml:space="preserve">
Corresponde al pago </t>
        </r>
      </text>
    </comment>
    <comment ref="G8" authorId="0" shapeId="0" xr:uid="{00000000-0006-0000-0500-000009000000}">
      <text>
        <r>
          <rPr>
            <b/>
            <sz val="9"/>
            <color indexed="81"/>
            <rFont val="Tahoma"/>
            <family val="2"/>
          </rPr>
          <t>YULIED.PENARANDA:</t>
        </r>
        <r>
          <rPr>
            <sz val="9"/>
            <color indexed="81"/>
            <rFont val="Tahoma"/>
            <family val="2"/>
          </rPr>
          <t xml:space="preserve">
Extinción de la obligación a cargo de la SDA.</t>
        </r>
      </text>
    </comment>
    <comment ref="A40" authorId="0" shapeId="0" xr:uid="{00000000-0006-0000-0500-00000A000000}">
      <text>
        <r>
          <rPr>
            <b/>
            <sz val="9"/>
            <color indexed="81"/>
            <rFont val="Tahoma"/>
            <family val="2"/>
          </rPr>
          <t>YULIED.PENARANDA:</t>
        </r>
        <r>
          <rPr>
            <sz val="9"/>
            <color indexed="81"/>
            <rFont val="Tahoma"/>
            <family val="2"/>
          </rPr>
          <t xml:space="preserve">
Corresponde a la información en firme de cada vigencia fiscal.</t>
        </r>
      </text>
    </comment>
    <comment ref="A41" authorId="0" shapeId="0" xr:uid="{00000000-0006-0000-0500-00000B000000}">
      <text>
        <r>
          <rPr>
            <b/>
            <sz val="9"/>
            <color indexed="81"/>
            <rFont val="Tahoma"/>
            <family val="2"/>
          </rPr>
          <t>YULIED.PENARANDA:</t>
        </r>
        <r>
          <rPr>
            <sz val="9"/>
            <color indexed="81"/>
            <rFont val="Tahoma"/>
            <family val="2"/>
          </rPr>
          <t xml:space="preserve">
Vigencia a reportar</t>
        </r>
      </text>
    </comment>
    <comment ref="C41" authorId="0" shapeId="0" xr:uid="{00000000-0006-0000-0500-00000C000000}">
      <text>
        <r>
          <rPr>
            <b/>
            <sz val="9"/>
            <color indexed="81"/>
            <rFont val="Tahoma"/>
            <family val="2"/>
          </rPr>
          <t>YULIED.PENARANDA:</t>
        </r>
        <r>
          <rPr>
            <sz val="9"/>
            <color indexed="81"/>
            <rFont val="Tahoma"/>
            <family val="2"/>
          </rPr>
          <t xml:space="preserve">
Apropiación inicial acorde con la herramienta oficial de la SDH</t>
        </r>
      </text>
    </comment>
    <comment ref="D41" authorId="0" shapeId="0" xr:uid="{00000000-0006-0000-0500-00000D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41" authorId="0" shapeId="0" xr:uid="{00000000-0006-0000-0500-00000E000000}">
      <text>
        <r>
          <rPr>
            <b/>
            <sz val="9"/>
            <color indexed="81"/>
            <rFont val="Tahoma"/>
            <family val="2"/>
          </rPr>
          <t>YULIED.PENARANDA:</t>
        </r>
        <r>
          <rPr>
            <sz val="9"/>
            <color indexed="81"/>
            <rFont val="Tahoma"/>
            <family val="2"/>
          </rPr>
          <t xml:space="preserve">
Valores contenidos en los Registros Presupuestales de Compromisos</t>
        </r>
      </text>
    </comment>
    <comment ref="F41" authorId="0" shapeId="0" xr:uid="{00000000-0006-0000-0500-00000F000000}">
      <text>
        <r>
          <rPr>
            <b/>
            <sz val="9"/>
            <color indexed="81"/>
            <rFont val="Tahoma"/>
            <family val="2"/>
          </rPr>
          <t>YULIED.PENARANDA:</t>
        </r>
        <r>
          <rPr>
            <sz val="9"/>
            <color indexed="81"/>
            <rFont val="Tahoma"/>
            <family val="2"/>
          </rPr>
          <t xml:space="preserve">
Corresponde al pago </t>
        </r>
      </text>
    </comment>
    <comment ref="G41" authorId="0" shapeId="0" xr:uid="{00000000-0006-0000-0500-000010000000}">
      <text>
        <r>
          <rPr>
            <b/>
            <sz val="9"/>
            <color indexed="81"/>
            <rFont val="Tahoma"/>
            <family val="2"/>
          </rPr>
          <t>YULIED.PENARANDA:</t>
        </r>
        <r>
          <rPr>
            <sz val="9"/>
            <color indexed="81"/>
            <rFont val="Tahoma"/>
            <family val="2"/>
          </rPr>
          <t xml:space="preserve">
Extinción de la obligación a cargo de la SDA.</t>
        </r>
      </text>
    </comment>
    <comment ref="A62" authorId="0" shapeId="0" xr:uid="{00000000-0006-0000-0500-000011000000}">
      <text>
        <r>
          <rPr>
            <b/>
            <sz val="9"/>
            <color indexed="81"/>
            <rFont val="Tahoma"/>
            <family val="2"/>
          </rPr>
          <t>YULIED.PENARANDA:</t>
        </r>
        <r>
          <rPr>
            <sz val="9"/>
            <color indexed="81"/>
            <rFont val="Tahoma"/>
            <family val="2"/>
          </rPr>
          <t xml:space="preserve">
Corresponde a la información en firme de cada vigencia fiscal.</t>
        </r>
      </text>
    </comment>
    <comment ref="A63" authorId="0" shapeId="0" xr:uid="{00000000-0006-0000-0500-000012000000}">
      <text>
        <r>
          <rPr>
            <b/>
            <sz val="9"/>
            <color indexed="81"/>
            <rFont val="Tahoma"/>
            <family val="2"/>
          </rPr>
          <t>YULIED.PENARANDA:</t>
        </r>
        <r>
          <rPr>
            <sz val="9"/>
            <color indexed="81"/>
            <rFont val="Tahoma"/>
            <family val="2"/>
          </rPr>
          <t xml:space="preserve">
Vigencia a reportar</t>
        </r>
      </text>
    </comment>
    <comment ref="C63" authorId="0" shapeId="0" xr:uid="{00000000-0006-0000-0500-000013000000}">
      <text>
        <r>
          <rPr>
            <b/>
            <sz val="9"/>
            <color indexed="81"/>
            <rFont val="Tahoma"/>
            <family val="2"/>
          </rPr>
          <t>YULIED.PENARANDA:</t>
        </r>
        <r>
          <rPr>
            <sz val="9"/>
            <color indexed="81"/>
            <rFont val="Tahoma"/>
            <family val="2"/>
          </rPr>
          <t xml:space="preserve">
Apropiación inicial acorde con la herramienta oficial de la SDH</t>
        </r>
      </text>
    </comment>
    <comment ref="D63" authorId="0" shapeId="0" xr:uid="{00000000-0006-0000-0500-000014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63" authorId="0" shapeId="0" xr:uid="{00000000-0006-0000-0500-000015000000}">
      <text>
        <r>
          <rPr>
            <b/>
            <sz val="9"/>
            <color indexed="81"/>
            <rFont val="Tahoma"/>
            <family val="2"/>
          </rPr>
          <t>YULIED.PENARANDA:</t>
        </r>
        <r>
          <rPr>
            <sz val="9"/>
            <color indexed="81"/>
            <rFont val="Tahoma"/>
            <family val="2"/>
          </rPr>
          <t xml:space="preserve">
Valores contenidos en los Registros Presupuestales de Compromisos</t>
        </r>
      </text>
    </comment>
    <comment ref="F63" authorId="0" shapeId="0" xr:uid="{00000000-0006-0000-0500-000016000000}">
      <text>
        <r>
          <rPr>
            <b/>
            <sz val="9"/>
            <color indexed="81"/>
            <rFont val="Tahoma"/>
            <family val="2"/>
          </rPr>
          <t>YULIED.PENARANDA:</t>
        </r>
        <r>
          <rPr>
            <sz val="9"/>
            <color indexed="81"/>
            <rFont val="Tahoma"/>
            <family val="2"/>
          </rPr>
          <t xml:space="preserve">
Corresponde al pago </t>
        </r>
      </text>
    </comment>
    <comment ref="G63" authorId="0" shapeId="0" xr:uid="{00000000-0006-0000-0500-000017000000}">
      <text>
        <r>
          <rPr>
            <b/>
            <sz val="9"/>
            <color indexed="81"/>
            <rFont val="Tahoma"/>
            <family val="2"/>
          </rPr>
          <t>YULIED.PENARANDA:</t>
        </r>
        <r>
          <rPr>
            <sz val="9"/>
            <color indexed="81"/>
            <rFont val="Tahoma"/>
            <family val="2"/>
          </rPr>
          <t xml:space="preserve">
Extinción de la obligación a cargo de la SDA.</t>
        </r>
      </text>
    </comment>
    <comment ref="A77" authorId="0" shapeId="0" xr:uid="{00000000-0006-0000-0500-000018000000}">
      <text>
        <r>
          <rPr>
            <b/>
            <sz val="9"/>
            <color indexed="81"/>
            <rFont val="Tahoma"/>
            <family val="2"/>
          </rPr>
          <t>YULIED.PENARANDA:</t>
        </r>
        <r>
          <rPr>
            <sz val="9"/>
            <color indexed="81"/>
            <rFont val="Tahoma"/>
            <family val="2"/>
          </rPr>
          <t xml:space="preserve">
Corresponde a la información en firme de cada vigencia fiscal.</t>
        </r>
      </text>
    </comment>
    <comment ref="A78" authorId="0" shapeId="0" xr:uid="{00000000-0006-0000-0500-000019000000}">
      <text>
        <r>
          <rPr>
            <b/>
            <sz val="9"/>
            <color indexed="81"/>
            <rFont val="Tahoma"/>
            <family val="2"/>
          </rPr>
          <t>YULIED.PENARANDA:</t>
        </r>
        <r>
          <rPr>
            <sz val="9"/>
            <color indexed="81"/>
            <rFont val="Tahoma"/>
            <family val="2"/>
          </rPr>
          <t xml:space="preserve">
Vigencia a reportar</t>
        </r>
      </text>
    </comment>
    <comment ref="C78" authorId="0" shapeId="0" xr:uid="{00000000-0006-0000-0500-00001A000000}">
      <text>
        <r>
          <rPr>
            <b/>
            <sz val="9"/>
            <color indexed="81"/>
            <rFont val="Tahoma"/>
            <family val="2"/>
          </rPr>
          <t>YULIED.PENARANDA:</t>
        </r>
        <r>
          <rPr>
            <sz val="9"/>
            <color indexed="81"/>
            <rFont val="Tahoma"/>
            <family val="2"/>
          </rPr>
          <t xml:space="preserve">
Apropiación inicial acorde con la herramienta oficial de la SDH</t>
        </r>
      </text>
    </comment>
    <comment ref="D78" authorId="0" shapeId="0" xr:uid="{00000000-0006-0000-0500-00001B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78" authorId="0" shapeId="0" xr:uid="{00000000-0006-0000-0500-00001C000000}">
      <text>
        <r>
          <rPr>
            <b/>
            <sz val="9"/>
            <color indexed="81"/>
            <rFont val="Tahoma"/>
            <family val="2"/>
          </rPr>
          <t>YULIED.PENARANDA:</t>
        </r>
        <r>
          <rPr>
            <sz val="9"/>
            <color indexed="81"/>
            <rFont val="Tahoma"/>
            <family val="2"/>
          </rPr>
          <t xml:space="preserve">
Valores contenidos en los Registros Presupuestales de Compromisos</t>
        </r>
      </text>
    </comment>
    <comment ref="F78" authorId="0" shapeId="0" xr:uid="{00000000-0006-0000-0500-00001D000000}">
      <text>
        <r>
          <rPr>
            <b/>
            <sz val="9"/>
            <color indexed="81"/>
            <rFont val="Tahoma"/>
            <family val="2"/>
          </rPr>
          <t>YULIED.PENARANDA:</t>
        </r>
        <r>
          <rPr>
            <sz val="9"/>
            <color indexed="81"/>
            <rFont val="Tahoma"/>
            <family val="2"/>
          </rPr>
          <t xml:space="preserve">
Corresponde al pago </t>
        </r>
      </text>
    </comment>
    <comment ref="G78" authorId="0" shapeId="0" xr:uid="{00000000-0006-0000-0500-00001E000000}">
      <text>
        <r>
          <rPr>
            <b/>
            <sz val="9"/>
            <color indexed="81"/>
            <rFont val="Tahoma"/>
            <family val="2"/>
          </rPr>
          <t>YULIED.PENARANDA:</t>
        </r>
        <r>
          <rPr>
            <sz val="9"/>
            <color indexed="81"/>
            <rFont val="Tahoma"/>
            <family val="2"/>
          </rPr>
          <t xml:space="preserve">
Extinción de la obligación a cargo de la SDA.</t>
        </r>
      </text>
    </comment>
    <comment ref="A92" authorId="0" shapeId="0" xr:uid="{00000000-0006-0000-0500-00001F000000}">
      <text>
        <r>
          <rPr>
            <b/>
            <sz val="9"/>
            <color indexed="81"/>
            <rFont val="Tahoma"/>
            <family val="2"/>
          </rPr>
          <t>YULIED.PENARANDA:</t>
        </r>
        <r>
          <rPr>
            <sz val="9"/>
            <color indexed="81"/>
            <rFont val="Tahoma"/>
            <family val="2"/>
          </rPr>
          <t xml:space="preserve">
Corresponde a la información en firme de cada vigencia fiscal.</t>
        </r>
      </text>
    </comment>
    <comment ref="A93" authorId="0" shapeId="0" xr:uid="{00000000-0006-0000-0500-000020000000}">
      <text>
        <r>
          <rPr>
            <b/>
            <sz val="9"/>
            <color indexed="81"/>
            <rFont val="Tahoma"/>
            <family val="2"/>
          </rPr>
          <t>YULIED.PENARANDA:</t>
        </r>
        <r>
          <rPr>
            <sz val="9"/>
            <color indexed="81"/>
            <rFont val="Tahoma"/>
            <family val="2"/>
          </rPr>
          <t xml:space="preserve">
Vigencia a reportar</t>
        </r>
      </text>
    </comment>
    <comment ref="C93" authorId="0" shapeId="0" xr:uid="{00000000-0006-0000-0500-000021000000}">
      <text>
        <r>
          <rPr>
            <b/>
            <sz val="9"/>
            <color indexed="81"/>
            <rFont val="Tahoma"/>
            <family val="2"/>
          </rPr>
          <t>YULIED.PENARANDA:</t>
        </r>
        <r>
          <rPr>
            <sz val="9"/>
            <color indexed="81"/>
            <rFont val="Tahoma"/>
            <family val="2"/>
          </rPr>
          <t xml:space="preserve">
Apropiación inicial acorde con la herramienta oficial de la SDH</t>
        </r>
      </text>
    </comment>
    <comment ref="D93" authorId="0" shapeId="0" xr:uid="{00000000-0006-0000-0500-000022000000}">
      <text>
        <r>
          <rPr>
            <b/>
            <sz val="9"/>
            <color indexed="81"/>
            <rFont val="Tahoma"/>
            <family val="2"/>
          </rPr>
          <t>YULIED.PENARANDA:</t>
        </r>
        <r>
          <rPr>
            <sz val="9"/>
            <color indexed="81"/>
            <rFont val="Tahoma"/>
            <family val="2"/>
          </rPr>
          <t xml:space="preserve">
Apropiación inicial + 0 - movimientos positivos y/o negativos, con este valor se proyecta los compromisos</t>
        </r>
      </text>
    </comment>
    <comment ref="E93" authorId="0" shapeId="0" xr:uid="{00000000-0006-0000-0500-000023000000}">
      <text>
        <r>
          <rPr>
            <b/>
            <sz val="9"/>
            <color indexed="81"/>
            <rFont val="Tahoma"/>
            <family val="2"/>
          </rPr>
          <t>YULIED.PENARANDA:</t>
        </r>
        <r>
          <rPr>
            <sz val="9"/>
            <color indexed="81"/>
            <rFont val="Tahoma"/>
            <family val="2"/>
          </rPr>
          <t xml:space="preserve">
Valores contenidos en los Registros Presupuestales de Compromisos</t>
        </r>
      </text>
    </comment>
    <comment ref="F93" authorId="0" shapeId="0" xr:uid="{00000000-0006-0000-0500-000024000000}">
      <text>
        <r>
          <rPr>
            <b/>
            <sz val="9"/>
            <color indexed="81"/>
            <rFont val="Tahoma"/>
            <family val="2"/>
          </rPr>
          <t>YULIED.PENARANDA:</t>
        </r>
        <r>
          <rPr>
            <sz val="9"/>
            <color indexed="81"/>
            <rFont val="Tahoma"/>
            <family val="2"/>
          </rPr>
          <t xml:space="preserve">
Corresponde al pago </t>
        </r>
      </text>
    </comment>
    <comment ref="G93" authorId="0" shapeId="0" xr:uid="{00000000-0006-0000-0500-000025000000}">
      <text>
        <r>
          <rPr>
            <b/>
            <sz val="9"/>
            <color indexed="81"/>
            <rFont val="Tahoma"/>
            <family val="2"/>
          </rPr>
          <t>YULIED.PENARANDA:</t>
        </r>
        <r>
          <rPr>
            <sz val="9"/>
            <color indexed="81"/>
            <rFont val="Tahoma"/>
            <family val="2"/>
          </rPr>
          <t xml:space="preserve">
Extinción de la obligación a cargo de la SDA.</t>
        </r>
      </text>
    </comment>
    <comment ref="A107" authorId="0" shapeId="0" xr:uid="{00000000-0006-0000-0500-000026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08" authorId="0" shapeId="0" xr:uid="{00000000-0006-0000-0500-000027000000}">
      <text>
        <r>
          <rPr>
            <b/>
            <sz val="9"/>
            <color indexed="81"/>
            <rFont val="Tahoma"/>
            <family val="2"/>
          </rPr>
          <t>YULIED.PENARANDA:</t>
        </r>
        <r>
          <rPr>
            <sz val="9"/>
            <color indexed="81"/>
            <rFont val="Tahoma"/>
            <family val="2"/>
          </rPr>
          <t xml:space="preserve">
Vigencia a reportar</t>
        </r>
      </text>
    </comment>
    <comment ref="B108" authorId="0" shapeId="0" xr:uid="{00000000-0006-0000-0500-000028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08" authorId="0" shapeId="0" xr:uid="{00000000-0006-0000-0500-000029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08" authorId="0" shapeId="0" xr:uid="{00000000-0006-0000-0500-00002A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08" authorId="0" shapeId="0" xr:uid="{00000000-0006-0000-0500-00002B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08" authorId="0" shapeId="0" xr:uid="{00000000-0006-0000-0500-00002C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08" authorId="0" shapeId="0" xr:uid="{00000000-0006-0000-0500-00002D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08" authorId="0" shapeId="0" xr:uid="{00000000-0006-0000-0500-00002E000000}">
      <text>
        <r>
          <rPr>
            <b/>
            <sz val="9"/>
            <color indexed="81"/>
            <rFont val="Tahoma"/>
            <family val="2"/>
          </rPr>
          <t>YULIED.PENARANDA:</t>
        </r>
        <r>
          <rPr>
            <sz val="9"/>
            <color indexed="81"/>
            <rFont val="Tahoma"/>
            <family val="2"/>
          </rPr>
          <t xml:space="preserve">
Descripción concreta del avance, máximo de caracteres 200</t>
        </r>
      </text>
    </comment>
    <comment ref="A117" authorId="0" shapeId="0" xr:uid="{00000000-0006-0000-0500-00002F000000}">
      <text>
        <r>
          <rPr>
            <b/>
            <sz val="9"/>
            <color indexed="81"/>
            <rFont val="Tahoma"/>
            <family val="2"/>
          </rPr>
          <t>YULIED.PENARANDA:</t>
        </r>
        <r>
          <rPr>
            <sz val="9"/>
            <color indexed="81"/>
            <rFont val="Tahoma"/>
            <family val="2"/>
          </rPr>
          <t xml:space="preserve">
Vigencia a reportar</t>
        </r>
      </text>
    </comment>
    <comment ref="B117" authorId="0" shapeId="0" xr:uid="{00000000-0006-0000-0500-000030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17" authorId="0" shapeId="0" xr:uid="{00000000-0006-0000-0500-000031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17" authorId="0" shapeId="0" xr:uid="{00000000-0006-0000-0500-000032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17" authorId="0" shapeId="0" xr:uid="{00000000-0006-0000-0500-000033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17" authorId="0" shapeId="0" xr:uid="{00000000-0006-0000-0500-000034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17" authorId="0" shapeId="0" xr:uid="{00000000-0006-0000-0500-000035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17" authorId="0" shapeId="0" xr:uid="{00000000-0006-0000-0500-000036000000}">
      <text>
        <r>
          <rPr>
            <b/>
            <sz val="9"/>
            <color indexed="81"/>
            <rFont val="Tahoma"/>
            <family val="2"/>
          </rPr>
          <t>YULIED.PENARANDA:</t>
        </r>
        <r>
          <rPr>
            <sz val="9"/>
            <color indexed="81"/>
            <rFont val="Tahoma"/>
            <family val="2"/>
          </rPr>
          <t xml:space="preserve">
Descripción concreta del avance, máximo de caracteres 200</t>
        </r>
      </text>
    </comment>
    <comment ref="A126" authorId="0" shapeId="0" xr:uid="{00000000-0006-0000-0500-000037000000}">
      <text>
        <r>
          <rPr>
            <b/>
            <sz val="9"/>
            <color indexed="81"/>
            <rFont val="Tahoma"/>
            <family val="2"/>
          </rPr>
          <t>YULIED.PENARANDA:</t>
        </r>
        <r>
          <rPr>
            <sz val="9"/>
            <color indexed="81"/>
            <rFont val="Tahoma"/>
            <family val="2"/>
          </rPr>
          <t xml:space="preserve">
Vigencia a reportar</t>
        </r>
      </text>
    </comment>
    <comment ref="B126" authorId="0" shapeId="0" xr:uid="{00000000-0006-0000-0500-000038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26" authorId="0" shapeId="0" xr:uid="{00000000-0006-0000-0500-000039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26" authorId="0" shapeId="0" xr:uid="{00000000-0006-0000-0500-00003A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26" authorId="0" shapeId="0" xr:uid="{00000000-0006-0000-0500-00003B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26" authorId="0" shapeId="0" xr:uid="{00000000-0006-0000-0500-00003C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26" authorId="0" shapeId="0" xr:uid="{00000000-0006-0000-0500-00003D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26" authorId="0" shapeId="0" xr:uid="{00000000-0006-0000-0500-00003E000000}">
      <text>
        <r>
          <rPr>
            <b/>
            <sz val="9"/>
            <color indexed="81"/>
            <rFont val="Tahoma"/>
            <family val="2"/>
          </rPr>
          <t>YULIED.PENARANDA:</t>
        </r>
        <r>
          <rPr>
            <sz val="9"/>
            <color indexed="81"/>
            <rFont val="Tahoma"/>
            <family val="2"/>
          </rPr>
          <t xml:space="preserve">
Descripción concreta del avance, máximo de caracteres 200</t>
        </r>
      </text>
    </comment>
    <comment ref="A135" authorId="0" shapeId="0" xr:uid="{00000000-0006-0000-0500-00003F000000}">
      <text>
        <r>
          <rPr>
            <b/>
            <sz val="9"/>
            <color indexed="81"/>
            <rFont val="Tahoma"/>
            <family val="2"/>
          </rPr>
          <t>YULIED.PENARANDA:</t>
        </r>
        <r>
          <rPr>
            <sz val="9"/>
            <color indexed="81"/>
            <rFont val="Tahoma"/>
            <family val="2"/>
          </rPr>
          <t xml:space="preserve">
Vigencia a reportar</t>
        </r>
      </text>
    </comment>
    <comment ref="B135" authorId="0" shapeId="0" xr:uid="{00000000-0006-0000-0500-000040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35" authorId="0" shapeId="0" xr:uid="{00000000-0006-0000-0500-000041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35" authorId="0" shapeId="0" xr:uid="{00000000-0006-0000-0500-000042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35" authorId="0" shapeId="0" xr:uid="{00000000-0006-0000-0500-000043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35" authorId="0" shapeId="0" xr:uid="{00000000-0006-0000-0500-000044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35" authorId="0" shapeId="0" xr:uid="{00000000-0006-0000-0500-000045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35" authorId="0" shapeId="0" xr:uid="{00000000-0006-0000-0500-000046000000}">
      <text>
        <r>
          <rPr>
            <b/>
            <sz val="9"/>
            <color indexed="81"/>
            <rFont val="Tahoma"/>
            <family val="2"/>
          </rPr>
          <t>YULIED.PENARANDA:</t>
        </r>
        <r>
          <rPr>
            <sz val="9"/>
            <color indexed="81"/>
            <rFont val="Tahoma"/>
            <family val="2"/>
          </rPr>
          <t xml:space="preserve">
Descripción concreta del avance, máximo de caracteres 200</t>
        </r>
      </text>
    </comment>
    <comment ref="A144" authorId="0" shapeId="0" xr:uid="{00000000-0006-0000-0500-000047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145" authorId="0" shapeId="0" xr:uid="{00000000-0006-0000-0500-000048000000}">
      <text>
        <r>
          <rPr>
            <b/>
            <sz val="9"/>
            <color indexed="81"/>
            <rFont val="Tahoma"/>
            <family val="2"/>
          </rPr>
          <t>YULIED.PENARANDA:</t>
        </r>
        <r>
          <rPr>
            <sz val="9"/>
            <color indexed="81"/>
            <rFont val="Tahoma"/>
            <family val="2"/>
          </rPr>
          <t xml:space="preserve">
Vigencia a reportar</t>
        </r>
      </text>
    </comment>
    <comment ref="B145" authorId="0" shapeId="0" xr:uid="{00000000-0006-0000-0500-000049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45" authorId="0" shapeId="0" xr:uid="{00000000-0006-0000-0500-00004A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45" authorId="0" shapeId="0" xr:uid="{00000000-0006-0000-0500-00004B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45" authorId="0" shapeId="0" xr:uid="{00000000-0006-0000-0500-00004C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45" authorId="0" shapeId="0" xr:uid="{00000000-0006-0000-0500-00004D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45" authorId="0" shapeId="0" xr:uid="{00000000-0006-0000-0500-00004E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45" authorId="0" shapeId="0" xr:uid="{00000000-0006-0000-0500-00004F000000}">
      <text>
        <r>
          <rPr>
            <b/>
            <sz val="9"/>
            <color indexed="81"/>
            <rFont val="Tahoma"/>
            <family val="2"/>
          </rPr>
          <t>YULIED.PENARANDA:</t>
        </r>
        <r>
          <rPr>
            <sz val="9"/>
            <color indexed="81"/>
            <rFont val="Tahoma"/>
            <family val="2"/>
          </rPr>
          <t xml:space="preserve">
Descripción concreta del avance, máximo de caracteres 200</t>
        </r>
      </text>
    </comment>
    <comment ref="A160" authorId="0" shapeId="0" xr:uid="{00000000-0006-0000-0500-000050000000}">
      <text>
        <r>
          <rPr>
            <b/>
            <sz val="9"/>
            <color indexed="81"/>
            <rFont val="Tahoma"/>
            <family val="2"/>
          </rPr>
          <t>YULIED.PENARANDA:</t>
        </r>
        <r>
          <rPr>
            <sz val="9"/>
            <color indexed="81"/>
            <rFont val="Tahoma"/>
            <family val="2"/>
          </rPr>
          <t xml:space="preserve">
Vigencia a reportar</t>
        </r>
      </text>
    </comment>
    <comment ref="B160" authorId="0" shapeId="0" xr:uid="{00000000-0006-0000-0500-000051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60" authorId="0" shapeId="0" xr:uid="{00000000-0006-0000-0500-000052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60" authorId="0" shapeId="0" xr:uid="{00000000-0006-0000-0500-00005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60" authorId="0" shapeId="0" xr:uid="{00000000-0006-0000-0500-000054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60" authorId="0" shapeId="0" xr:uid="{00000000-0006-0000-0500-000055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60" authorId="0" shapeId="0" xr:uid="{00000000-0006-0000-0500-000056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60" authorId="0" shapeId="0" xr:uid="{00000000-0006-0000-0500-000057000000}">
      <text>
        <r>
          <rPr>
            <b/>
            <sz val="9"/>
            <color indexed="81"/>
            <rFont val="Tahoma"/>
            <family val="2"/>
          </rPr>
          <t>YULIED.PENARANDA:</t>
        </r>
        <r>
          <rPr>
            <sz val="9"/>
            <color indexed="81"/>
            <rFont val="Tahoma"/>
            <family val="2"/>
          </rPr>
          <t xml:space="preserve">
Descripción concreta del avance, máximo de caracteres 200</t>
        </r>
      </text>
    </comment>
    <comment ref="A175" authorId="0" shapeId="0" xr:uid="{00000000-0006-0000-0500-000058000000}">
      <text>
        <r>
          <rPr>
            <b/>
            <sz val="9"/>
            <color indexed="81"/>
            <rFont val="Tahoma"/>
            <family val="2"/>
          </rPr>
          <t>YULIED.PENARANDA:</t>
        </r>
        <r>
          <rPr>
            <sz val="9"/>
            <color indexed="81"/>
            <rFont val="Tahoma"/>
            <family val="2"/>
          </rPr>
          <t xml:space="preserve">
Vigencia a reportar</t>
        </r>
      </text>
    </comment>
    <comment ref="B175" authorId="0" shapeId="0" xr:uid="{00000000-0006-0000-0500-000059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75" authorId="0" shapeId="0" xr:uid="{00000000-0006-0000-0500-00005A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75" authorId="0" shapeId="0" xr:uid="{00000000-0006-0000-0500-00005B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75" authorId="0" shapeId="0" xr:uid="{00000000-0006-0000-0500-00005C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75" authorId="0" shapeId="0" xr:uid="{00000000-0006-0000-0500-00005D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75" authorId="0" shapeId="0" xr:uid="{00000000-0006-0000-0500-00005E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75" authorId="0" shapeId="0" xr:uid="{00000000-0006-0000-0500-00005F000000}">
      <text>
        <r>
          <rPr>
            <b/>
            <sz val="9"/>
            <color indexed="81"/>
            <rFont val="Tahoma"/>
            <family val="2"/>
          </rPr>
          <t>YULIED.PENARANDA:</t>
        </r>
        <r>
          <rPr>
            <sz val="9"/>
            <color indexed="81"/>
            <rFont val="Tahoma"/>
            <family val="2"/>
          </rPr>
          <t xml:space="preserve">
Descripción concreta del avance, máximo de caracteres 200</t>
        </r>
      </text>
    </comment>
    <comment ref="A190" authorId="0" shapeId="0" xr:uid="{00000000-0006-0000-0500-000060000000}">
      <text>
        <r>
          <rPr>
            <b/>
            <sz val="9"/>
            <color indexed="81"/>
            <rFont val="Tahoma"/>
            <family val="2"/>
          </rPr>
          <t>YULIED.PENARANDA:</t>
        </r>
        <r>
          <rPr>
            <sz val="9"/>
            <color indexed="81"/>
            <rFont val="Tahoma"/>
            <family val="2"/>
          </rPr>
          <t xml:space="preserve">
Vigencia a reportar</t>
        </r>
      </text>
    </comment>
    <comment ref="B190" authorId="0" shapeId="0" xr:uid="{00000000-0006-0000-0500-000061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190" authorId="0" shapeId="0" xr:uid="{00000000-0006-0000-0500-000062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190" authorId="0" shapeId="0" xr:uid="{00000000-0006-0000-0500-00006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190" authorId="0" shapeId="0" xr:uid="{00000000-0006-0000-0500-000064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190" authorId="0" shapeId="0" xr:uid="{00000000-0006-0000-0500-000065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190" authorId="0" shapeId="0" xr:uid="{00000000-0006-0000-0500-000066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190" authorId="0" shapeId="0" xr:uid="{00000000-0006-0000-0500-000067000000}">
      <text>
        <r>
          <rPr>
            <b/>
            <sz val="9"/>
            <color indexed="81"/>
            <rFont val="Tahoma"/>
            <family val="2"/>
          </rPr>
          <t>YULIED.PENARANDA:</t>
        </r>
        <r>
          <rPr>
            <sz val="9"/>
            <color indexed="81"/>
            <rFont val="Tahoma"/>
            <family val="2"/>
          </rPr>
          <t xml:space="preserve">
Descripción concreta del avance, máximo de caracteres 200</t>
        </r>
      </text>
    </comment>
    <comment ref="A208" authorId="0" shapeId="0" xr:uid="{00000000-0006-0000-0500-000068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209" authorId="0" shapeId="0" xr:uid="{00000000-0006-0000-0500-000069000000}">
      <text>
        <r>
          <rPr>
            <b/>
            <sz val="9"/>
            <color indexed="81"/>
            <rFont val="Tahoma"/>
            <family val="2"/>
          </rPr>
          <t>YULIED.PENARANDA:</t>
        </r>
        <r>
          <rPr>
            <sz val="9"/>
            <color indexed="81"/>
            <rFont val="Tahoma"/>
            <family val="2"/>
          </rPr>
          <t xml:space="preserve">
Vigencia a reportar</t>
        </r>
      </text>
    </comment>
    <comment ref="B209" authorId="0" shapeId="0" xr:uid="{00000000-0006-0000-0500-00006A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09" authorId="0" shapeId="0" xr:uid="{00000000-0006-0000-0500-00006B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209" authorId="0" shapeId="0" xr:uid="{00000000-0006-0000-0500-00006C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209" authorId="0" shapeId="0" xr:uid="{00000000-0006-0000-0500-00006D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209" authorId="0" shapeId="0" xr:uid="{00000000-0006-0000-0500-00006E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209" authorId="0" shapeId="0" xr:uid="{00000000-0006-0000-0500-00006F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209" authorId="0" shapeId="0" xr:uid="{00000000-0006-0000-0500-000070000000}">
      <text>
        <r>
          <rPr>
            <b/>
            <sz val="9"/>
            <color indexed="81"/>
            <rFont val="Tahoma"/>
            <family val="2"/>
          </rPr>
          <t>YULIED.PENARANDA:</t>
        </r>
        <r>
          <rPr>
            <sz val="9"/>
            <color indexed="81"/>
            <rFont val="Tahoma"/>
            <family val="2"/>
          </rPr>
          <t xml:space="preserve">
Descripción concreta del avance, máximo de caracteres 200</t>
        </r>
      </text>
    </comment>
    <comment ref="A223" authorId="0" shapeId="0" xr:uid="{00000000-0006-0000-0500-000071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224" authorId="0" shapeId="0" xr:uid="{00000000-0006-0000-0500-000072000000}">
      <text>
        <r>
          <rPr>
            <b/>
            <sz val="9"/>
            <color indexed="81"/>
            <rFont val="Tahoma"/>
            <family val="2"/>
          </rPr>
          <t>YULIED.PENARANDA:</t>
        </r>
        <r>
          <rPr>
            <sz val="9"/>
            <color indexed="81"/>
            <rFont val="Tahoma"/>
            <family val="2"/>
          </rPr>
          <t xml:space="preserve">
Vigencia a reportar</t>
        </r>
      </text>
    </comment>
    <comment ref="B224" authorId="0" shapeId="0" xr:uid="{00000000-0006-0000-0500-000073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24" authorId="0" shapeId="0" xr:uid="{00000000-0006-0000-0500-000074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224" authorId="0" shapeId="0" xr:uid="{00000000-0006-0000-0500-000075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224" authorId="0" shapeId="0" xr:uid="{00000000-0006-0000-0500-000076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224" authorId="0" shapeId="0" xr:uid="{00000000-0006-0000-0500-000077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224" authorId="0" shapeId="0" xr:uid="{00000000-0006-0000-0500-000078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224" authorId="0" shapeId="0" xr:uid="{00000000-0006-0000-0500-000079000000}">
      <text>
        <r>
          <rPr>
            <b/>
            <sz val="9"/>
            <color indexed="81"/>
            <rFont val="Tahoma"/>
            <family val="2"/>
          </rPr>
          <t>YULIED.PENARANDA:</t>
        </r>
        <r>
          <rPr>
            <sz val="9"/>
            <color indexed="81"/>
            <rFont val="Tahoma"/>
            <family val="2"/>
          </rPr>
          <t xml:space="preserve">
Descripción concreta del avance, máximo de caracteres 200</t>
        </r>
      </text>
    </comment>
    <comment ref="A238" authorId="0" shapeId="0" xr:uid="{00000000-0006-0000-0500-00007A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239" authorId="0" shapeId="0" xr:uid="{00000000-0006-0000-0500-00007B000000}">
      <text>
        <r>
          <rPr>
            <b/>
            <sz val="9"/>
            <color indexed="81"/>
            <rFont val="Tahoma"/>
            <family val="2"/>
          </rPr>
          <t>YULIED.PENARANDA:</t>
        </r>
        <r>
          <rPr>
            <sz val="9"/>
            <color indexed="81"/>
            <rFont val="Tahoma"/>
            <family val="2"/>
          </rPr>
          <t xml:space="preserve">
Vigencia a reportar</t>
        </r>
      </text>
    </comment>
    <comment ref="B239" authorId="0" shapeId="0" xr:uid="{00000000-0006-0000-0500-00007C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39" authorId="0" shapeId="0" xr:uid="{00000000-0006-0000-0500-00007D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239" authorId="0" shapeId="0" xr:uid="{00000000-0006-0000-0500-00007E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239" authorId="0" shapeId="0" xr:uid="{00000000-0006-0000-0500-00007F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239" authorId="0" shapeId="0" xr:uid="{00000000-0006-0000-0500-000080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239" authorId="0" shapeId="0" xr:uid="{00000000-0006-0000-0500-000081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239" authorId="0" shapeId="0" xr:uid="{00000000-0006-0000-0500-000082000000}">
      <text>
        <r>
          <rPr>
            <b/>
            <sz val="9"/>
            <color indexed="81"/>
            <rFont val="Tahoma"/>
            <family val="2"/>
          </rPr>
          <t>YULIED.PENARANDA:</t>
        </r>
        <r>
          <rPr>
            <sz val="9"/>
            <color indexed="81"/>
            <rFont val="Tahoma"/>
            <family val="2"/>
          </rPr>
          <t xml:space="preserve">
Descripción concreta del avance, máximo de caracteres 200</t>
        </r>
      </text>
    </comment>
    <comment ref="A253" authorId="0" shapeId="0" xr:uid="{00000000-0006-0000-0500-000083000000}">
      <text>
        <r>
          <rPr>
            <b/>
            <sz val="9"/>
            <color indexed="81"/>
            <rFont val="Tahoma"/>
            <family val="2"/>
          </rPr>
          <t>YULIED.PENARANDA:</t>
        </r>
        <r>
          <rPr>
            <sz val="9"/>
            <color indexed="81"/>
            <rFont val="Tahoma"/>
            <family val="2"/>
          </rPr>
          <t xml:space="preserve">
Avance productos e indicadores de productos (según cadena de valor)
NOTA: Desagregar cuadro cuantas veces tenga productos y/o indicadores asociados</t>
        </r>
      </text>
    </comment>
    <comment ref="A254" authorId="0" shapeId="0" xr:uid="{00000000-0006-0000-0500-000084000000}">
      <text>
        <r>
          <rPr>
            <b/>
            <sz val="9"/>
            <color indexed="81"/>
            <rFont val="Tahoma"/>
            <family val="2"/>
          </rPr>
          <t>YULIED.PENARANDA:</t>
        </r>
        <r>
          <rPr>
            <sz val="9"/>
            <color indexed="81"/>
            <rFont val="Tahoma"/>
            <family val="2"/>
          </rPr>
          <t xml:space="preserve">
Vigencia a reportar</t>
        </r>
      </text>
    </comment>
    <comment ref="B254" authorId="0" shapeId="0" xr:uid="{00000000-0006-0000-0500-000085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54" authorId="0" shapeId="0" xr:uid="{00000000-0006-0000-0500-000086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DNP</t>
        </r>
      </text>
    </comment>
    <comment ref="D254" authorId="0" shapeId="0" xr:uid="{00000000-0006-0000-0500-000087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E254" authorId="0" shapeId="0" xr:uid="{00000000-0006-0000-0500-000088000000}">
      <text>
        <r>
          <rPr>
            <b/>
            <sz val="9"/>
            <color indexed="81"/>
            <rFont val="Tahoma"/>
            <family val="2"/>
          </rPr>
          <t>YULIED.PENARANDA:</t>
        </r>
        <r>
          <rPr>
            <sz val="9"/>
            <color indexed="81"/>
            <rFont val="Tahoma"/>
            <family val="2"/>
          </rPr>
          <t xml:space="preserve">
Unidad cualitativa del indicador, define las características de la magnitud a realizar seguimiento. Eje: Hectáreas, estrategias, modelos, etc. </t>
        </r>
      </text>
    </comment>
    <comment ref="F254" authorId="0" shapeId="0" xr:uid="{00000000-0006-0000-0500-000089000000}">
      <text>
        <r>
          <rPr>
            <b/>
            <sz val="9"/>
            <color indexed="81"/>
            <rFont val="Tahoma"/>
            <family val="2"/>
          </rPr>
          <t>YULIED.PENARANDA:</t>
        </r>
        <r>
          <rPr>
            <sz val="9"/>
            <color indexed="81"/>
            <rFont val="Tahoma"/>
            <family val="2"/>
          </rPr>
          <t xml:space="preserve">
Ponderación del indicador se realiza de acuerdo al peso que cada producto tiene en el caso total del proyecto.</t>
        </r>
      </text>
    </comment>
    <comment ref="G254" authorId="0" shapeId="0" xr:uid="{00000000-0006-0000-0500-00008A000000}">
      <text>
        <r>
          <rPr>
            <b/>
            <sz val="9"/>
            <color indexed="81"/>
            <rFont val="Tahoma"/>
            <family val="2"/>
          </rPr>
          <t>YULIED.PENARANDA:</t>
        </r>
        <r>
          <rPr>
            <sz val="9"/>
            <color indexed="81"/>
            <rFont val="Tahoma"/>
            <family val="2"/>
          </rPr>
          <t xml:space="preserve">
Nombre completo de la Meta  del Plan de Desarrollo, como se relaciona en el de gestión</t>
        </r>
      </text>
    </comment>
    <comment ref="N254" authorId="0" shapeId="0" xr:uid="{00000000-0006-0000-0500-00008B000000}">
      <text>
        <r>
          <rPr>
            <b/>
            <sz val="9"/>
            <color indexed="81"/>
            <rFont val="Tahoma"/>
            <family val="2"/>
          </rPr>
          <t>YULIED.PENARANDA:</t>
        </r>
        <r>
          <rPr>
            <sz val="9"/>
            <color indexed="81"/>
            <rFont val="Tahoma"/>
            <family val="2"/>
          </rPr>
          <t xml:space="preserve">
Descripción concreta del avance, máximo de caracteres 200</t>
        </r>
      </text>
    </comment>
    <comment ref="A269" authorId="0" shapeId="0" xr:uid="{00000000-0006-0000-0500-00008C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270" authorId="0" shapeId="0" xr:uid="{00000000-0006-0000-0500-00008D000000}">
      <text>
        <r>
          <rPr>
            <b/>
            <sz val="9"/>
            <color indexed="81"/>
            <rFont val="Tahoma"/>
            <family val="2"/>
          </rPr>
          <t>YULIED.PENARANDA:</t>
        </r>
        <r>
          <rPr>
            <sz val="9"/>
            <color indexed="81"/>
            <rFont val="Tahoma"/>
            <family val="2"/>
          </rPr>
          <t xml:space="preserve">
Vigencia a reportar</t>
        </r>
      </text>
    </comment>
    <comment ref="B270" authorId="0" shapeId="0" xr:uid="{00000000-0006-0000-0500-00008E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70" authorId="0" shapeId="0" xr:uid="{00000000-0006-0000-0500-00008F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70" authorId="0" shapeId="0" xr:uid="{00000000-0006-0000-0500-000090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70" authorId="0" shapeId="0" xr:uid="{00000000-0006-0000-0500-000091000000}">
      <text>
        <r>
          <rPr>
            <b/>
            <sz val="9"/>
            <color indexed="81"/>
            <rFont val="Tahoma"/>
            <family val="2"/>
          </rPr>
          <t>YULIED.PENARANDA:</t>
        </r>
        <r>
          <rPr>
            <sz val="9"/>
            <color indexed="81"/>
            <rFont val="Tahoma"/>
            <family val="2"/>
          </rPr>
          <t xml:space="preserve">
Descripción concreta del avance, máximo de caracteres 200</t>
        </r>
      </text>
    </comment>
    <comment ref="A279" authorId="0" shapeId="0" xr:uid="{00000000-0006-0000-0500-000092000000}">
      <text>
        <r>
          <rPr>
            <b/>
            <sz val="9"/>
            <color indexed="81"/>
            <rFont val="Tahoma"/>
            <family val="2"/>
          </rPr>
          <t>YULIED.PENARANDA:</t>
        </r>
        <r>
          <rPr>
            <sz val="9"/>
            <color indexed="81"/>
            <rFont val="Tahoma"/>
            <family val="2"/>
          </rPr>
          <t xml:space="preserve">
Vigencia a reportar</t>
        </r>
      </text>
    </comment>
    <comment ref="B279" authorId="0" shapeId="0" xr:uid="{00000000-0006-0000-0500-000093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79" authorId="0" shapeId="0" xr:uid="{00000000-0006-0000-0500-000094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79" authorId="0" shapeId="0" xr:uid="{00000000-0006-0000-0500-000095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79" authorId="0" shapeId="0" xr:uid="{00000000-0006-0000-0500-000096000000}">
      <text>
        <r>
          <rPr>
            <b/>
            <sz val="9"/>
            <color indexed="81"/>
            <rFont val="Tahoma"/>
            <family val="2"/>
          </rPr>
          <t>YULIED.PENARANDA:</t>
        </r>
        <r>
          <rPr>
            <sz val="9"/>
            <color indexed="81"/>
            <rFont val="Tahoma"/>
            <family val="2"/>
          </rPr>
          <t xml:space="preserve">
Descripción concreta del avance, máximo de caracteres 200</t>
        </r>
      </text>
    </comment>
    <comment ref="A288" authorId="0" shapeId="0" xr:uid="{00000000-0006-0000-0500-000097000000}">
      <text>
        <r>
          <rPr>
            <b/>
            <sz val="9"/>
            <color indexed="81"/>
            <rFont val="Tahoma"/>
            <family val="2"/>
          </rPr>
          <t>YULIED.PENARANDA:</t>
        </r>
        <r>
          <rPr>
            <sz val="9"/>
            <color indexed="81"/>
            <rFont val="Tahoma"/>
            <family val="2"/>
          </rPr>
          <t xml:space="preserve">
Vigencia a reportar</t>
        </r>
      </text>
    </comment>
    <comment ref="B288" authorId="0" shapeId="0" xr:uid="{00000000-0006-0000-0500-000098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88" authorId="0" shapeId="0" xr:uid="{00000000-0006-0000-0500-000099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88" authorId="0" shapeId="0" xr:uid="{00000000-0006-0000-0500-00009A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88" authorId="0" shapeId="0" xr:uid="{00000000-0006-0000-0500-00009B000000}">
      <text>
        <r>
          <rPr>
            <b/>
            <sz val="9"/>
            <color indexed="81"/>
            <rFont val="Tahoma"/>
            <family val="2"/>
          </rPr>
          <t>YULIED.PENARANDA:</t>
        </r>
        <r>
          <rPr>
            <sz val="9"/>
            <color indexed="81"/>
            <rFont val="Tahoma"/>
            <family val="2"/>
          </rPr>
          <t xml:space="preserve">
Descripción concreta del avance, máximo de caracteres 200</t>
        </r>
      </text>
    </comment>
    <comment ref="A297" authorId="0" shapeId="0" xr:uid="{00000000-0006-0000-0500-00009C000000}">
      <text>
        <r>
          <rPr>
            <b/>
            <sz val="9"/>
            <color indexed="81"/>
            <rFont val="Tahoma"/>
            <family val="2"/>
          </rPr>
          <t>YULIED.PENARANDA:</t>
        </r>
        <r>
          <rPr>
            <sz val="9"/>
            <color indexed="81"/>
            <rFont val="Tahoma"/>
            <family val="2"/>
          </rPr>
          <t xml:space="preserve">
Vigencia a reportar</t>
        </r>
      </text>
    </comment>
    <comment ref="B297" authorId="0" shapeId="0" xr:uid="{00000000-0006-0000-0500-00009D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297" authorId="0" shapeId="0" xr:uid="{00000000-0006-0000-0500-00009E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297" authorId="0" shapeId="0" xr:uid="{00000000-0006-0000-0500-00009F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297" authorId="0" shapeId="0" xr:uid="{00000000-0006-0000-0500-0000A0000000}">
      <text>
        <r>
          <rPr>
            <b/>
            <sz val="9"/>
            <color indexed="81"/>
            <rFont val="Tahoma"/>
            <family val="2"/>
          </rPr>
          <t>YULIED.PENARANDA:</t>
        </r>
        <r>
          <rPr>
            <sz val="9"/>
            <color indexed="81"/>
            <rFont val="Tahoma"/>
            <family val="2"/>
          </rPr>
          <t xml:space="preserve">
Descripción concreta del avance, máximo de caracteres 200</t>
        </r>
      </text>
    </comment>
    <comment ref="A307" authorId="0" shapeId="0" xr:uid="{00000000-0006-0000-0500-0000A1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308" authorId="0" shapeId="0" xr:uid="{00000000-0006-0000-0500-0000A2000000}">
      <text>
        <r>
          <rPr>
            <b/>
            <sz val="9"/>
            <color indexed="81"/>
            <rFont val="Tahoma"/>
            <family val="2"/>
          </rPr>
          <t>YULIED.PENARANDA:</t>
        </r>
        <r>
          <rPr>
            <sz val="9"/>
            <color indexed="81"/>
            <rFont val="Tahoma"/>
            <family val="2"/>
          </rPr>
          <t xml:space="preserve">
Vigencia a reportar</t>
        </r>
      </text>
    </comment>
    <comment ref="B308" authorId="0" shapeId="0" xr:uid="{00000000-0006-0000-0500-0000A3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08" authorId="0" shapeId="0" xr:uid="{00000000-0006-0000-0500-0000A4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08" authorId="0" shapeId="0" xr:uid="{00000000-0006-0000-0500-0000A5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08" authorId="0" shapeId="0" xr:uid="{00000000-0006-0000-0500-0000A6000000}">
      <text>
        <r>
          <rPr>
            <b/>
            <sz val="9"/>
            <color indexed="81"/>
            <rFont val="Tahoma"/>
            <family val="2"/>
          </rPr>
          <t>YULIED.PENARANDA:</t>
        </r>
        <r>
          <rPr>
            <sz val="9"/>
            <color indexed="81"/>
            <rFont val="Tahoma"/>
            <family val="2"/>
          </rPr>
          <t xml:space="preserve">
Descripción concreta del avance, máximo de caracteres 200</t>
        </r>
      </text>
    </comment>
    <comment ref="A323" authorId="0" shapeId="0" xr:uid="{00000000-0006-0000-0500-0000A7000000}">
      <text>
        <r>
          <rPr>
            <b/>
            <sz val="9"/>
            <color indexed="81"/>
            <rFont val="Tahoma"/>
            <family val="2"/>
          </rPr>
          <t>YULIED.PENARANDA:</t>
        </r>
        <r>
          <rPr>
            <sz val="9"/>
            <color indexed="81"/>
            <rFont val="Tahoma"/>
            <family val="2"/>
          </rPr>
          <t xml:space="preserve">
Vigencia a reportar</t>
        </r>
      </text>
    </comment>
    <comment ref="B323" authorId="0" shapeId="0" xr:uid="{00000000-0006-0000-0500-0000A8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23" authorId="0" shapeId="0" xr:uid="{00000000-0006-0000-0500-0000A9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23" authorId="0" shapeId="0" xr:uid="{00000000-0006-0000-0500-0000AA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23" authorId="0" shapeId="0" xr:uid="{00000000-0006-0000-0500-0000AB000000}">
      <text>
        <r>
          <rPr>
            <b/>
            <sz val="9"/>
            <color indexed="81"/>
            <rFont val="Tahoma"/>
            <family val="2"/>
          </rPr>
          <t>YULIED.PENARANDA:</t>
        </r>
        <r>
          <rPr>
            <sz val="9"/>
            <color indexed="81"/>
            <rFont val="Tahoma"/>
            <family val="2"/>
          </rPr>
          <t xml:space="preserve">
Descripción concreta del avance, máximo de caracteres 200</t>
        </r>
      </text>
    </comment>
    <comment ref="A338" authorId="0" shapeId="0" xr:uid="{00000000-0006-0000-0500-0000AC000000}">
      <text>
        <r>
          <rPr>
            <b/>
            <sz val="9"/>
            <color indexed="81"/>
            <rFont val="Tahoma"/>
            <family val="2"/>
          </rPr>
          <t>YULIED.PENARANDA:</t>
        </r>
        <r>
          <rPr>
            <sz val="9"/>
            <color indexed="81"/>
            <rFont val="Tahoma"/>
            <family val="2"/>
          </rPr>
          <t xml:space="preserve">
Vigencia a reportar</t>
        </r>
      </text>
    </comment>
    <comment ref="B338" authorId="0" shapeId="0" xr:uid="{00000000-0006-0000-0500-0000AD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38" authorId="0" shapeId="0" xr:uid="{00000000-0006-0000-0500-0000AE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38" authorId="0" shapeId="0" xr:uid="{00000000-0006-0000-0500-0000AF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38" authorId="0" shapeId="0" xr:uid="{00000000-0006-0000-0500-0000B0000000}">
      <text>
        <r>
          <rPr>
            <b/>
            <sz val="9"/>
            <color indexed="81"/>
            <rFont val="Tahoma"/>
            <family val="2"/>
          </rPr>
          <t>YULIED.PENARANDA:</t>
        </r>
        <r>
          <rPr>
            <sz val="9"/>
            <color indexed="81"/>
            <rFont val="Tahoma"/>
            <family val="2"/>
          </rPr>
          <t xml:space="preserve">
Descripción concreta del avance, máximo de caracteres 200</t>
        </r>
      </text>
    </comment>
    <comment ref="A353" authorId="0" shapeId="0" xr:uid="{00000000-0006-0000-0500-0000B1000000}">
      <text>
        <r>
          <rPr>
            <b/>
            <sz val="9"/>
            <color indexed="81"/>
            <rFont val="Tahoma"/>
            <family val="2"/>
          </rPr>
          <t>YULIED.PENARANDA:</t>
        </r>
        <r>
          <rPr>
            <sz val="9"/>
            <color indexed="81"/>
            <rFont val="Tahoma"/>
            <family val="2"/>
          </rPr>
          <t xml:space="preserve">
Vigencia a reportar</t>
        </r>
      </text>
    </comment>
    <comment ref="B353" authorId="0" shapeId="0" xr:uid="{00000000-0006-0000-0500-0000B2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53" authorId="0" shapeId="0" xr:uid="{00000000-0006-0000-0500-0000B3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53" authorId="0" shapeId="0" xr:uid="{00000000-0006-0000-0500-0000B4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53" authorId="0" shapeId="0" xr:uid="{00000000-0006-0000-0500-0000B5000000}">
      <text>
        <r>
          <rPr>
            <b/>
            <sz val="9"/>
            <color indexed="81"/>
            <rFont val="Tahoma"/>
            <family val="2"/>
          </rPr>
          <t>YULIED.PENARANDA:</t>
        </r>
        <r>
          <rPr>
            <sz val="9"/>
            <color indexed="81"/>
            <rFont val="Tahoma"/>
            <family val="2"/>
          </rPr>
          <t xml:space="preserve">
Descripción concreta del avance, máximo de caracteres 200</t>
        </r>
      </text>
    </comment>
    <comment ref="A377" authorId="0" shapeId="0" xr:uid="{00000000-0006-0000-0500-0000B6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378" authorId="0" shapeId="0" xr:uid="{00000000-0006-0000-0500-0000B7000000}">
      <text>
        <r>
          <rPr>
            <b/>
            <sz val="9"/>
            <color indexed="81"/>
            <rFont val="Tahoma"/>
            <family val="2"/>
          </rPr>
          <t>YULIED.PENARANDA:</t>
        </r>
        <r>
          <rPr>
            <sz val="9"/>
            <color indexed="81"/>
            <rFont val="Tahoma"/>
            <family val="2"/>
          </rPr>
          <t xml:space="preserve">
Vigencia a reportar</t>
        </r>
      </text>
    </comment>
    <comment ref="B378" authorId="0" shapeId="0" xr:uid="{00000000-0006-0000-0500-0000B8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78" authorId="0" shapeId="0" xr:uid="{00000000-0006-0000-0500-0000B9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78" authorId="0" shapeId="0" xr:uid="{00000000-0006-0000-0500-0000BA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78" authorId="0" shapeId="0" xr:uid="{00000000-0006-0000-0500-0000BB000000}">
      <text>
        <r>
          <rPr>
            <b/>
            <sz val="9"/>
            <color indexed="81"/>
            <rFont val="Tahoma"/>
            <family val="2"/>
          </rPr>
          <t>YULIED.PENARANDA:</t>
        </r>
        <r>
          <rPr>
            <sz val="9"/>
            <color indexed="81"/>
            <rFont val="Tahoma"/>
            <family val="2"/>
          </rPr>
          <t xml:space="preserve">
Descripción concreta del avance, máximo de caracteres 200</t>
        </r>
      </text>
    </comment>
    <comment ref="A392" authorId="0" shapeId="0" xr:uid="{00000000-0006-0000-0500-0000BC000000}">
      <text>
        <r>
          <rPr>
            <b/>
            <sz val="9"/>
            <color indexed="81"/>
            <rFont val="Tahoma"/>
            <family val="2"/>
          </rPr>
          <t>YULIED.PENARANDA
Distribuir las obligaciones del proyecto entre las diferentes actividades que hacen parte de un producto y un objetivo específico.
NOTA: Desagregar cuadro cuantas veces tenga productos asociados</t>
        </r>
      </text>
    </comment>
    <comment ref="A393" authorId="0" shapeId="0" xr:uid="{00000000-0006-0000-0500-0000BD000000}">
      <text>
        <r>
          <rPr>
            <b/>
            <sz val="9"/>
            <color indexed="81"/>
            <rFont val="Tahoma"/>
            <family val="2"/>
          </rPr>
          <t>YULIED.PENARANDA:</t>
        </r>
        <r>
          <rPr>
            <sz val="9"/>
            <color indexed="81"/>
            <rFont val="Tahoma"/>
            <family val="2"/>
          </rPr>
          <t xml:space="preserve">
Vigencia a reportar</t>
        </r>
      </text>
    </comment>
    <comment ref="B393" authorId="0" shapeId="0" xr:uid="{00000000-0006-0000-0500-0000BE000000}">
      <text>
        <r>
          <rPr>
            <b/>
            <sz val="9"/>
            <color indexed="81"/>
            <rFont val="Tahoma"/>
            <family val="2"/>
          </rPr>
          <t>YULIED.PENARANDA:</t>
        </r>
        <r>
          <rPr>
            <sz val="9"/>
            <color indexed="81"/>
            <rFont val="Tahoma"/>
            <family val="2"/>
          </rPr>
          <t xml:space="preserve">
Describir los objetivo específico del proyecto, como se definió en la formulación del proyecto</t>
        </r>
      </text>
    </comment>
    <comment ref="C393" authorId="0" shapeId="0" xr:uid="{00000000-0006-0000-0500-0000BF000000}">
      <text>
        <r>
          <rPr>
            <b/>
            <sz val="9"/>
            <color indexed="81"/>
            <rFont val="Tahoma"/>
            <family val="2"/>
          </rPr>
          <t>YULIED.PENARANDA:</t>
        </r>
        <r>
          <rPr>
            <sz val="9"/>
            <color indexed="81"/>
            <rFont val="Tahoma"/>
            <family val="2"/>
          </rPr>
          <t xml:space="preserve">
Describir los productos del proyecto, como se definió en la formulación del proyecto y de acuerdo con el catálogo de productos del DNP.</t>
        </r>
      </text>
    </comment>
    <comment ref="D393" authorId="0" shapeId="0" xr:uid="{00000000-0006-0000-0500-0000C0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G393" authorId="0" shapeId="0" xr:uid="{00000000-0006-0000-0500-0000C1000000}">
      <text>
        <r>
          <rPr>
            <b/>
            <sz val="9"/>
            <color indexed="81"/>
            <rFont val="Tahoma"/>
            <family val="2"/>
          </rPr>
          <t>YULIED.PENARANDA:</t>
        </r>
        <r>
          <rPr>
            <sz val="9"/>
            <color indexed="81"/>
            <rFont val="Tahoma"/>
            <family val="2"/>
          </rPr>
          <t xml:space="preserve">
Descripción concreta del avance, máximo de caracteres 200</t>
        </r>
      </text>
    </comment>
    <comment ref="A407" authorId="0" shapeId="0" xr:uid="{00000000-0006-0000-0500-0000C2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408" authorId="0" shapeId="0" xr:uid="{00000000-0006-0000-0500-0000C3000000}">
      <text>
        <r>
          <rPr>
            <b/>
            <sz val="9"/>
            <color indexed="81"/>
            <rFont val="Tahoma"/>
            <family val="2"/>
          </rPr>
          <t>YULIED.PENARANDA:</t>
        </r>
        <r>
          <rPr>
            <sz val="9"/>
            <color indexed="81"/>
            <rFont val="Tahoma"/>
            <family val="2"/>
          </rPr>
          <t xml:space="preserve">
Vigencia a reportar</t>
        </r>
      </text>
    </comment>
    <comment ref="B408" authorId="0" shapeId="0" xr:uid="{00000000-0006-0000-0500-0000C4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08" authorId="0" shapeId="0" xr:uid="{00000000-0006-0000-0500-0000C5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08" authorId="0" shapeId="0" xr:uid="{00000000-0006-0000-0500-0000C6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08" authorId="0" shapeId="0" xr:uid="{00000000-0006-0000-0500-0000C7000000}">
      <text>
        <r>
          <rPr>
            <b/>
            <sz val="9"/>
            <color indexed="81"/>
            <rFont val="Tahoma"/>
            <family val="2"/>
          </rPr>
          <t>YULIED.PENARANDA:</t>
        </r>
        <r>
          <rPr>
            <sz val="9"/>
            <color indexed="81"/>
            <rFont val="Tahoma"/>
            <family val="2"/>
          </rPr>
          <t xml:space="preserve">
Descripción concreta del avance, máximo de caracteres 200</t>
        </r>
      </text>
    </comment>
    <comment ref="A417" authorId="0" shapeId="0" xr:uid="{00000000-0006-0000-0500-0000C8000000}">
      <text>
        <r>
          <rPr>
            <b/>
            <sz val="9"/>
            <color indexed="81"/>
            <rFont val="Tahoma"/>
            <family val="2"/>
          </rPr>
          <t>YULIED.PENARANDA:</t>
        </r>
        <r>
          <rPr>
            <sz val="9"/>
            <color indexed="81"/>
            <rFont val="Tahoma"/>
            <family val="2"/>
          </rPr>
          <t xml:space="preserve">
Vigencia a reportar</t>
        </r>
      </text>
    </comment>
    <comment ref="B417" authorId="0" shapeId="0" xr:uid="{00000000-0006-0000-0500-0000C9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17" authorId="0" shapeId="0" xr:uid="{00000000-0006-0000-0500-0000CA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17" authorId="0" shapeId="0" xr:uid="{00000000-0006-0000-0500-0000CB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17" authorId="0" shapeId="0" xr:uid="{00000000-0006-0000-0500-0000CC000000}">
      <text>
        <r>
          <rPr>
            <b/>
            <sz val="9"/>
            <color indexed="81"/>
            <rFont val="Tahoma"/>
            <family val="2"/>
          </rPr>
          <t>YULIED.PENARANDA:</t>
        </r>
        <r>
          <rPr>
            <sz val="9"/>
            <color indexed="81"/>
            <rFont val="Tahoma"/>
            <family val="2"/>
          </rPr>
          <t xml:space="preserve">
Descripción concreta del avance, máximo de caracteres 200</t>
        </r>
      </text>
    </comment>
    <comment ref="A426" authorId="0" shapeId="0" xr:uid="{00000000-0006-0000-0500-0000CD000000}">
      <text>
        <r>
          <rPr>
            <b/>
            <sz val="9"/>
            <color indexed="81"/>
            <rFont val="Tahoma"/>
            <family val="2"/>
          </rPr>
          <t>YULIED.PENARANDA:</t>
        </r>
        <r>
          <rPr>
            <sz val="9"/>
            <color indexed="81"/>
            <rFont val="Tahoma"/>
            <family val="2"/>
          </rPr>
          <t xml:space="preserve">
Vigencia a reportar</t>
        </r>
      </text>
    </comment>
    <comment ref="B426" authorId="0" shapeId="0" xr:uid="{00000000-0006-0000-0500-0000CE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26" authorId="0" shapeId="0" xr:uid="{00000000-0006-0000-0500-0000CF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26" authorId="0" shapeId="0" xr:uid="{00000000-0006-0000-0500-0000D0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26" authorId="0" shapeId="0" xr:uid="{00000000-0006-0000-0500-0000D1000000}">
      <text>
        <r>
          <rPr>
            <b/>
            <sz val="9"/>
            <color indexed="81"/>
            <rFont val="Tahoma"/>
            <family val="2"/>
          </rPr>
          <t>YULIED.PENARANDA:</t>
        </r>
        <r>
          <rPr>
            <sz val="9"/>
            <color indexed="81"/>
            <rFont val="Tahoma"/>
            <family val="2"/>
          </rPr>
          <t xml:space="preserve">
Descripción concreta del avance, máximo de caracteres 200</t>
        </r>
      </text>
    </comment>
    <comment ref="A435" authorId="0" shapeId="0" xr:uid="{00000000-0006-0000-0500-0000D2000000}">
      <text>
        <r>
          <rPr>
            <b/>
            <sz val="9"/>
            <color indexed="81"/>
            <rFont val="Tahoma"/>
            <family val="2"/>
          </rPr>
          <t>YULIED.PENARANDA:</t>
        </r>
        <r>
          <rPr>
            <sz val="9"/>
            <color indexed="81"/>
            <rFont val="Tahoma"/>
            <family val="2"/>
          </rPr>
          <t xml:space="preserve">
Vigencia a reportar</t>
        </r>
      </text>
    </comment>
    <comment ref="B435" authorId="0" shapeId="0" xr:uid="{00000000-0006-0000-0500-0000D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35" authorId="0" shapeId="0" xr:uid="{00000000-0006-0000-0500-0000D4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35" authorId="0" shapeId="0" xr:uid="{00000000-0006-0000-0500-0000D5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35" authorId="0" shapeId="0" xr:uid="{00000000-0006-0000-0500-0000D6000000}">
      <text>
        <r>
          <rPr>
            <b/>
            <sz val="9"/>
            <color indexed="81"/>
            <rFont val="Tahoma"/>
            <family val="2"/>
          </rPr>
          <t>YULIED.PENARANDA:</t>
        </r>
        <r>
          <rPr>
            <sz val="9"/>
            <color indexed="81"/>
            <rFont val="Tahoma"/>
            <family val="2"/>
          </rPr>
          <t xml:space="preserve">
Descripción concreta del avance, máximo de caracteres 200</t>
        </r>
      </text>
    </comment>
    <comment ref="A444" authorId="0" shapeId="0" xr:uid="{00000000-0006-0000-0500-0000D7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445" authorId="0" shapeId="0" xr:uid="{00000000-0006-0000-0500-0000D8000000}">
      <text>
        <r>
          <rPr>
            <b/>
            <sz val="9"/>
            <color indexed="81"/>
            <rFont val="Tahoma"/>
            <family val="2"/>
          </rPr>
          <t>YULIED.PENARANDA:</t>
        </r>
        <r>
          <rPr>
            <sz val="9"/>
            <color indexed="81"/>
            <rFont val="Tahoma"/>
            <family val="2"/>
          </rPr>
          <t xml:space="preserve">
Vigencia a reportar</t>
        </r>
      </text>
    </comment>
    <comment ref="B445" authorId="0" shapeId="0" xr:uid="{00000000-0006-0000-0500-0000D9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45" authorId="0" shapeId="0" xr:uid="{00000000-0006-0000-0500-0000DA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45" authorId="0" shapeId="0" xr:uid="{00000000-0006-0000-0500-0000DB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45" authorId="0" shapeId="0" xr:uid="{00000000-0006-0000-0500-0000DC000000}">
      <text>
        <r>
          <rPr>
            <b/>
            <sz val="9"/>
            <color indexed="81"/>
            <rFont val="Tahoma"/>
            <family val="2"/>
          </rPr>
          <t>YULIED.PENARANDA:</t>
        </r>
        <r>
          <rPr>
            <sz val="9"/>
            <color indexed="81"/>
            <rFont val="Tahoma"/>
            <family val="2"/>
          </rPr>
          <t xml:space="preserve">
Descripción concreta del avance, máximo de caracteres 200</t>
        </r>
      </text>
    </comment>
    <comment ref="A460" authorId="0" shapeId="0" xr:uid="{00000000-0006-0000-0500-0000DD000000}">
      <text>
        <r>
          <rPr>
            <b/>
            <sz val="9"/>
            <color indexed="81"/>
            <rFont val="Tahoma"/>
            <family val="2"/>
          </rPr>
          <t>YULIED.PENARANDA:</t>
        </r>
        <r>
          <rPr>
            <sz val="9"/>
            <color indexed="81"/>
            <rFont val="Tahoma"/>
            <family val="2"/>
          </rPr>
          <t xml:space="preserve">
Vigencia a reportar</t>
        </r>
      </text>
    </comment>
    <comment ref="B460" authorId="0" shapeId="0" xr:uid="{00000000-0006-0000-0500-0000DE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60" authorId="0" shapeId="0" xr:uid="{00000000-0006-0000-0500-0000DF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60" authorId="0" shapeId="0" xr:uid="{00000000-0006-0000-0500-0000E0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60" authorId="0" shapeId="0" xr:uid="{00000000-0006-0000-0500-0000E1000000}">
      <text>
        <r>
          <rPr>
            <b/>
            <sz val="9"/>
            <color indexed="81"/>
            <rFont val="Tahoma"/>
            <family val="2"/>
          </rPr>
          <t>YULIED.PENARANDA:</t>
        </r>
        <r>
          <rPr>
            <sz val="9"/>
            <color indexed="81"/>
            <rFont val="Tahoma"/>
            <family val="2"/>
          </rPr>
          <t xml:space="preserve">
Descripción concreta del avance, máximo de caracteres 200</t>
        </r>
      </text>
    </comment>
    <comment ref="A475" authorId="0" shapeId="0" xr:uid="{00000000-0006-0000-0500-0000E2000000}">
      <text>
        <r>
          <rPr>
            <b/>
            <sz val="9"/>
            <color indexed="81"/>
            <rFont val="Tahoma"/>
            <family val="2"/>
          </rPr>
          <t>YULIED.PENARANDA:</t>
        </r>
        <r>
          <rPr>
            <sz val="9"/>
            <color indexed="81"/>
            <rFont val="Tahoma"/>
            <family val="2"/>
          </rPr>
          <t xml:space="preserve">
Vigencia a reportar</t>
        </r>
      </text>
    </comment>
    <comment ref="B475" authorId="0" shapeId="0" xr:uid="{00000000-0006-0000-0500-0000E3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75" authorId="0" shapeId="0" xr:uid="{00000000-0006-0000-0500-0000E4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75" authorId="0" shapeId="0" xr:uid="{00000000-0006-0000-0500-0000E5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75" authorId="0" shapeId="0" xr:uid="{00000000-0006-0000-0500-0000E6000000}">
      <text>
        <r>
          <rPr>
            <b/>
            <sz val="9"/>
            <color indexed="81"/>
            <rFont val="Tahoma"/>
            <family val="2"/>
          </rPr>
          <t>YULIED.PENARANDA:</t>
        </r>
        <r>
          <rPr>
            <sz val="9"/>
            <color indexed="81"/>
            <rFont val="Tahoma"/>
            <family val="2"/>
          </rPr>
          <t xml:space="preserve">
Descripción concreta del avance, máximo de caracteres 200</t>
        </r>
      </text>
    </comment>
    <comment ref="A490" authorId="0" shapeId="0" xr:uid="{00000000-0006-0000-0500-0000E7000000}">
      <text>
        <r>
          <rPr>
            <b/>
            <sz val="9"/>
            <color indexed="81"/>
            <rFont val="Tahoma"/>
            <family val="2"/>
          </rPr>
          <t>YULIED.PENARANDA:</t>
        </r>
        <r>
          <rPr>
            <sz val="9"/>
            <color indexed="81"/>
            <rFont val="Tahoma"/>
            <family val="2"/>
          </rPr>
          <t xml:space="preserve">
Vigencia a reportar</t>
        </r>
      </text>
    </comment>
    <comment ref="B490" authorId="0" shapeId="0" xr:uid="{00000000-0006-0000-0500-0000E8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490" authorId="0" shapeId="0" xr:uid="{00000000-0006-0000-0500-0000E9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490" authorId="0" shapeId="0" xr:uid="{00000000-0006-0000-0500-0000EA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490" authorId="0" shapeId="0" xr:uid="{00000000-0006-0000-0500-0000EB000000}">
      <text>
        <r>
          <rPr>
            <b/>
            <sz val="9"/>
            <color indexed="81"/>
            <rFont val="Tahoma"/>
            <family val="2"/>
          </rPr>
          <t>YULIED.PENARANDA:</t>
        </r>
        <r>
          <rPr>
            <sz val="9"/>
            <color indexed="81"/>
            <rFont val="Tahoma"/>
            <family val="2"/>
          </rPr>
          <t xml:space="preserve">
Descripción concreta del avance, máximo de caracteres 200</t>
        </r>
      </text>
    </comment>
    <comment ref="A505" authorId="0" shapeId="0" xr:uid="{00000000-0006-0000-0500-0000EC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506" authorId="0" shapeId="0" xr:uid="{00000000-0006-0000-0500-0000ED000000}">
      <text>
        <r>
          <rPr>
            <b/>
            <sz val="9"/>
            <color indexed="81"/>
            <rFont val="Tahoma"/>
            <family val="2"/>
          </rPr>
          <t>YULIED.PENARANDA:</t>
        </r>
        <r>
          <rPr>
            <sz val="9"/>
            <color indexed="81"/>
            <rFont val="Tahoma"/>
            <family val="2"/>
          </rPr>
          <t xml:space="preserve">
Vigencia a reportar</t>
        </r>
      </text>
    </comment>
    <comment ref="B506" authorId="0" shapeId="0" xr:uid="{00000000-0006-0000-0500-0000EE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506" authorId="0" shapeId="0" xr:uid="{00000000-0006-0000-0500-0000EF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506" authorId="0" shapeId="0" xr:uid="{00000000-0006-0000-0500-0000F0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506" authorId="0" shapeId="0" xr:uid="{00000000-0006-0000-0500-0000F1000000}">
      <text>
        <r>
          <rPr>
            <b/>
            <sz val="9"/>
            <color indexed="81"/>
            <rFont val="Tahoma"/>
            <family val="2"/>
          </rPr>
          <t>YULIED.PENARANDA:</t>
        </r>
        <r>
          <rPr>
            <sz val="9"/>
            <color indexed="81"/>
            <rFont val="Tahoma"/>
            <family val="2"/>
          </rPr>
          <t xml:space="preserve">
Descripción concreta del avance, máximo de caracteres 200</t>
        </r>
      </text>
    </comment>
    <comment ref="A520" authorId="0" shapeId="0" xr:uid="{00000000-0006-0000-0500-0000F2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521" authorId="0" shapeId="0" xr:uid="{00000000-0006-0000-0500-0000F3000000}">
      <text>
        <r>
          <rPr>
            <b/>
            <sz val="9"/>
            <color indexed="81"/>
            <rFont val="Tahoma"/>
            <family val="2"/>
          </rPr>
          <t>YULIED.PENARANDA:</t>
        </r>
        <r>
          <rPr>
            <sz val="9"/>
            <color indexed="81"/>
            <rFont val="Tahoma"/>
            <family val="2"/>
          </rPr>
          <t xml:space="preserve">
Vigencia a reportar</t>
        </r>
      </text>
    </comment>
    <comment ref="B521" authorId="0" shapeId="0" xr:uid="{00000000-0006-0000-0500-0000F4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521" authorId="0" shapeId="0" xr:uid="{00000000-0006-0000-0500-0000F5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521" authorId="0" shapeId="0" xr:uid="{00000000-0006-0000-0500-0000F6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521" authorId="0" shapeId="0" xr:uid="{00000000-0006-0000-0500-0000F7000000}">
      <text>
        <r>
          <rPr>
            <b/>
            <sz val="9"/>
            <color indexed="81"/>
            <rFont val="Tahoma"/>
            <family val="2"/>
          </rPr>
          <t>YULIED.PENARANDA:</t>
        </r>
        <r>
          <rPr>
            <sz val="9"/>
            <color indexed="81"/>
            <rFont val="Tahoma"/>
            <family val="2"/>
          </rPr>
          <t xml:space="preserve">
Descripción concreta del avance, máximo de caracteres 200</t>
        </r>
      </text>
    </comment>
    <comment ref="A535" authorId="0" shapeId="0" xr:uid="{00000000-0006-0000-0500-0000F8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536" authorId="0" shapeId="0" xr:uid="{00000000-0006-0000-0500-0000F9000000}">
      <text>
        <r>
          <rPr>
            <b/>
            <sz val="9"/>
            <color indexed="81"/>
            <rFont val="Tahoma"/>
            <family val="2"/>
          </rPr>
          <t>YULIED.PENARANDA:</t>
        </r>
        <r>
          <rPr>
            <sz val="9"/>
            <color indexed="81"/>
            <rFont val="Tahoma"/>
            <family val="2"/>
          </rPr>
          <t xml:space="preserve">
Vigencia a reportar</t>
        </r>
      </text>
    </comment>
    <comment ref="B536" authorId="0" shapeId="0" xr:uid="{00000000-0006-0000-0500-0000FA00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536" authorId="0" shapeId="0" xr:uid="{00000000-0006-0000-0500-0000FB00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536" authorId="0" shapeId="0" xr:uid="{00000000-0006-0000-0500-0000FC00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536" authorId="0" shapeId="0" xr:uid="{00000000-0006-0000-0500-0000FD000000}">
      <text>
        <r>
          <rPr>
            <b/>
            <sz val="9"/>
            <color indexed="81"/>
            <rFont val="Tahoma"/>
            <family val="2"/>
          </rPr>
          <t>YULIED.PENARANDA:</t>
        </r>
        <r>
          <rPr>
            <sz val="9"/>
            <color indexed="81"/>
            <rFont val="Tahoma"/>
            <family val="2"/>
          </rPr>
          <t xml:space="preserve">
Descripción concreta del avance, máximo de caracteres 200</t>
        </r>
      </text>
    </comment>
    <comment ref="A550" authorId="0" shapeId="0" xr:uid="{00000000-0006-0000-0500-0000FE000000}">
      <text>
        <r>
          <rPr>
            <b/>
            <sz val="9"/>
            <color indexed="81"/>
            <rFont val="Tahoma"/>
            <family val="2"/>
          </rPr>
          <t>YULIED.PENARANDA:</t>
        </r>
        <r>
          <rPr>
            <sz val="9"/>
            <color indexed="81"/>
            <rFont val="Tahoma"/>
            <family val="2"/>
          </rPr>
          <t xml:space="preserve">
Avance indicadores de gestión.
NOTA: Desagregar cuadro cuantas veces tenga indicadores asociados</t>
        </r>
      </text>
    </comment>
    <comment ref="A551" authorId="0" shapeId="0" xr:uid="{00000000-0006-0000-0500-0000FF000000}">
      <text>
        <r>
          <rPr>
            <b/>
            <sz val="9"/>
            <color indexed="81"/>
            <rFont val="Tahoma"/>
            <family val="2"/>
          </rPr>
          <t>YULIED.PENARANDA:</t>
        </r>
        <r>
          <rPr>
            <sz val="9"/>
            <color indexed="81"/>
            <rFont val="Tahoma"/>
            <family val="2"/>
          </rPr>
          <t xml:space="preserve">
Vigencia a reportar</t>
        </r>
      </text>
    </comment>
    <comment ref="B551" authorId="0" shapeId="0" xr:uid="{00000000-0006-0000-0500-000000010000}">
      <text>
        <r>
          <rPr>
            <b/>
            <sz val="9"/>
            <color indexed="81"/>
            <rFont val="Tahoma"/>
            <family val="2"/>
          </rPr>
          <t>YULIED.PENARANDA:</t>
        </r>
        <r>
          <rPr>
            <sz val="9"/>
            <color indexed="81"/>
            <rFont val="Tahoma"/>
            <family val="2"/>
          </rPr>
          <t xml:space="preserve">
Nombre completo del indicador. Expresión verbal, precisa y concreta del patrón de evaluación. </t>
        </r>
      </text>
    </comment>
    <comment ref="C551" authorId="0" shapeId="0" xr:uid="{00000000-0006-0000-0500-000001010000}">
      <text>
        <r>
          <rPr>
            <b/>
            <sz val="9"/>
            <color indexed="81"/>
            <rFont val="Tahoma"/>
            <family val="2"/>
          </rPr>
          <t>YULIED.PENARANDA:</t>
        </r>
        <r>
          <rPr>
            <sz val="9"/>
            <color indexed="81"/>
            <rFont val="Tahoma"/>
            <family val="2"/>
          </rPr>
          <t xml:space="preserve">
Unidad del indicador, define las características de la magnitud a realizar seguimiento. Eje: Hectáreas, estrategias, modelos, número etc. </t>
        </r>
      </text>
    </comment>
    <comment ref="D551" authorId="0" shapeId="0" xr:uid="{00000000-0006-0000-0500-000002010000}">
      <text>
        <r>
          <rPr>
            <b/>
            <sz val="9"/>
            <color indexed="81"/>
            <rFont val="Tahoma"/>
            <family val="2"/>
          </rPr>
          <t>YULIED.PENARANDA:</t>
        </r>
        <r>
          <rPr>
            <sz val="9"/>
            <color indexed="81"/>
            <rFont val="Tahoma"/>
            <family val="2"/>
          </rPr>
          <t xml:space="preserve">
Peso porcentual de acuerdo con la distribución de los indicadores de gestión.</t>
        </r>
      </text>
    </comment>
    <comment ref="H551" authorId="0" shapeId="0" xr:uid="{00000000-0006-0000-0500-000003010000}">
      <text>
        <r>
          <rPr>
            <b/>
            <sz val="9"/>
            <color indexed="81"/>
            <rFont val="Tahoma"/>
            <family val="2"/>
          </rPr>
          <t>YULIED.PENARANDA:</t>
        </r>
        <r>
          <rPr>
            <sz val="9"/>
            <color indexed="81"/>
            <rFont val="Tahoma"/>
            <family val="2"/>
          </rPr>
          <t xml:space="preserve">
Descripción concreta del avance, máximo de caracteres 200</t>
        </r>
      </text>
    </comment>
  </commentList>
</comments>
</file>

<file path=xl/sharedStrings.xml><?xml version="1.0" encoding="utf-8"?>
<sst xmlns="http://schemas.openxmlformats.org/spreadsheetml/2006/main" count="3104" uniqueCount="729">
  <si>
    <t>DEPENDENCIA:</t>
  </si>
  <si>
    <t>Programa Plan de Desarrollo</t>
  </si>
  <si>
    <t>CÓDIGO Y NOMBRE PROYECTO:</t>
  </si>
  <si>
    <t>PRESUPUESTO VIGENCIA</t>
  </si>
  <si>
    <t>RESERVA PRESUPUESTAL</t>
  </si>
  <si>
    <t>TOTAL PROYECTO</t>
  </si>
  <si>
    <t>Ene</t>
  </si>
  <si>
    <t>Feb</t>
  </si>
  <si>
    <t>Mar</t>
  </si>
  <si>
    <t>Abr</t>
  </si>
  <si>
    <t>May</t>
  </si>
  <si>
    <t>Jun</t>
  </si>
  <si>
    <t>Jul</t>
  </si>
  <si>
    <t>Ago</t>
  </si>
  <si>
    <t>Sep</t>
  </si>
  <si>
    <t>Oct</t>
  </si>
  <si>
    <t>Nov</t>
  </si>
  <si>
    <t>Dic</t>
  </si>
  <si>
    <t>Total</t>
  </si>
  <si>
    <t>Programado</t>
  </si>
  <si>
    <t>Ejecutado</t>
  </si>
  <si>
    <t>PERIODO:</t>
  </si>
  <si>
    <t>TOTALES - PROYECTO</t>
  </si>
  <si>
    <t>1, LÍNEA DE ACCIÓN</t>
  </si>
  <si>
    <t>2, META DE PROYECTO</t>
  </si>
  <si>
    <t>4, SE EJECUTA CON RECURSOS DE:</t>
  </si>
  <si>
    <t>4,1 VIGENCIA</t>
  </si>
  <si>
    <t>4,2 RESERVA</t>
  </si>
  <si>
    <t>VARIABLES</t>
  </si>
  <si>
    <t xml:space="preserve">6,PONDERACIÓN VERTICAL </t>
  </si>
  <si>
    <t>6,1 META</t>
  </si>
  <si>
    <t>6,2 ACTIVIDAD</t>
  </si>
  <si>
    <t>TOTAL PRESUPUESTO</t>
  </si>
  <si>
    <t>TOTALES Rec. Reservas</t>
  </si>
  <si>
    <t>TOTALES Rec. Vigencia</t>
  </si>
  <si>
    <t>CONTROL DE CAMBIOS</t>
  </si>
  <si>
    <t>Versión</t>
  </si>
  <si>
    <t xml:space="preserve">Descripción de la Modificación </t>
  </si>
  <si>
    <t>No. Acto Administrativo y fecha</t>
  </si>
  <si>
    <t>DIRECCIONAMIENTO ESTRATÉGICO</t>
  </si>
  <si>
    <t>Codigo:PE01-PR02-F2</t>
  </si>
  <si>
    <t>MAGNITUD  FÍSICA</t>
  </si>
  <si>
    <t>MAGNITUD FÍSICA RESERVAS</t>
  </si>
  <si>
    <t>TOTAL MAGNITUD FÍSICA</t>
  </si>
  <si>
    <t>TOTAL PRESUPUESTO VIGENCIA  DEL PROYECTO</t>
  </si>
  <si>
    <t>TOTAL PRESUPUESTO DE LA META</t>
  </si>
  <si>
    <t>TOTAL RESERVA PRESUPUESTAL DEL PROYECTO</t>
  </si>
  <si>
    <t>TOTAL PROYECTO VIGENCIA + RESERVAS</t>
  </si>
  <si>
    <t>Código: PE01-PR02-F2</t>
  </si>
  <si>
    <t>AÑO 2020</t>
  </si>
  <si>
    <t>AÑO 2021</t>
  </si>
  <si>
    <r>
      <t xml:space="preserve">EJECUTADO </t>
    </r>
    <r>
      <rPr>
        <b/>
        <sz val="12"/>
        <rFont val="Arial"/>
        <family val="2"/>
      </rPr>
      <t>NOV.</t>
    </r>
  </si>
  <si>
    <r>
      <t xml:space="preserve">EJECUTADO </t>
    </r>
    <r>
      <rPr>
        <b/>
        <sz val="12"/>
        <rFont val="Arial"/>
        <family val="2"/>
      </rPr>
      <t>ENE.</t>
    </r>
  </si>
  <si>
    <r>
      <t xml:space="preserve">EJECUTADO </t>
    </r>
    <r>
      <rPr>
        <b/>
        <sz val="12"/>
        <rFont val="Arial"/>
        <family val="2"/>
      </rPr>
      <t>FEB.</t>
    </r>
  </si>
  <si>
    <r>
      <t xml:space="preserve">EJECUTADO </t>
    </r>
    <r>
      <rPr>
        <b/>
        <sz val="12"/>
        <rFont val="Arial"/>
        <family val="2"/>
      </rPr>
      <t>MAR.</t>
    </r>
  </si>
  <si>
    <r>
      <t xml:space="preserve">EJECUTADO </t>
    </r>
    <r>
      <rPr>
        <b/>
        <sz val="12"/>
        <rFont val="Arial"/>
        <family val="2"/>
      </rPr>
      <t>ABR.</t>
    </r>
  </si>
  <si>
    <t>Propósito Plan de Desarrollo</t>
  </si>
  <si>
    <r>
      <t xml:space="preserve">EJECUTADO  </t>
    </r>
    <r>
      <rPr>
        <b/>
        <sz val="12"/>
        <rFont val="Arial"/>
        <family val="2"/>
      </rPr>
      <t>MAY.</t>
    </r>
  </si>
  <si>
    <r>
      <t xml:space="preserve">EJECUTADO  </t>
    </r>
    <r>
      <rPr>
        <b/>
        <sz val="12"/>
        <rFont val="Arial"/>
        <family val="2"/>
      </rPr>
      <t>JUL.</t>
    </r>
  </si>
  <si>
    <r>
      <t xml:space="preserve">EJECUTADO  </t>
    </r>
    <r>
      <rPr>
        <b/>
        <sz val="12"/>
        <rFont val="Arial"/>
        <family val="2"/>
      </rPr>
      <t>AGO.</t>
    </r>
  </si>
  <si>
    <r>
      <t xml:space="preserve">EJECUTADO  </t>
    </r>
    <r>
      <rPr>
        <b/>
        <sz val="12"/>
        <rFont val="Arial"/>
        <family val="2"/>
      </rPr>
      <t>SEP</t>
    </r>
    <r>
      <rPr>
        <sz val="12"/>
        <rFont val="Arial"/>
        <family val="2"/>
      </rPr>
      <t>.</t>
    </r>
  </si>
  <si>
    <r>
      <t xml:space="preserve">EJECUTADO  </t>
    </r>
    <r>
      <rPr>
        <b/>
        <sz val="12"/>
        <rFont val="Arial"/>
        <family val="2"/>
      </rPr>
      <t>OCT</t>
    </r>
    <r>
      <rPr>
        <sz val="12"/>
        <rFont val="Arial"/>
        <family val="2"/>
      </rPr>
      <t>.</t>
    </r>
  </si>
  <si>
    <t>AÑO 2022</t>
  </si>
  <si>
    <t>AÑO 2023</t>
  </si>
  <si>
    <t>AÑO 2024</t>
  </si>
  <si>
    <t xml:space="preserve"> AÑO 2020</t>
  </si>
  <si>
    <t>Observaciones</t>
  </si>
  <si>
    <t>Observaciones y/o descripcion de acciones en el punto de inversión</t>
  </si>
  <si>
    <t>3, CÓDIGO Y NOMBRE DE LA ACTIVIDAD</t>
  </si>
  <si>
    <t>Subdirección de Ecosistemas y Ruralidad</t>
  </si>
  <si>
    <t>7769 Implementación de intervenciones para la restauración y mantenimiento de áreas de la Estructura Ecológica Principal, Cerros Orientales y otras áreas de interés ambiental de Bogotá</t>
  </si>
  <si>
    <t>N/A</t>
  </si>
  <si>
    <t>Versión: 13</t>
  </si>
  <si>
    <t>1. ESTRUCTURA DEL PLAN DE DESARROLLO</t>
  </si>
  <si>
    <t>1.1.1. Propósito</t>
  </si>
  <si>
    <t>1.1.2. Programa</t>
  </si>
  <si>
    <t>1.1.3. COD.</t>
  </si>
  <si>
    <t>1.1.4.  META PLAN DE DESARROLLO</t>
  </si>
  <si>
    <t>1.1.5. COD.</t>
  </si>
  <si>
    <t>1.1.6. INDICADOR</t>
  </si>
  <si>
    <t>1.1.7.UNIDAD DE MEDIDA</t>
  </si>
  <si>
    <t>1.1.8. TIPOLOGÍA</t>
  </si>
  <si>
    <t>1.1.9. MAGNITUD PD</t>
  </si>
  <si>
    <t>1.1. META PLAN DE DESARROLLO</t>
  </si>
  <si>
    <t>Se modifica la periodicidad de reporte y la estructura del documento se ajustó de acuerdo al plan de desarrollo vigente</t>
  </si>
  <si>
    <t>Radicado 2020IE152434 de septiembre 08 de 2020</t>
  </si>
  <si>
    <t>Radicado 2020IE191541 del 29 de octubre de 2020</t>
  </si>
  <si>
    <t>1,1 LÍNEA DE ACCIÓN</t>
  </si>
  <si>
    <t>1,2 COD.</t>
  </si>
  <si>
    <t>1,3 META</t>
  </si>
  <si>
    <t>1,4 TIPOLOGÍA</t>
  </si>
  <si>
    <t>1,5 COD. META PDD A QUE SE ASOCIA META PROY</t>
  </si>
  <si>
    <t>1,6, VARIABLE REQUERIDA</t>
  </si>
  <si>
    <t>1,7, VALOR   CUATRIENIO</t>
  </si>
  <si>
    <t>1,  INFORMACIÓN META DE PROYECTO</t>
  </si>
  <si>
    <t>Se crea hoja de SPI</t>
  </si>
  <si>
    <t>1 INFORMACIÓN META DE PROYECTO</t>
  </si>
  <si>
    <t>1,1 COD. META</t>
  </si>
  <si>
    <t>1,2, Meta Proyecto</t>
  </si>
  <si>
    <t>1,3. Identificación del punto de invesión</t>
  </si>
  <si>
    <t>1,4, Variable</t>
  </si>
  <si>
    <t>1.6.REPROGRAMACIÓN VIGENCIA</t>
  </si>
  <si>
    <t xml:space="preserve">2, ACTUALIZACIÓN </t>
  </si>
  <si>
    <t>3,EJECUTADO</t>
  </si>
  <si>
    <t>4, LOCALIZACIÓN GEOGRÁFICA</t>
  </si>
  <si>
    <t>4,1 LOCALIDAD(ES)</t>
  </si>
  <si>
    <t>4.2 UPZ(S)</t>
  </si>
  <si>
    <t>4,3 BARRIO(S)</t>
  </si>
  <si>
    <t>4,4 GEORREFERENCIACIÓN</t>
  </si>
  <si>
    <t>4,5 ÁREA DE INFLUENCIA E INCIDENCIA</t>
  </si>
  <si>
    <t>5, ORIENTACIÓN</t>
  </si>
  <si>
    <t>5,1 POLÍGONO DE MEJORAMIENTO INTEGRAL</t>
  </si>
  <si>
    <t>5,2 POLÍTICA</t>
  </si>
  <si>
    <t>6.1 POBLACIÓN RELACIONADA A LA LOCALIZACIÓN</t>
  </si>
  <si>
    <t>6.2 NÚMERO DE HOMBRES</t>
  </si>
  <si>
    <t>6.3 NÚMERO DE MUJERES</t>
  </si>
  <si>
    <t xml:space="preserve">6.4 NÚMERO INTERSEXUAL </t>
  </si>
  <si>
    <t>6.5  GRUPO ETARIO</t>
  </si>
  <si>
    <t>6.6  NÚMERO PERSONAS POR GRUPO ETARIO</t>
  </si>
  <si>
    <t>6.7  CONDICION POBLACIONAL</t>
  </si>
  <si>
    <t>6.8 NUMERO PERSONAS POR CONDICIÓN POBLACIONAL</t>
  </si>
  <si>
    <t>6.11  SEGUIMIENTO A LA POBLACIÓN
PERSONAS/CANTIDAD</t>
  </si>
  <si>
    <t>7, LECCIONES APRENDIDAS - OBSERVACIONES</t>
  </si>
  <si>
    <t>Formato: Programación, Atualización y Seguimiento  al Sistema de Información de Seguimiento a los Proyectos de Inversión Pública -SPI</t>
  </si>
  <si>
    <t>I PRESUPUESTAL VIGENCIA 2020</t>
  </si>
  <si>
    <t>FUENTE</t>
  </si>
  <si>
    <t>APROPIACION INICIAL</t>
  </si>
  <si>
    <t>APROPIACION VIGENTE</t>
  </si>
  <si>
    <t>COMPROMISOS</t>
  </si>
  <si>
    <t xml:space="preserve">OBLIGACIÓN </t>
  </si>
  <si>
    <t>PAGO</t>
  </si>
  <si>
    <t>%PAGO</t>
  </si>
  <si>
    <t>JULIO</t>
  </si>
  <si>
    <t>AGOSTO</t>
  </si>
  <si>
    <t>SEPTIEMBRE</t>
  </si>
  <si>
    <t>OCTUBRE</t>
  </si>
  <si>
    <t>NOVIEMBRE</t>
  </si>
  <si>
    <t>DICIEMBRE</t>
  </si>
  <si>
    <t>I PRESUPUESTAL VIGENCIA 2021</t>
  </si>
  <si>
    <t>ENERO</t>
  </si>
  <si>
    <t>FEBRERO</t>
  </si>
  <si>
    <t>MARZO</t>
  </si>
  <si>
    <t>ABRIL</t>
  </si>
  <si>
    <t>MAYO</t>
  </si>
  <si>
    <t>JUNIO</t>
  </si>
  <si>
    <t>I PRESUPUESTAL VIGENCIA 2022</t>
  </si>
  <si>
    <t>I PRESUPUESTAL VIGENCIA 2023</t>
  </si>
  <si>
    <t>I PRESUPUESTAL VIGENCIA 2024</t>
  </si>
  <si>
    <t>II PRODUCTO (FÍSICO) VIGENCIA 2020</t>
  </si>
  <si>
    <t xml:space="preserve">OBJETIVO ESPECÍFICO </t>
  </si>
  <si>
    <t>PRODUCTO MGA</t>
  </si>
  <si>
    <t>INDICADOR DE PRODUCTO</t>
  </si>
  <si>
    <t>UNIDAD DE MEDIDA</t>
  </si>
  <si>
    <t>% PESO 2020</t>
  </si>
  <si>
    <t>META TOTAL PROYECTO 2000-2024</t>
  </si>
  <si>
    <t>META VIGENCIA  2020</t>
  </si>
  <si>
    <t>AVANCE VIGENCIA 2020</t>
  </si>
  <si>
    <t>% AVANCE VIGENCIA 2020</t>
  </si>
  <si>
    <t>META REZAGADA</t>
  </si>
  <si>
    <t>AVANCE REZAGADO</t>
  </si>
  <si>
    <t>%AVANCE RESERVA</t>
  </si>
  <si>
    <t>OBSERVACIÓN MENSUAL (200 Caracteres)</t>
  </si>
  <si>
    <t>% PESO 2021</t>
  </si>
  <si>
    <t>META VIGENCIA  2021</t>
  </si>
  <si>
    <t>AVANCE VIGENCIA 2021</t>
  </si>
  <si>
    <t>% AVANCE VIGENCIA 2021</t>
  </si>
  <si>
    <t>II PRODUCTO (FÍSICO) VIGENCIA 2022</t>
  </si>
  <si>
    <t>% PESO 2022</t>
  </si>
  <si>
    <t>META VIGENCIA  2022</t>
  </si>
  <si>
    <t>AVANCE VIGENCIA 2022</t>
  </si>
  <si>
    <t>% AVANCE VIGENCIA 2022</t>
  </si>
  <si>
    <t>II PRODUCTO (FÍSICO) VIGENCIA 2023</t>
  </si>
  <si>
    <t>% PESO 2023</t>
  </si>
  <si>
    <t>META VIGENCIA  2023</t>
  </si>
  <si>
    <t>AVANCE VIGENCIA 2023</t>
  </si>
  <si>
    <t>% AVANCE VIGENCIA 2023</t>
  </si>
  <si>
    <t>II PRODUCTO (FÍSICO) VIGENCIA 2024</t>
  </si>
  <si>
    <t>% PESO 2024</t>
  </si>
  <si>
    <t>META VIGENCIA  2024</t>
  </si>
  <si>
    <t>AVANCE VIGENCIA 2024</t>
  </si>
  <si>
    <t>% AVANCE VIGENCIA 2024</t>
  </si>
  <si>
    <t>III ACTIVIDADES SUIFT (PRESUPUESTO) VIGENCIA 2020</t>
  </si>
  <si>
    <t>ACTIVIDAD (SUIFT) META (SEGPLAN)</t>
  </si>
  <si>
    <t>PRESUPUESTO VIGENCIA SUIFP 2020</t>
  </si>
  <si>
    <t>PRESUPUESTO
OBLIGADO (GIRADO) 2020</t>
  </si>
  <si>
    <t>Observación mensual (200 Caracteres)</t>
  </si>
  <si>
    <t>III ACTIVIDADES SUIFT (PRESUPUESTO) VIGENCIA 2021</t>
  </si>
  <si>
    <t>PRESUPUESTO VIGENCIA SUIFP 2021</t>
  </si>
  <si>
    <t>PRESUPUESTO
OBLIGADO (GIRADO) 2021</t>
  </si>
  <si>
    <t>III ACTIVIDADES SUIFT (PRESUPUESTO) VIGENCIA 2023</t>
  </si>
  <si>
    <t>PRESUPUESTO VIGENCIA SUIFP 2023</t>
  </si>
  <si>
    <t>PRESUPUESTO
OBLIGADO (GIRADO) 2023</t>
  </si>
  <si>
    <t>III ACTIVIDADES SUIFT (PRESUPUESTO) VIGENCIA 2024</t>
  </si>
  <si>
    <t>PRESUPUESTO VIGENCIA SUIFP 2024</t>
  </si>
  <si>
    <t>PRESUPUESTO
OBLIGADO (GIRADO) 2024</t>
  </si>
  <si>
    <t>IV GESTIÓN  (FÍSICO) VIGENCIA 2020</t>
  </si>
  <si>
    <t>DESCRIPCIÓN DEL INDICADORES DE GESTIÓN</t>
  </si>
  <si>
    <t>META VIGENCIA 2020</t>
  </si>
  <si>
    <t>AVANCE META VIGENCIA 2020</t>
  </si>
  <si>
    <t>% AVANCE META VIGENCIA 2020</t>
  </si>
  <si>
    <t>IV GESTIÓN  (FÍSICO) VIGENCIA 2022</t>
  </si>
  <si>
    <t>META VIGENCIA 2022</t>
  </si>
  <si>
    <t>AVANCE META VIGENCIA 2022</t>
  </si>
  <si>
    <t>% AVANCE META VIGENCIA 2022</t>
  </si>
  <si>
    <t>IV GESTIÓN  (FÍSICO) VIGENCIA 2023</t>
  </si>
  <si>
    <t>META VIGENCIA 2023</t>
  </si>
  <si>
    <t>AVANCE META VIGENCIA 2023</t>
  </si>
  <si>
    <t>% AVANCE META VIGENCIA 2023</t>
  </si>
  <si>
    <t>IV GESTIÓN  (FÍSICO) VIGENCIA 2024</t>
  </si>
  <si>
    <t>META VIGENCIA 2024</t>
  </si>
  <si>
    <t>AVANCE META VIGENCIA 2024</t>
  </si>
  <si>
    <t>% AVANCE META VIGENCIA 2024</t>
  </si>
  <si>
    <t>12-OTROS DISTRITO</t>
  </si>
  <si>
    <t xml:space="preserve">263-RECURSOS PASIVOS PLUSVALIA </t>
  </si>
  <si>
    <t>27-FONDO CUENTA FINANCIACIÓN PGA</t>
  </si>
  <si>
    <t>41-PLUSVALIA</t>
  </si>
  <si>
    <t>508-PASIVOS EXIGIBLES CUPO</t>
  </si>
  <si>
    <t xml:space="preserve"> Implementar el plan de manejo de la franja de adecuación de los Cerros Orientales en lo que corresponde a la SDA</t>
  </si>
  <si>
    <t>Documentos de lineamientos técnicos para la conservación de la biodiversidad y sus servicios eco sistémicos .. (Click para expandir)</t>
  </si>
  <si>
    <t>Número - Número: Cantidad</t>
  </si>
  <si>
    <t>Restaurar, rehabilitar o recuperar nuevas hectáreas y mantener y hacer seguimiento a las áreas ya restauradas.</t>
  </si>
  <si>
    <t>Servicio de restauración de ecosistemas</t>
  </si>
  <si>
    <t>Áreas en proceso de restauración</t>
  </si>
  <si>
    <t>Documentos de lineamientos técnicos realizados</t>
  </si>
  <si>
    <t>Hectáreas - Hectarea: Superficie</t>
  </si>
  <si>
    <t xml:space="preserve"> Áreas en proceso restauración en mantenimiento </t>
  </si>
  <si>
    <t>Implementar y efectuar el seguimiento a proyectos priorizados de conectividad ecológica para la conservación de la biodiversidad</t>
  </si>
  <si>
    <t xml:space="preserve">Documentos de planeación para la conservación de la biodiversidad y sus servicios eco sistémicos </t>
  </si>
  <si>
    <t>Documentos de planeación realizados</t>
  </si>
  <si>
    <t>Documentos de lineamientos técnicos para la conservación de la biodiversidad y sus servicios eco sistémico</t>
  </si>
  <si>
    <t>Inversión - Adquisición de Bienes y Servicios: Alcanzar el 75% de cumplimiento del  plan de manejo de la franja de adecuación de los Cerros Orientales en lo que corresponde a la SDA.</t>
  </si>
  <si>
    <t>Prestaciones de servicio y operador logístico obligados hasta Octubre</t>
  </si>
  <si>
    <t>Inversión - Adquisición de Bienes y Servicios: Restaurar, rehabilitar o recuperar a 370 nuevas hectáreas degradadas en la estructura ecológica principal y áreas de interés ambiental, con 450.000 individuos.</t>
  </si>
  <si>
    <t>Prestaciones de servicio obligadas hasta Octubre</t>
  </si>
  <si>
    <t xml:space="preserve"> Inversión - Adquisición de Bienes y Servicios: Mantener 590 hectáreas priorizadas en proceso de recuperación, rehabilitación o restauración ecológica en la estructura ecológica principal y áreas de interés ambiental.</t>
  </si>
  <si>
    <t>Prestaciones de servicio y servicio de telefonía obligados hasta Octubre</t>
  </si>
  <si>
    <t xml:space="preserve"> Inversión - Adquisición de Bienes y Servicios: Implementar y efectuar el seguimiento a cuatro (4) proyectos de conectividad ecológica para la conservación de la biodiversidad, incluyendo el corredor ecológico regional Paramos Chingaza-Sumapaz; corredores cuenca alta, Cerros orientales, Van Der Hammen, Torca; Corredor Cerros y el Virrey; y corredores suba - conejera (Urbano - Rural).</t>
  </si>
  <si>
    <t>Prestaciones de servicio suscritos hasta Octubre</t>
  </si>
  <si>
    <t>Operador Logistico Obligado</t>
  </si>
  <si>
    <t>No hubo ejecución presupuestal</t>
  </si>
  <si>
    <t>1000G725Porcentaje de acciones de fortalecimineto a los beneficairios directos , emprendidas-</t>
  </si>
  <si>
    <t>Porcentaje- Porcentaje: Cantidad</t>
  </si>
  <si>
    <t xml:space="preserve">0900G188- Areas sembradas con cobertura vegetal </t>
  </si>
  <si>
    <t>Hectáreas- Hectarea: Superficie</t>
  </si>
  <si>
    <t>El acumulado al mes de octubre es de 1,54 ha implementadas en Humedal Vaca sector Norte (0,39 ha) y Sur (0,2 ha), Capellanía (0,14 ha) Parque Entrenubes (0,81 ha), respecto a las 5 ha de esta vigencia</t>
  </si>
  <si>
    <t xml:space="preserve"> 0900G042Alianzas Estratégicas Establecidas Para El Posicionamiento Institucional</t>
  </si>
  <si>
    <t>Número- Número: Cantidad</t>
  </si>
  <si>
    <t>Se identificaron los nodos del corredor Cuenca Alta-Cerro -Van Der Hammen-Torca, se ajustó el trazado corredor Cerros-El Virrey y se desarrollaron 13 secciones del diagnóstico de este corredor.</t>
  </si>
  <si>
    <t>Se continua con erradicación de retamo y replante en Chapinero vereda Verjones predio la Unión, estamos en conversaciones con propietario de otros predio en misma vereda.</t>
  </si>
  <si>
    <t>Identificación y priorización de senderos en conjunto con la Empresa de Acueducto y Alcantarillado de Bogotá, se adelanto la revisión de componentes de diseño del proyecto Serranía del Zuque</t>
  </si>
  <si>
    <t xml:space="preserve">Se identificaron los nodos del corredor Cuenca Alta-Cerro -Van Der Hammen-Torca, se ajustó el trazado corredor Cerros-El Virrey y se desarrollaron 13 secciones del diagnóstico de este corredor.
</t>
  </si>
  <si>
    <t xml:space="preserve">El acumulado total al mes de noviembre en áreas nuevas en restauración implementadas es de 2,54 ha y de 1729 individuos. </t>
  </si>
  <si>
    <t xml:space="preserve">Se continua con las  actividades en la Localidad Chapinero vereda Verjones predio la Unión continuando con erradicación de retamo, replante y se empezaron trabajos en el Predio Utopia en misma vereda </t>
  </si>
  <si>
    <t>Se avanzó en la consolidación del documento de diagnóstico construido participativamente con todos los actores de la mesa del corredor Cerros - El Virrey.</t>
  </si>
  <si>
    <t>Prestaciones de servicio obligadas hasta noviembre, operador logístico y adición al contrato de transporte.</t>
  </si>
  <si>
    <t>Prestaciones de servicio obligadas hasta Noviembre y adición al contrato de transporte.</t>
  </si>
  <si>
    <t>Prestaciones de servicio obligadas hasta Noviembre, servicio de telefonía  y adición al contrato de transporte.</t>
  </si>
  <si>
    <t>Prestaciones de servicio obligadas hasta Noviembre  y adición al contrato de transporte.</t>
  </si>
  <si>
    <t>Inicio de la implementación de la iniciativa“Caminos de Hijuefuchas”se vincula proponentes a la iniciativa en el proceso de monitoreo del río Fucha, taller de restauración y recorridos participativos</t>
  </si>
  <si>
    <t>Se logra la intervención de 3ha, se realizó la identificación y priorización de senderos, revisión de componentes de diseño Serranía del Zuque, firma del convenio interinstitucional con el PNUD</t>
  </si>
  <si>
    <t xml:space="preserve">El acumulado total al mes de diciembre en áreas nuevas en restauración implementadas es de 5,49ha y de 2.900 individuos. </t>
  </si>
  <si>
    <t>El avance del indicador a diciembre es de 5,24ha de las 54ha programadas para esta vigencia de los cuales en el periodo se continua con la  erradicación de rebrotes de retamo y plantación en ahoyado</t>
  </si>
  <si>
    <t>Se continua la consolidación del documento de diagnóstico construido participativamente con todos los actores de la mesa del corredor del gran Chicó,</t>
  </si>
  <si>
    <t>Prestaciones de servicio obligadas hasta Diciembre y adiciones, operador logístico, adición al contrato de transporte, convenio de restauración con IDIPRON, fortalecimiento de huertas comunitarias, estudios y diseños 200ha</t>
  </si>
  <si>
    <t>Prestaciones de servicio obligadas hasta diciembre y adiciones, adición al contrato de transporte y contrato de Estudios y Diseños de 200ha</t>
  </si>
  <si>
    <t>Prestaciones de servicio obligadas hasta diciembre y adiciones, servicio de telefonía, adición al contrato de transporte, convenio de ocupaciones ilegales, adquisición de chaquetas, Elementos Informativos Interno y Externo,</t>
  </si>
  <si>
    <t>Prestaciones de servicio obligadas hasta diciembre y adición, contrato de diseño e implemtación de un diplomado virtual  y adición al contrato de transporte.</t>
  </si>
  <si>
    <t>Se continua la consolidación del documento de diagnóstico construido participativamente con todos los actores de la mesa del corredor del gran Chicó</t>
  </si>
  <si>
    <t>IV GESTIÓN  (FÍSICO) VIGENCIA 2021</t>
  </si>
  <si>
    <t>II PRODUCTO (FÍSICO) VIGENCIA 2021</t>
  </si>
  <si>
    <t>1-100-F001 VA-RECURSOS DISTRITO</t>
  </si>
  <si>
    <t>1-100-F039 VA-CREDITO</t>
  </si>
  <si>
    <t>1-100-I004 VA-1% INGRESOS CORRIENTES-LEY 99 DE 1993</t>
  </si>
  <si>
    <t>1-100-I032 VA-OTROS RECURSOS GESTIÓN AMBIENTAL</t>
  </si>
  <si>
    <t>1-601-I015 PAS-MULTAS DE TRÁNSITO</t>
  </si>
  <si>
    <t>1-601-I021 PAS-PLUSVALÍA</t>
  </si>
  <si>
    <t>558-Pasivos Exigibles Rendimientos Financieros PGA</t>
  </si>
  <si>
    <t>82-Recursos Pasivos
Fondo Cuenta PGA</t>
  </si>
  <si>
    <t>Se avanzó en un 46.28%, cabe señalar que esta meta inicia de una línea base establecida de 44%, lo anterior está representado en la ejecución de las diversas actividades, las cuales para el mes de enero aportan una magnitud de 0.36% al total de la meta.</t>
  </si>
  <si>
    <t>En el mes de enero se registran 0,12ha nuevas, las cuales corresponden a 0,04ha en el Parque Ecológico Distrital de Humedal Juan Amarillo como parte de la fase 2 del plan de restauración de la Chucua de los Curíes. Por otra parte, se realizan 0,08ha en PEDH Humedal la Conejera.</t>
  </si>
  <si>
    <t>Se reporta un acumulado de 1,48ha, lo cual se distribuye entre lo reportado en las áreas de humedal de mantenimiento, por contrato de Aguas de Bogotá y lo realizado en el predio Utopia</t>
  </si>
  <si>
    <t>4corredores</t>
  </si>
  <si>
    <t>Se avanzó en consolidar la propuesta de procedimiento para implementar y efectuar el seguimiento a corredores de conectividad ecológica en Bogotá D.C</t>
  </si>
  <si>
    <t>Avanza implementación iniciativa “Caminos de Hijuefuchas” realizando 2 talleres y preparación huertas. Hitos de amojonamiento sociocultural, se participa en mesa interinstitucional observaciones a propuesta de diseño y diagramación de señalética IDT.</t>
  </si>
  <si>
    <t>META VIGENCIA 2021</t>
  </si>
  <si>
    <t>AVANCE META VIGENCIA 2021</t>
  </si>
  <si>
    <t>% AVANCE META VIGENCIA 2021</t>
  </si>
  <si>
    <r>
      <t xml:space="preserve">PROGRAMADO </t>
    </r>
    <r>
      <rPr>
        <b/>
        <sz val="12"/>
        <rFont val="Arial"/>
        <family val="2"/>
      </rPr>
      <t>ENE.</t>
    </r>
  </si>
  <si>
    <r>
      <t>PROGRAMADO</t>
    </r>
    <r>
      <rPr>
        <b/>
        <sz val="12"/>
        <rFont val="Arial"/>
        <family val="2"/>
      </rPr>
      <t xml:space="preserve"> FEB.</t>
    </r>
  </si>
  <si>
    <r>
      <t xml:space="preserve">PROGRAMADO </t>
    </r>
    <r>
      <rPr>
        <b/>
        <sz val="12"/>
        <rFont val="Arial"/>
        <family val="2"/>
      </rPr>
      <t>MAR.</t>
    </r>
  </si>
  <si>
    <r>
      <t xml:space="preserve">PROGRAMADO </t>
    </r>
    <r>
      <rPr>
        <b/>
        <sz val="12"/>
        <rFont val="Arial"/>
        <family val="2"/>
      </rPr>
      <t>ABR.</t>
    </r>
  </si>
  <si>
    <r>
      <t xml:space="preserve">PROGRAMADO </t>
    </r>
    <r>
      <rPr>
        <b/>
        <sz val="12"/>
        <rFont val="Arial"/>
        <family val="2"/>
      </rPr>
      <t>MAY.</t>
    </r>
  </si>
  <si>
    <r>
      <t>PROGRAMADO</t>
    </r>
    <r>
      <rPr>
        <b/>
        <sz val="12"/>
        <rFont val="Arial"/>
        <family val="2"/>
      </rPr>
      <t xml:space="preserve"> JUN.</t>
    </r>
  </si>
  <si>
    <r>
      <t>PROGRAMADO</t>
    </r>
    <r>
      <rPr>
        <b/>
        <sz val="12"/>
        <rFont val="Arial"/>
        <family val="2"/>
      </rPr>
      <t xml:space="preserve"> JUL.</t>
    </r>
  </si>
  <si>
    <r>
      <t xml:space="preserve">PROGRAMADO </t>
    </r>
    <r>
      <rPr>
        <b/>
        <sz val="12"/>
        <rFont val="Arial"/>
        <family val="2"/>
      </rPr>
      <t>AGO.</t>
    </r>
  </si>
  <si>
    <r>
      <t xml:space="preserve">PROGRAMADO </t>
    </r>
    <r>
      <rPr>
        <b/>
        <sz val="12"/>
        <rFont val="Arial"/>
        <family val="2"/>
      </rPr>
      <t>SEP.</t>
    </r>
  </si>
  <si>
    <r>
      <t>PROGRAMADO</t>
    </r>
    <r>
      <rPr>
        <b/>
        <sz val="12"/>
        <rFont val="Arial"/>
        <family val="2"/>
      </rPr>
      <t xml:space="preserve"> OCT.</t>
    </r>
  </si>
  <si>
    <r>
      <t xml:space="preserve">PROGRAMADO </t>
    </r>
    <r>
      <rPr>
        <b/>
        <sz val="12"/>
        <rFont val="Arial"/>
        <family val="2"/>
      </rPr>
      <t>NOV.</t>
    </r>
  </si>
  <si>
    <r>
      <t xml:space="preserve">PROGRAMADO  </t>
    </r>
    <r>
      <rPr>
        <b/>
        <sz val="12"/>
        <rFont val="Arial"/>
        <family val="2"/>
      </rPr>
      <t>DIC.</t>
    </r>
  </si>
  <si>
    <t>PROGRAMADO VALOR ABSOLUTO VIGENCIA</t>
  </si>
  <si>
    <r>
      <t xml:space="preserve">EJECUTADO </t>
    </r>
    <r>
      <rPr>
        <b/>
        <sz val="12"/>
        <rFont val="Arial"/>
        <family val="2"/>
      </rPr>
      <t>JUN.</t>
    </r>
  </si>
  <si>
    <r>
      <t xml:space="preserve">EJECUTADO </t>
    </r>
    <r>
      <rPr>
        <b/>
        <sz val="12"/>
        <rFont val="Arial"/>
        <family val="2"/>
      </rPr>
      <t>DIC.</t>
    </r>
  </si>
  <si>
    <t>3, % CUMPLIMIENTO 
(En el periodo)</t>
  </si>
  <si>
    <t>4, % CUMPLIMIENTO ACUMULADO (al periodo)</t>
  </si>
  <si>
    <t>5, % CUMPLIMIENTO ACUMULADO (Vigencia) SEGPLAN</t>
  </si>
  <si>
    <t>PROGRAMADO ACUMULADO AL PERIODO
AÑO 2022</t>
  </si>
  <si>
    <t>PROGRAMADO ACUMULADO SEGPLAN
AÑO 2022</t>
  </si>
  <si>
    <t>2, PROGRAMACIÓN Y EJECUCIÓN</t>
  </si>
  <si>
    <t>2. PROGRAMACIÓN Y EJECUCIÓN</t>
  </si>
  <si>
    <t>PROGRAMADO ACUMULADO AL PERIODO
AÑO 2023</t>
  </si>
  <si>
    <t>EJECUTADO ACUMUALDO AL PERIODO
 AÑO 2023</t>
  </si>
  <si>
    <t>PROGRAMADO ACUMULADO SEGPLAN
AÑO 2023</t>
  </si>
  <si>
    <t>EJECUTADO ACUMUALDO  SEGPLAN
 AÑO 2023</t>
  </si>
  <si>
    <t>PROGRAMADO ACUMULADO AL PERIODO
AÑO 2024</t>
  </si>
  <si>
    <t>EJECUTADO ACUMUALDO AL PERIODO
 AÑO 2024</t>
  </si>
  <si>
    <t>PROGRAMADO ACUMULADO SEGPLAN
AÑO 2024</t>
  </si>
  <si>
    <t>EJECUTADO ACUMUALDO  SEGPLAN
 AÑO 2024</t>
  </si>
  <si>
    <r>
      <t xml:space="preserve">REPROGRAMACIÓN </t>
    </r>
    <r>
      <rPr>
        <b/>
        <sz val="12"/>
        <rFont val="Arial"/>
        <family val="2"/>
      </rPr>
      <t>VIGENCIA 
(VALOR INICIAL)</t>
    </r>
  </si>
  <si>
    <r>
      <t xml:space="preserve">PROGRAMADO </t>
    </r>
    <r>
      <rPr>
        <b/>
        <sz val="14"/>
        <rFont val="Arial"/>
        <family val="2"/>
      </rPr>
      <t>ENE.</t>
    </r>
  </si>
  <si>
    <r>
      <t xml:space="preserve">EJECUTADO </t>
    </r>
    <r>
      <rPr>
        <b/>
        <sz val="14"/>
        <rFont val="Arial"/>
        <family val="2"/>
      </rPr>
      <t>ENE.</t>
    </r>
  </si>
  <si>
    <r>
      <t>PROGRAMADO</t>
    </r>
    <r>
      <rPr>
        <b/>
        <sz val="14"/>
        <rFont val="Arial"/>
        <family val="2"/>
      </rPr>
      <t xml:space="preserve"> FEB.</t>
    </r>
  </si>
  <si>
    <r>
      <t xml:space="preserve">EJECUTADO </t>
    </r>
    <r>
      <rPr>
        <b/>
        <sz val="14"/>
        <rFont val="Arial"/>
        <family val="2"/>
      </rPr>
      <t>FEB.</t>
    </r>
  </si>
  <si>
    <r>
      <t xml:space="preserve">PROGRAMADO </t>
    </r>
    <r>
      <rPr>
        <b/>
        <sz val="14"/>
        <rFont val="Arial"/>
        <family val="2"/>
      </rPr>
      <t>MAR.</t>
    </r>
  </si>
  <si>
    <r>
      <t xml:space="preserve">EJECUTADO </t>
    </r>
    <r>
      <rPr>
        <b/>
        <sz val="14"/>
        <rFont val="Arial"/>
        <family val="2"/>
      </rPr>
      <t>MAR.</t>
    </r>
  </si>
  <si>
    <r>
      <t xml:space="preserve">PROGRAMADO </t>
    </r>
    <r>
      <rPr>
        <b/>
        <sz val="14"/>
        <rFont val="Arial"/>
        <family val="2"/>
      </rPr>
      <t>MAY.</t>
    </r>
  </si>
  <si>
    <r>
      <t xml:space="preserve">EJECUTADO  </t>
    </r>
    <r>
      <rPr>
        <b/>
        <sz val="14"/>
        <rFont val="Arial"/>
        <family val="2"/>
      </rPr>
      <t>MAY.</t>
    </r>
  </si>
  <si>
    <r>
      <t>PROGRAMADO</t>
    </r>
    <r>
      <rPr>
        <b/>
        <sz val="14"/>
        <rFont val="Arial"/>
        <family val="2"/>
      </rPr>
      <t xml:space="preserve"> JUN.</t>
    </r>
  </si>
  <si>
    <r>
      <t xml:space="preserve">EJECUTADO </t>
    </r>
    <r>
      <rPr>
        <b/>
        <sz val="14"/>
        <rFont val="Arial"/>
        <family val="2"/>
      </rPr>
      <t>JUN.</t>
    </r>
  </si>
  <si>
    <r>
      <t>PROGRAMADO</t>
    </r>
    <r>
      <rPr>
        <b/>
        <sz val="14"/>
        <rFont val="Arial"/>
        <family val="2"/>
      </rPr>
      <t xml:space="preserve"> JUL.</t>
    </r>
  </si>
  <si>
    <r>
      <t xml:space="preserve">EJECUTADO  </t>
    </r>
    <r>
      <rPr>
        <b/>
        <sz val="14"/>
        <rFont val="Arial"/>
        <family val="2"/>
      </rPr>
      <t>JUL.</t>
    </r>
  </si>
  <si>
    <r>
      <t xml:space="preserve">PROGRAMADO </t>
    </r>
    <r>
      <rPr>
        <b/>
        <sz val="14"/>
        <rFont val="Arial"/>
        <family val="2"/>
      </rPr>
      <t>AGO.</t>
    </r>
  </si>
  <si>
    <r>
      <t xml:space="preserve">EJECUTADO  </t>
    </r>
    <r>
      <rPr>
        <b/>
        <sz val="14"/>
        <rFont val="Arial"/>
        <family val="2"/>
      </rPr>
      <t>AGO.</t>
    </r>
  </si>
  <si>
    <r>
      <t xml:space="preserve">PROGRAMADO </t>
    </r>
    <r>
      <rPr>
        <b/>
        <sz val="14"/>
        <rFont val="Arial"/>
        <family val="2"/>
      </rPr>
      <t>SEP.</t>
    </r>
  </si>
  <si>
    <r>
      <t xml:space="preserve">EJECUTADO  </t>
    </r>
    <r>
      <rPr>
        <b/>
        <sz val="14"/>
        <rFont val="Arial"/>
        <family val="2"/>
      </rPr>
      <t>SEP</t>
    </r>
    <r>
      <rPr>
        <sz val="14"/>
        <rFont val="Arial"/>
        <family val="2"/>
      </rPr>
      <t>.</t>
    </r>
  </si>
  <si>
    <r>
      <t>PROGRAMADO</t>
    </r>
    <r>
      <rPr>
        <b/>
        <sz val="14"/>
        <rFont val="Arial"/>
        <family val="2"/>
      </rPr>
      <t xml:space="preserve"> OCT.</t>
    </r>
  </si>
  <si>
    <r>
      <t xml:space="preserve">EJECUTADO  </t>
    </r>
    <r>
      <rPr>
        <b/>
        <sz val="14"/>
        <rFont val="Arial"/>
        <family val="2"/>
      </rPr>
      <t>OCT</t>
    </r>
    <r>
      <rPr>
        <sz val="14"/>
        <rFont val="Arial"/>
        <family val="2"/>
      </rPr>
      <t>.</t>
    </r>
  </si>
  <si>
    <r>
      <t xml:space="preserve">PROGRAMADO </t>
    </r>
    <r>
      <rPr>
        <b/>
        <sz val="14"/>
        <rFont val="Arial"/>
        <family val="2"/>
      </rPr>
      <t>NOV.</t>
    </r>
  </si>
  <si>
    <r>
      <t xml:space="preserve">EJECUTADO </t>
    </r>
    <r>
      <rPr>
        <b/>
        <sz val="14"/>
        <rFont val="Arial"/>
        <family val="2"/>
      </rPr>
      <t>NOV.</t>
    </r>
  </si>
  <si>
    <r>
      <t xml:space="preserve">PROGRAMADO  </t>
    </r>
    <r>
      <rPr>
        <b/>
        <sz val="14"/>
        <rFont val="Arial"/>
        <family val="2"/>
      </rPr>
      <t>DIC.</t>
    </r>
  </si>
  <si>
    <r>
      <t xml:space="preserve">EJECUTADO </t>
    </r>
    <r>
      <rPr>
        <b/>
        <sz val="14"/>
        <rFont val="Arial"/>
        <family val="2"/>
      </rPr>
      <t>DIC.</t>
    </r>
  </si>
  <si>
    <r>
      <t xml:space="preserve">PROGRAMADO </t>
    </r>
    <r>
      <rPr>
        <b/>
        <sz val="14"/>
        <rFont val="Arial"/>
        <family val="2"/>
      </rPr>
      <t>ABR.</t>
    </r>
  </si>
  <si>
    <r>
      <t xml:space="preserve">EJECUTADO </t>
    </r>
    <r>
      <rPr>
        <b/>
        <sz val="14"/>
        <rFont val="Arial"/>
        <family val="2"/>
      </rPr>
      <t>ABR.</t>
    </r>
  </si>
  <si>
    <t>Versión : 14</t>
  </si>
  <si>
    <t xml:space="preserve"> Versión : 14</t>
  </si>
  <si>
    <t>EJECUTADO ACUMUALDO  SEGPLAN
 AÑO 2021</t>
  </si>
  <si>
    <t>PROGRAMADO ACUMULADO SEGPLAN
AÑO 2021</t>
  </si>
  <si>
    <t>EJECUTADO ACUMUALDO AL PERIODO
 AÑO 2021</t>
  </si>
  <si>
    <t>PROGRAMADO ACUMULADO AL PERIODO
AÑO 2021</t>
  </si>
  <si>
    <t>6, % CUMPLIMIENTO ACUMULADO (al periodo)DEL CUATRIENIO</t>
  </si>
  <si>
    <t>7 ,% DE AVANCE CUATRIENIO</t>
  </si>
  <si>
    <t>8, DESCRIPCIÓN DE LOS AVANCES Y LOGROS ALCANZADOS</t>
  </si>
  <si>
    <t xml:space="preserve">9, RETRASOS 
</t>
  </si>
  <si>
    <t xml:space="preserve">10, SOLUCIONES PLANTEADAS </t>
  </si>
  <si>
    <t>12, FUENTE DE EVIDENCIAS</t>
  </si>
  <si>
    <t>11,  BENEFICIOS O RESULTADOS A LA POBLACIÓN</t>
  </si>
  <si>
    <r>
      <t xml:space="preserve">6, % CUMPLIMIENTO ACUMULADO (al periodo) </t>
    </r>
    <r>
      <rPr>
        <b/>
        <sz val="16"/>
        <rFont val="Arial"/>
        <family val="2"/>
      </rPr>
      <t>cuatrienio</t>
    </r>
  </si>
  <si>
    <t>PROGRAMADO ACUMULADO AL PERIODO
AÑO 2020</t>
  </si>
  <si>
    <t>EJECUTADO ACUMUALDO AL PERIODO
 AÑO 2020</t>
  </si>
  <si>
    <t>PROGRAMADO ACUMULADO SEGPLAN
AÑO 2020</t>
  </si>
  <si>
    <t>EJECUTADO ACUMUALDO  SEGPLAN
 AÑO 2020</t>
  </si>
  <si>
    <t>Formato: Programación, Actualización y Seguimiento del Plan de Acción -  Componente de gestión</t>
  </si>
  <si>
    <t>Formato: Programación, Actualización y Seguimiento del Plan de Acción -Componente de Inversión</t>
  </si>
  <si>
    <t xml:space="preserve"> AÑO 2021</t>
  </si>
  <si>
    <t>Versión: 14</t>
  </si>
  <si>
    <t>Controlar la disposición adecuada 43.000.000 de toneladas y promover el aprovechamiento de 11.000.000 de toneladas de residuos peligrosos, especiales y de manejo diferenciado</t>
  </si>
  <si>
    <t>Número de toneladas de residuos peligrosos, ordinarios, especiales y/o de manejo diferenciado controlados adecuadamente.</t>
  </si>
  <si>
    <t>Número de toneladas de residuos peligrosos, ordinarios, especiales y/o de manejo diferenciado aprovechados</t>
  </si>
  <si>
    <t>Toneladas</t>
  </si>
  <si>
    <t>suma</t>
  </si>
  <si>
    <t>Subdirección de Control Ambiental al Sector Público</t>
  </si>
  <si>
    <t>7702 - Control, evaluación, seguimiento y promoción a la cadena de gestión de residuos.</t>
  </si>
  <si>
    <t>2- Cambiar nuestros hábitos de vida para reverdecer a Bogotá y adaptarnos y mitigar la crisis climática</t>
  </si>
  <si>
    <t>38 - Ecoeficiencia, reciclaje, manejo de residuos e inclusión de la población recicladora.</t>
  </si>
  <si>
    <t>Optimizar esfuerzos y recursos, con el fin de lograr una adecuada disposición de los residuos generados en el distrito, mejorando la calidad ambiental urbana.</t>
  </si>
  <si>
    <t>1. Control a la gestión de residuos</t>
  </si>
  <si>
    <t>Formular e implementar 1 programa de actividades de evaluación, control y seguimiento ambiental encaminadas a la adecuada disposición y aprovechamiento de residuos en Bogotá.</t>
  </si>
  <si>
    <t>Constante</t>
  </si>
  <si>
    <t>2. Sancionatorio</t>
  </si>
  <si>
    <t>Atender el 100 porciento de los conceptos técnicos que recomiendan actuaciones administrativas sancionatorias durante la vigencia para mejorar la eficiencia del proceso sancionatorio ambiental.</t>
  </si>
  <si>
    <t>Suma</t>
  </si>
  <si>
    <t>3. Consumo sostenible</t>
  </si>
  <si>
    <t>Desarrollar 47 proyectos de economía circular para cerrar el ciclo de vida de los materiales</t>
  </si>
  <si>
    <t>Formular e implementar un programa de actividades de evaluación, control y seguimiento ambiental encaminadas a la adecuada disposición y aprovechamiento de residuos en Bogotá.</t>
  </si>
  <si>
    <t>1. Realizar la priorización y definición de actividades y usuarios a controlar entre la Subdirección de Control Ambiental al Sector Público y la Subdirección del Recurso Hídrico y del Suelo.</t>
  </si>
  <si>
    <t>X</t>
  </si>
  <si>
    <t>5. Controlar la disposición adecuada de las  toneladas de residuos peligrosos programadas para la Subdirección del Recurso Hídrico y del Suelo.</t>
  </si>
  <si>
    <t>2. Atender el 100% de los conceptos técnicos que recomiendan actuaciones administrativas sancionatorias durante la vigencia para mejorar la eficiencia del proceso sancionatorio ambiental.</t>
  </si>
  <si>
    <t>8. Acoger jurídicamente los conceptos técnicos mediante la proyección de los actos administrativos ambientales de carácter sancionatorio</t>
  </si>
  <si>
    <t>3. Desarrollar 47 proyectos de economía circular para cerrar el ciclo de vida de los materiales</t>
  </si>
  <si>
    <t xml:space="preserve">Se busca mejorar transversalmente el proceso sancionatorio ambiental con el fin de dar cumplimiento a las normas y lineamientos establecidos para la adecuada disposición de los residuos especiales, peligrosos, ordinarios y de manejo diferenciado y a su vez contribuir al mejoramiento de la calidad de vida de los ciudadanos, a través de la función de vigilancia y control ambiental sobre dicho recurso.
</t>
  </si>
  <si>
    <t>GIRO VIGENCIA</t>
  </si>
  <si>
    <t>Optimizar esfuerzos y recursos, con el fin de lograr el aprovechamiento de los residuos generados en el distrito, mejorando la calidad ambiental urbana.</t>
  </si>
  <si>
    <t>6. POBLACIÓN</t>
  </si>
  <si>
    <t>6.10 NÚMERO DE PERSONAS POR GRUPOS EtonICOS</t>
  </si>
  <si>
    <t>Atender el 100% de los conceptos técnicos que recomiendan actuaciones administrativas sancionatorias durante la vigencia para mejorar la eficiencia del proceso sancionatorio ambiental.</t>
  </si>
  <si>
    <t>Especial: Desarrollar los procesos sancionatorios requeridos a nivel distrital mediante la atención de los conceptos técnicos que se generan en términos de residuos ambientales en el Distrito Capital.</t>
  </si>
  <si>
    <t>Municipios - 11001 - BOGOTA D.C. [BOGOTA] - Propios</t>
  </si>
  <si>
    <t xml:space="preserve"> Incrementar el aprovechamiento y el control sobre la disposición de residuos peligrosos, especiales, ordinarios y de manejo diferenciado</t>
  </si>
  <si>
    <t>Servicio de apoyo técnico a la gestión integral de residuos sólidos</t>
  </si>
  <si>
    <t>Instrumentos técnicos generados</t>
  </si>
  <si>
    <t>Número</t>
  </si>
  <si>
    <t>Inversión - Adquisición de Bienes y Servicios: Formular e implementar un programa de actividades de evaluación, control y seguimiento ambiental encaminadas a la adecuada disposición y aprovechamiento de residuos en Bogotá</t>
  </si>
  <si>
    <t>No se reporta avance durante el periodo ya que las acciones se han desarrollado con recursos de la reserva</t>
  </si>
  <si>
    <t>Inversión - Adquisición de Bienes y Servicios: Atender el 100% de los conceptos técnicos que recomiendan actuaciones administrativas sancionatorias durante la vigencia para mejorar la eficiencia del proceso sancionatorio ambiental</t>
  </si>
  <si>
    <t>Inversión - Adquisición de Bienes y Servicios: Desarrollar 47 proyectos de economía circular para cerrar el ciclo de vida de los materiales</t>
  </si>
  <si>
    <t>III ACTIVIDADES SUIFT (PRESUPUESTO) VIGENCIA 2022</t>
  </si>
  <si>
    <t>PRESUPUESTO VIGENCIA SUIFP 2022</t>
  </si>
  <si>
    <t>PRESUPUESTO
OBLIGADO (GIRADO) 2022</t>
  </si>
  <si>
    <t xml:space="preserve">A mayo de 2021 se reporta avance del 0,42  
-Priorización y definición de actividades y usuarios a controlar: 0,1
-Ejecución de Actuaciones Técnicas y administrativas de evaluación control y seguimiento:  0,20
-Controlar la disposición adecuada de residuos : 0,049
-Controlar el aprovechamiento de residuos : 0,047
-Informe eficiencia de Actuaciones Técnicas y administrativas de evaluación control y seguimiento: 0,025
</t>
  </si>
  <si>
    <t xml:space="preserve">Para el cumplimiento de las regulaciones y control a la gestión de residuos, la Secretaría Distrital de Ambiente ha atendido el 84,05% de los conceptos técnicos que recomiendan una actuación administrativa sancionatoria y el 0,72 % de magnitud física pendiente por atender de la vigencia 2020
</t>
  </si>
  <si>
    <t xml:space="preserve">A mayo de 2021 se ha dado inicio y se presentan avances en 11 proyectos de economía circular para cerrar el ciclo de vida de los materiales 
</t>
  </si>
  <si>
    <t>Se elaboró el  programa de actividades de evaluación, control y seguimiento ambiental encaminadas a la adecuada disposición y aprovechamiento de residuos en Bogotá.</t>
  </si>
  <si>
    <t>EJECUTADO ACUMULADO AL PERIODO
 AÑO 2021</t>
  </si>
  <si>
    <t xml:space="preserve">A junio de 2021 se reporta avance del 0,51  soportado asi:
-Priorización y definición de actividades y usuarios a controlar: 0,1
-Ejecución de Actuaciones Técnicas y administrativas de evaluación control y seguimiento:  0,26
-Controlar la disposición adecuada de residuos : 0,060
-Controlar el aprovechamiento de residuos : 0,060
-Informe eficiencia de Actuaciones Técnicas y administrativas de evaluación control y seguimiento: 0,032
</t>
  </si>
  <si>
    <t xml:space="preserve">Para el cumplimiento de las regulaciones y control a la gestión de residuos, la Secretaría Distrital de Ambiente ha atendido el 91,4% de los conceptos técnicos que recomiendan una actuación administrativa sancionatoria y el 0,72 % de magnitud física pendiente por atender de la vigencia 2020
</t>
  </si>
  <si>
    <t xml:space="preserve">A junio de 2021 se ha dado inicio y se presentan avances en 11 proyectos de economía circular para cerrar el ciclo de vida de los materiales 
</t>
  </si>
  <si>
    <t>A julio de 2021 se reporta un avance del 0,59 así: 
-Priorización y definición de actividades y usuarios a controlar: 0,1
Enero  2021, con recursos de reserva se realizó la formulación del programa para el año 2021.
Febrero  2021 se aprobó la formulación del programa (informe técnico No 00185 del 3/02/2021) y se inició su implementación.
-Ejecución de actuaciones técnicas y administrativas de evaluación control y seguimiento:  0,32
A julio de 2021 se realizaron 11.345 actuaciones técnicas de evaluación, control y seguimiento a la adecuada disposición y aprovechamiento de residuos en Bogotá de las cuales 1.093 aportan  a  ton con disposiciòn adecuada, 1.407 a ton aprovechadas y las restantes 8.845 hacen parte de acciones de seguimiento al cumplimiento de la normatividad ambiental relacionada con Residuos.
Residuos de Construcción y Demolición RCD – Obras: 2.007 acciones (428 aportan al control de ton dispuestas y 286 a ton aprovechadas)
Residuos hospitalarios y similares: 2.795 acciones (379 aportan a ton dispuestas y 309 a ton aprovechadas)
RCD - proyectos especiales de infraestructura: 607 acciones (59 aportan a ton dispuestas y 45 a aprovechadas)
Residuos especiales entidades públicas: 185 acciones (25 aportan a ton dispuestas y 53 a ton aprovechadas)
Residuos llantas usadas: 2.746 acciones (714 aportan a tons aprovechadas) 
Control y vigilancia a RESPEL: 3.005 acciones (202 aportan a tons dispuestas)
-Controlar la disposición adecuada de residuos especiales, peligrosos, ordinarios y de manejo diferenciado: 0,071
-Controlar el aprovechamiento de residuos especiales, peligrosos, ordinarios y de manejo diferenciado: 0,069
Las actuaciones técnicas permitieron controlar 5.968.884,58 ton. De las cuales 4.757.610,69 ton aportan a la disposición adecuada y 1.211.273,89   ton al aprovechamiento de residuos peligrosos, ordinarios, especiales y/o de manejo diferenciado.
-Reporte y consolidación a junio de 2021 de Informe eficiencia de Actuaciones Técnicas y administrativas de evaluación control y seguimiento: 0,039</t>
  </si>
  <si>
    <t>Para el cumplimiento de las regulaciones y control a la gestión de residuos, la Secretaría Distrital de Ambiente durante los meses comprendidos entre enero a julio del año 2021, ha atendido el 90,2% de los conceptos técnicos que recomiendan una actuación administrativa sancionatoria y el 0,72 % de magnitud física pendiente por atender de la vigencia 2020, distribuida así:
Primer Trimestre 2021
Vigencia: 
N° de Conceptos Técnicos que recomiendan actuaciones administrativas sancionatorias: 15
N° de Conceptos Técnicos atendidos jurídicamente: 15
Reserva: 
N° de Conceptos Técnicos que recomiendan actuaciones administrativas sancionatorias pendientes vigencia 2020: 12
N° de Conceptos Técnicos atendidos jurídicamente pendientes de la vigencia 2020: 12
Segundo trimestre 2021
Abril: 
N° de Conceptos Técnicos que recomiendan actuaciones administrativas sancionatorias: 38
N° de Conceptos Técnicos atendidos jurídicamente: 25
Mayo: 
N° de Conceptos Técnicos que recomiendan actuaciones administrativas sancionatorias: 16
N° de Conceptos Técnicos atendidos jurídicamente: 15
N° de Conceptos Técnicos atendidos jurídicamente pendientes abril: 3 
Junio: 
N° de Conceptos Técnicos que recomiendan actuaciones administrativas sancionatorias:1
N° de Conceptos Técnicos atendidos jurídicamente: 1
N° de Conceptos Técnicos atendidos jurídicamente pendientes abril y mayo: 5 
Julio 
N° de Conceptos Técnicos que recomiendan actuaciones administrativas sancionatorias:2
N° de Conceptos Técnicos atendidos jurídicamente: 1
Total, avance magnitud vigencia 2021: 13.13% 
Total, avance magnitud reserva 2020: 0,72 %</t>
  </si>
  <si>
    <t>A JULIO de 2021 se ha dado inicio y se presentan avances en 12 proyectos de economía circular para cerrar el ciclo de vida de los materiales así:
Jornadas de devolución de residuos RECICLATÓN: busca disminuir la disposición inadecuada de residuos peligrosos generados por las empresas públicas y privadas.  Avance: 50%.
Ecolecta (Permanente) busca culturizar y promover a la ciudadanía sobre la disposición adecuada de residuos peligrosos. Avance: 74% 
Articulación de la ciudadanía para la gestión de residuos en propiedad horizontal busca evitar la gestión inadecuada de aceites usados en el sector residencial evitando taponamiento de tuberías y fuentes hídricas. Avance: 58,25 %
Red de economía circular: Busca disminuir la deficiencia en el flujo de información sobre los productos, servicios, procesos productivos y normatividad, relacionados con la producción y el consumo Sostenible. Avance: 65%
Caja de herramientas:  Su fin es culturizar y promover la disposición adecuada de residuos peligrosos. Avance: 61%
Capacitación para el crecimiento verde:  Fortalece el capital humano para la transición hacia el crecimiento verde, uno de los temas relevantes es el manejo responsable de los materiales y residuos en los actores de la cadena de valor. Avance: 58,25%
Actualización y desarrollo del plan de gestión integral de residuos peligroso PGIRP de Bogotá: Su objetivo es la actualización de un plan actualizado. Avance: 62%
Operación al registro de Aceite Vegetal Usado Inadecuada evita la inadecuada disposición de este residuo. Avance: 65%
Operación al registro acopiadores de llantas usadas: Busca atender los inconvenientes por la inadecuada disposición de este residuo. Avance: 65%
Difusión e información sobre economía circular. Avance: 33%
Promover el consumo responsable: busca promover estilos de consumo sostenibles. Avance: 60%
Activación 12.21 20%</t>
  </si>
  <si>
    <t>A septiembre de 2021 se ha dado inicio y se presentan avances en 12 proyectos de economía circular para cerrar el ciclo de vida de los materiales así:
Jornadas de devolución de residuos RECICLATÓN: busca disminuir la disposición inadecuada de residuos peligrosos generados por las empresas públicas y privadas.  Avance: 60%.
Ecolecta (Permanente) busca culturizar y promover a la ciudadanía sobre la disposición adecuada de residuos peligrosos. Avance: 76% 
Articulación de la ciudadanía para la gestión de residuos en propiedad horizontal busca evitar la gestión inadecuada de aceites usados en el sector residencial evitando taponamiento de tuberías y fuentes hídricas. Avance: 75%
Red de economía circular: Busca disminuir la deficiencia en el flujo de información sobre los productos, servicios, procesos productivos y normatividad, relacionados con la producción y el consumo Sostenible. Avance: 70%
Caja de herramientas:  Su fin es culturizar y promover la disposición adecuada de residuos peligrosos. Avance: 74%
Capacitación para el crecimiento verde:  Fortalece el capital humano para la transición hacia el crecimiento verde, uno de los temas relevantes es el manejo responsable de los materiales y residuos en los actores de la cadena de valor. Avance: 76%
Actualización y desarrollo del plan de gestión integral de residuos peligroso PGIRP de Bogotá: Su objetivo es la actualización de un plan actualizado. Avance: 66%
Operación al registro de Aceite Vegetal Usado Inadecuada evita la inadecuada disposición de este residuo. Avance: 74%
Operación al registro acopiadores de llantas usadas: Busca atender los inconvenientes por la inadecuada disposición de este residuo. Avance: 73%
Difusión e información sobre economía circular. Avance: 38%
Promover el consumo responsable: busca promover estilos de consumo sostenibles. Avance: 60 %
Activación 12.21 47 %</t>
  </si>
  <si>
    <t>A septiembre de 2021 se reporta un avance del 0,77 así: 
-Priorización y definición de actividades y usuarios a controlar: 0,1
Enero 2021: con recursos de reserva se realizó la formulación del programa para el año 2021.
Febrero 2021: se aprobó la formulación del programa (informe técnico No 00185 del 3/02/2021) e inició su implementación.
-Ejecución de actuaciones técnicas y administrativas de evaluación control y seguimiento: 0,43
A septiembre de 2021 se realizaron 15.052 actuaciones técnicas, de las cuales 1.631 aportan a disposición adecuada, 1.944 a ton aprovechadas y 11.477 hacen parte de acciones de seguimiento al cumplimiento de la normatividad ambiental relacionada con residuos así: 
Residuos de Construcción y Demolición RCD – obras: 2.560 acciones (599 aportan al control de ton dispuestas y 376 a ton aprovechadas)
Residuos hospitalarios y similares: 3.548 acciones (646 aportan a ton dispuestas y 545 a ton aprovechadas)
RCD - proyectos especiales de infraestructura: 784 acciones (77 aportan a ton dispuestas y 56 a aprovechadas)
Residuos especiales entidades públicas: 224 acciones (29 aportan a ton dispuestas y 67 a ton aprovechadas)
Residuos llantas usadas: 4.180 acciones (900 aportan a ton aprovechadas) 
Control y vigilancia a RESPEL: 3.756 acciones (280 aportan a ton dispuestas)
-Controlar la disposición adecuada de residuos especiales, peligrosos, ordinarios y de manejo diferenciado: 0,090
-Controlar el aprovechamiento de residuos especiales, peligrosos, ordinarios y de manejo diferenciado: 0,092
Las actuaciones técnicas permitieron controlar 8.062.489,45 ton. De las cuales 6.455.633,09 ton aportan a la disposición adecuada y 1.606.856,36 ton al aprovechamiento de residuos peligrosos, ordinarios, especiales y/o de manejo diferenciado.
-Reporte y consolidación a septiembre de 2021 de Informe eficiencia de actuaciones técnicas y administrativas de evaluación control y seguimiento: 0,053.</t>
  </si>
  <si>
    <t xml:space="preserve">Para el cumplimiento de las regulaciones y control a la gestión de residuos, la Secretaría Distrital de Ambiente durante los meses comprendidos entre enero a septiembre del año 2021, ha atendido el 85,41% de los conceptos técnicos representados en la atención de 82 actos administrativos y el 0,72 % de magnitud física pendiente por atender de la vigencia 2020, distribuida así:
Vigencia: 
N° de Conceptos Técnicos que recomiendan actuaciones administrativas sancionatorias: 96
N° de Conceptos Técnicos atendidos jurídicamente: 82
Reserva: 
N° de Conceptos Técnicos que recomiendan actuaciones administrativas sancionatorias pendientes vigencia 2020: 12
N° de Conceptos Técnicos atendidos jurídicamente pendientes de la vigencia 2020: 12
</t>
  </si>
  <si>
    <t>Se elaboró el  100% programa de actividades de evaluación, control y seguimiento ambiental encaminadas a la adecuada disposición y aprovechamiento de residuos en Bogotá.
Se avanza en 77% la elaboración del documento técnico sobre eficiencia de acciones de evaluación control y seguimiento ambiental en la disposición y aprovechamiento de residuos especiales y peligrosos.</t>
  </si>
  <si>
    <t>A  Noviembre de 2021 se ha dado inicio y se presentan avances en 13 proyectos de economía circular para cerrar el ciclo de vida de los materiales así:
Jornadas de devolución de residuos RECICLATÓN: busca disminuir la disposición inadecuada de residuos peligrosos generados por las empresas públicas y privadas.  Avance: 100%.
Ecolecta (Permanente) busca culturizar y promover a la ciudadanía sobre la disposición adecuada de residuos peligrosos. Avance: 95% 
Articulación de la ciudadanía para la gestión de residuos en propiedad horizontal busca evitar la gestión inadecuada de aceites usados en el sector residencial evitando taponamiento de tuberías y fuentes hídricas. Avance: 91%
Red de economía circular: Busca disminuir la deficiencia en el flujo de información sobre los productos, servicios, procesos productivos y normatividad, relacionados con la producción y el consumo Sostenible. Avance: 80%
Caja de herramientas:  Su fin es culturizar y promover la disposición adecuada de residuos peligrosos. Avance: 98%
Capacitación para el crecimiento verde:  Fortalece el capital humano para la transición hacia el crecimiento verde, uno de los temas relevantes es el manejo responsable de los materiales y residuos en los actores de la cadena de valor. Avance: 91%
Actualización y desarrollo del plan de gestión integral de residuos peligroso PGIRP de Bogotá: Su objetivo es la actualización de un plan actualizado. Avance: 90%
Operación al registro de Aceite Vegetal Usado Inadecuada evita la inadecuada disposición de este residuo. Avance: 95%
Operación al registro acopiadores de llantas usadas: Busca atender los inconvenientes por la inadecuada disposición de este residuo. Avance: 95%
Difusión e información sobre economía circular. Avance: 80%
Promover el consumo responsable: busca promover estilos de consumo sostenibles. Avance: 75%
Activación 12.21 80%
Incentivar los estilos de vida Sostenible  Participación en la mesa nacional de EVS y actividades de articulación interinstitucional sobre EVS 60%</t>
  </si>
  <si>
    <t xml:space="preserve">Para el cumplimiento de las regulaciones y control a la gestión de residuos, la Secretaría Distrital de Ambiente durante lo corrido de la vigencia a noviembre del 2021,  ha atendido el 97% de los conceptos técnicos representados en la atención de 100 actos administrativos y el 0,72 % de magnitud física pendiente por atender de la vigencia 2020, distribuida así:
Vigencia: 
N° de Conceptos Técnicos que recomiendan actuaciones administrativas sancionatorias: 103
N° de Conceptos Técnicos atendidos jurídicamente: 100
Reserva: 
N° de Conceptos Técnicos que recomiendan actuaciones administrativas sancionatorias pendientes vigencia 2020: 12
N° de Conceptos Técnicos atendidos jurídicamente pendientes de la vigencia 2020: 12
Total, avance magnitud vigencia 2021: 22,22% 
Total, avance magnitud reserva 2020: 0,72 % </t>
  </si>
  <si>
    <t xml:space="preserve">A noviembre  de 2021 se reporta un avance del 0,90 relacionado con: 
-Priorización y definición de actividades y usuarios a controlar: 0,1
Enero 2021: con recursos de reserva se realizó la formulación del programa para el año 2021.
Febrero 2021: se aprobó la formulación del programa (informe técnico No 00185 del 3/02/2021) e inició su implementación.
-Ejecución de actuaciones técnicas y administrativas de evaluación control y seguimiento: 0,528
A noviembre de 2021 se realizaron 19.035 actuaciones técnicas, de las cuales 2.277 aportan a disposición adecuada, 2.875 a ton aprovechadas y 13.883 hacen parte de acciones de seguimiento al cumplimiento de la normatividad ambiental relacionada con residuos así: 
Residuos de Construcción y Demolición RCD – obras: 3.314 acciones (746 aportan al control de ton dispuestas y 457 a ton aprovechadas)
Residuos hospitalarios y similares: 4.183 acciones (1.069 aportan a ton dispuestas y 899 a ton aprovechadas)
RCD - proyectos especiales de infraestructura: 925 acciones (91 aportan a ton dispuestas y 63 a aprovechadas)
Residuos especiales entidades públicas: 264 acciones (32 aportan a ton dispuestas y 70 a ton aprovechada
Residuos llantas usadas: 6.161 acciones (1.386 aportan a ton aprovechadas) 
Control y vigilancia a RESPEL: 4.188 acciones (339 aportan a ton dispuestas)
-Controlar la disposición adecuada de residuos especiales, peligrosos, ordinarios y de manejo diferenciado: 0,011
-Controlar el aprovechamiento de residuos especiales, peligrosos, ordinarios y de manejo diferenciado: 0,010
Las actuaciones técnicas permitieron controlar  9.914.204,67  ton. De las cuales 8.079.331 ton aportan a la disposición adecuada y 1.834.873,67  ton al aprovechamiento de residuos peligrosos, ordinarios, especiales y/o de manejo diferenciado.
-Reporte y consolidación a eficiencia de 2021 de Informe eficiencia de actuaciones técnicas y administrativas de evaluación control y </t>
  </si>
  <si>
    <t>Se elaboró el  100% programa de actividades de evaluación, control y seguimiento ambiental encaminadas a la adecuada disposición y aprovechamiento de residuos en Bogotá.
Se avanza en 92% la elaboración del documento técnico sobre eficiencia de acciones de evaluación control y seguimiento ambiental en la disposición y aprovechamiento de residuos especiales y peligrosos.</t>
  </si>
  <si>
    <t>EJECUTADO ACUMULADO  SEGPLAN
 AÑO 2022</t>
  </si>
  <si>
    <t>EJECUTADO ACUMULADO AL PERIODO
 AÑO 2022</t>
  </si>
  <si>
    <t>Prevenir o mitigar la degradación de áreas de importancia ecológica en la ciudad, actuando a favor de la conservación de los recursos naturales y garantizando la calidad de vida de los habitantes de la ciudad, a través de la implementación de un modelo eficiente y sostenible de gestión de Residuos especiales y peligrosos como son los residuos de Construcción y Demolición -RCD- en Bogotá D.C. residuos hospitalarios y similares entre otros. 
Optimizar esfuerzos y recursos, con el fin de lograr una adecuada disposición de los residuos generados en el distrito, mejorando la calidad ambiental urbana.</t>
  </si>
  <si>
    <t>Fortalecer la gestión y el manejo integral de los Residuos especiales y peligrosos generados en el D.C., mediante la promoción, seguimiento y control a su almacenamiento, aprovechamiento, tratamiento y/o disposición final para mitigar los impactos ambientales asociados
Optimizar esfuerzos y recursos, con el fin de lograr el aprovechamiento de los residuos generados en el Distrito, mejorando la calidad ambiental urbana.</t>
  </si>
  <si>
    <t>2. Ejecutar actuaciones técnicas y administrativas de control a la disposición y aprovechamiento de residuos especiales y peligrosos  a cargo de la Subdirección de Control Ambiental al Sector Público</t>
  </si>
  <si>
    <t>4. Controlar la disposición de residuos  de construcción y demolición, residuos hospitalarios y similares  y de manejo diferenciado  a cargo de la Subdirección de Control Ambiental al Sector Público</t>
  </si>
  <si>
    <t>6. Controlar  el aprovechamiento de  residuos de construcción y demolición, residuos hospitalarios y similares, llantas usadas a cargo de la Subdirección de Control Ambiental al Sector Público</t>
  </si>
  <si>
    <t>3. Ejecutar actuaciones Técnico administrativas de control  a la disposición de residuos peligrosos generados en actividades industriales  a cargo de la Subdirección del Recurso Hídrico y del Suelo.</t>
  </si>
  <si>
    <t>Se considera que el área de influencia de la meta está integrada por la totalidad del área  urbana de la Localidad.</t>
  </si>
  <si>
    <t>ENGATIVA</t>
  </si>
  <si>
    <t>TUNJUELITO</t>
  </si>
  <si>
    <t>ANTONIO NARIÑO</t>
  </si>
  <si>
    <t>BARRIOS UNIDOS</t>
  </si>
  <si>
    <t>BOSA</t>
  </si>
  <si>
    <t>CANDELARIA</t>
  </si>
  <si>
    <t>CHAPINERO</t>
  </si>
  <si>
    <t>CIUDAD BOLIVAR</t>
  </si>
  <si>
    <t>FONTIBON</t>
  </si>
  <si>
    <t>KENNEDY</t>
  </si>
  <si>
    <t>LOS MARTIRES</t>
  </si>
  <si>
    <t>PUENTE ARANDA</t>
  </si>
  <si>
    <t>RAFAEL URIBE URIBE</t>
  </si>
  <si>
    <t>SAN CRISTOBAL</t>
  </si>
  <si>
    <t>SANTA FE</t>
  </si>
  <si>
    <t>SUBA</t>
  </si>
  <si>
    <t>TEUSAQUILLO</t>
  </si>
  <si>
    <t>USAQUEN</t>
  </si>
  <si>
    <t>USME</t>
  </si>
  <si>
    <t>Durante el primer trimestre del 2022 se ha dado inicio a las actividades de gestion establecidas en cada uno de los proyectos  y se presenta el porcentaje de avance de 6  proyectos de economía circular para cerrar el ciclo de vida de los materiales así:
Proyectos de articulación de actores para la economía circular
1.	Reciclaton Empresarial: Busca disminuir la disposición inadecuada de residuos peligrosos generados por las empresas públicas y privadas.
Porcentaje de avance  6%
2.	Programa ECOLECTA: Busca culturizar y promover a la ciudadanía sobre la disposición adecuada de residuos peligrosos.
Porcentaje de avance 12%
3.	Ciudadanía con Estilo Verde: Fortalece el capital humano para la transición hacia el crecimiento verde, uno de los temas relevantes es el manejo responsable de los materiales y residuos en los actores de la cadena de valor
Porcentaje de avance  8%
4.	Modelos de Economía Circular (EC) para Residuos Priorizados Los modelos de economía circular consisten en identificar alternativas para la gestion de diversos tipos de residuos, vinculando a diferentes partes interesadas para concertar actividades conjuntas relacionadas con las cadenas de valor de distintos materiales.
Porcentaje de avance  5%
Proyectos de articulación de actores para la economía circular
5.	EC para la gestión de RESPEL. Su objetivo es realizar la verificación y seguimiento de actividades establecidas en el PGIRESPEL y realizar la actualización del mismo.
Porcentaje de avance  4%
6.	Instrumentos de gobernanza para la EC. La gobernanza público-privada para generar desarrollo económico sostenible, consiste en la participación de actores públicos, privados, organizaciones y comunidad, con el propósito de generar acuerdos, alianzas y toma de decisiones en torno a la sostenibilidad en el crecimiento económico y desarrollo de la ciudad-región. Para esto se requiere contar con instrumentos de gestión y política ambiental de distinta naturaleza
Porcentaje de avance  0%
Proyectos de promoción del aprovechamiento de residuos peligrosos, especiales
7.	Registro y reporte de tramites. Verificación y seguimiento a tramites de registro de aceite vegetal usado, registro de acopiadores de llantas y registro de empresas transformadoras de envases y empaques. 
Porcentaje de avance 12%</t>
  </si>
  <si>
    <t>toneladas</t>
  </si>
  <si>
    <t>A Marzo de 2022, la Secretaría Distrital de Ambiente controló la disposición adecuada de 567.695 ton y el aprovechamiento de 154.062 ton  de residuos peligrosos, ordinarios, especiales en el D.C.</t>
  </si>
  <si>
    <t>A Marzo de 2022, la Secretaría Distrital de Ambiente controló la gestión adecuada de  2.524.276,92 ton de residuos peligrosos, ordinarios, especialesde los cuales  2.130.126,94 ton corresponden a disposición adecuada  y 394.149,98 ton a  aprovechamiento de residuos  en el D.C.</t>
  </si>
  <si>
    <t>Durante el mes de enero y febrero de 2022, la Subdirección de Control Ambiental al Sector Público junto con la Subdirección del Recurso Hídrico y del Suelo con el objeto de proyectar el cumplimiento de la meta Plan de Desarrollo establecida para la vigencia 2022, formularon el documento técnico del  programa de actividades de evaluación, control y seguimiento ambiental encaminadas a la adecuada disposición y aprovechamiento de residuos en Bogotá radicado como informe técnico  0528 de 2022 y  Forest 2022IE39947.
Este documento incluye la priorización y definición de las actividades técnicas propuestas a realizar por la Subdirección de Control Ambiental al Sector Público y la Subdirección del Recurso Hídrico y del Suelo.</t>
  </si>
  <si>
    <t>Durante el mes de enero de 2021 se realizó el  proceso contractual para la vinculación de los profesionales que desarrollaran las actividades técnicas y administrativas de evaluación y control, así mismo con el valor ejecutado de la reserva se avanzó en el inicio de la formulación del  programa de actividades de evaluación, control y seguimiento ambiental encaminadas a la adecuada disposición y aprovechamiento de residuos en Bogotá.</t>
  </si>
  <si>
    <t>Para el cumplimiento de las regulaciones y control a la gestión de residuos, la Secretaría Distrital de Ambiente durante el periodo comprendido del 01 al 31 de enero  del 2022, no acogió actuaciones técnicas para generar la actuación administrativa en el marco del cumplimiento del procesos sancionatorio ambiental.</t>
  </si>
  <si>
    <t>Durante el mes de enero del año 2022 no se presenta avances en la magnitud de la meta de acuerdo a lo proyectado, teniendo en cuenta que en el mes de enero se realizo el proceso contractual para la vinculación de los profesionales del grupo de consumo sostenible.</t>
  </si>
  <si>
    <t>A febrero de 2022 se realizaron 1.751 actuaciones técnicas, de las cuales 205 aportan a disposición adecuada, 968 a ton aprovechadas y 578 hacen parte de acciones de seguimiento al cumplimiento de la normatividad ambiental relacionada con residuos. Por grupos de residuos las acciones se distribuyen así: 
Residuos de Construcción y Demolición RCD – obras: 352 acciones (41 aportan al control de ton dispuestas y 41 a ton aprovechadas)
Residuos hospitalarios y similares: 162 acciones (65 aportan a ton dispuestas y 64 a ton aprovechadas)
Residuos infecciosos y químicos.34 (23 aportan a ton dispuestas y 23 a ton aprovechadas)
RCD - proyectos especiales de infraestructura: 88 acciones (6 aportan a ton dispuestas y 6 a aprovechadas)
Evaluación control y seguimiento METRO: 57 (28 aportan a ton dispuestas y 19 a ton aprovechadas)
Residuos especiales entidades públicas: 15 acciones (Ninguna aporta)
Residuos llantas usadas: 880 acciones (815 aportan a ton aprovechadas) 
Control y vigilancia a RESPEL: 163 acciones (42 aportan a ton dispuestas)
-Controlar la disposición adecuada de residuos especiales, peligrosos, ordinarios y de manejo diferenciado: 0,009
-Controlar el aprovechamiento de residuos especiales, peligrosos, ordinarios y de manejo diferenciado: 0,007
Las actuaciones técnicas permitieron controlar  721.667,96  ton. De las cuales 567.695,46 ton aportan a la disposición adecuada y 153.972,50   ton al aprovechamiento de residuos peligrosos, ordinarios, especiales y/o de manejo diferenciado.
-Reporte y consolidación  de Informe eficiencia de actuaciones técnicas y administrativas de evaluación control y seguimiento al mes de febrero de 2022: 0,006</t>
  </si>
  <si>
    <t>Para el cumplimiento de las regulaciones y control a la gestión de residuos, la Secretaría Distrital de Ambiente durante el periodo comprendido del 01 al 28 de febrero del 2022,  acogió 29 actuaciones técnicas para generar la actuación administrativa en el marco del cumplimiento del proceso sancionatorio ambiental, de los 33 conceptos técnicos remitidos.
Frente a la reserva física se avanzó en el mes de enero, acogiendo 1 concepto técnico a través de un acto administrativo, con lo cual se da por cumplido al rezago de 0,18, causado en la vigencia 2021</t>
  </si>
  <si>
    <t>A marzo de 2022 se obtuvo un avance del  0,23 relacionado con: 
-Priorización y definición de actividades y usuarios a controlar: 0,1
Enero 2022: se avanzó en la formulación de 1  programa. En febrero se terminó el documento según informe técnico No  0528 del 28/02/2022 y se empezó su implementación con las siguientes actividades:
-Ejecución de actuaciones técnicas y administrativas de evaluación control y seguimiento: 0,079
A marzo de 2022 se realizaron 3.725 actuaciones técnicas, de las cuales 462 aportan a disposición adecuada, 810 a ton aprovechadas y 2.453 hacen parte de acciones de seguimiento al cumplimiento de la normatividad ambiental relacionada con residuos. Por grupos de residuos las acciones se distribuyen así: 
Residuos de Construcción y Demolición RCD – obras: 665 acciones ( aporta 101 a ton dispuestas y 80 a ton aprovechadas)
Residuos hospitalarios y similares: 346 acciones ( 131 aportan a ton dispuestas y 112 a ton aprovechadas)
Residuos infecciosos y químicos.129 (59 aportan a ton dispuestas y 75 a ton aprovechadas)
RCD - proyectos especiales de infraestructura: 227 acciones (25 aportan a ton dispuestas y 19 a aprovechadas)
Evaluación control y seguimiento METRO: 202 (69 aportan a ton dispuestas y 48 a ton aprovechadas)
Residuos especiales entidades públicas: 54 acciones (6 aportan a ton dispuestas y 9 a ton aprovechadas)
Residuos llantas usadas: 1716 acciones (467 aportan a ton aprovechadas) 
Control y vigilancia a RESPEL: 386 acciones (71 aportan a ton dispuestas)
-Controlar la disposición adecuada de residuos especiales, peligrosos, ordinarios y de manejo diferenciado: 0,022
-Controlar el aprovechamiento de residuos especiales, peligrosos, ordinarios y de manejo diferenciado: 0,017
Las actuaciones técnicas permitieron controlar  2.524.146,50  ton. De las cuales 2.130.126,94 ton aportan a la disposición adecuada y 394.019,56   ton a aprovechamiento.
-Reporte y consolidación  de Informe eficiencia de actuaciones técnicas y administrativas de evaluación control y seguimiento al mes de marzo de 2022: 0,012</t>
  </si>
  <si>
    <t xml:space="preserve">Para el cumplimiento de las regulaciones y control a la gestión de residuos, la Secretaría Distrital de Ambiente durante el periodo comprendido del 01 de febrero al 31 de marzo del 2022, acogió 62 actuaciones técnicas para generar la actuación administrativa en el marco del cumplimiento del proceso sancionatorio ambiental.
</t>
  </si>
  <si>
    <t xml:space="preserve">A  febrero de 2022 se ha dado inicio a las actividades de gestión establecidas en cada uno de los proyectos  y se presenta el porcentaje de avance de 6 proyectos de economía circular para cerrar el ciclo de vida de los materiales </t>
  </si>
  <si>
    <t>A julio de 2022 el avance es  0,58 así: 
-Priorización y definición de actividades y usuarios a controlar: 0,1
-Controlar la disposición adecuada de residuos especiales, peligrosos, ordinarios y de manejo diferenciado: 0,076
-Controlar el aprovechamiento de residuos especiales, peligrosos, ordinarios y de manejo diferenciado: 0,067
-Reporte y consolidación  de Informe eficiencia de actuaciones técnicas y administrativas de evaluación control y seguimiento al mes de julio de 2022: 0,037</t>
  </si>
  <si>
    <t xml:space="preserve">Para el cumplimiento de las regulaciones y control a la gestión de residuos, la Secretaría Distrital de Ambiente durante el periodo comprendido del 01 de enero al 31 de Julio del 2022, acogieron 172 actuaciones técnicas de las cuales se generaron 172 actuaciones administrativas en el marco del cumplimiento del proceso sancionatorio ambiental.
</t>
  </si>
  <si>
    <t xml:space="preserve">A JULIO de 2022 se ha dado inicio a las actividades de gestion establecidas en cada uno de los proyectos se presenta el porcentaje de avance de 7  proyectos de economía circular para cerrar el ciclo de vida de los materiales </t>
  </si>
  <si>
    <t>A junio de 2022 el avance es  0,50 así: 
-Priorización y definición de actividades y usuarios a controlar: 0,1
-Ejecución de actuaciones técnicas y administrativas de evaluación control y seguimiento: 0,251
-Controlar la disposición adecuada de residuos especiales, peligrosos, ordinarios y de manejo diferenciado: 0,050
-Controlar el aprovechamiento de residuos especiales, peligrosos, ordinarios y de manejo diferenciado: 0,064
-Reporte y consolidación  de Informe eficiencia de actuaciones técnicas y administrativas de evaluación control y seguimiento al mes de junio de 2022: 0,031</t>
  </si>
  <si>
    <t>Para el cumplimiento de las regulaciones y control a la gestión de residuos, la Secretaría Distrital de Ambiente a junio de 2022, acogió 136 actuaciones técnicas que  generaron 136 actuaciones administrativas en el marco del cumplimiento del proceso sancionatorio ambiental.</t>
  </si>
  <si>
    <t xml:space="preserve">A Junio de 2022 se ha dado inicio a las actividades de gestion establecidas en cada uno de los proyectos se presenta el porcentaje de avance de 7  proyectos de economía circular para cerrar el ciclo de vida de los materiales </t>
  </si>
  <si>
    <t>A mayo de 2022 se obtuvo un avance del  0,39 relacionado con: 
-Priorización y definición de actividades y usuarios a controlar: 0,1
-Ejecución de actuaciones técnicas y administrativas de evaluación control y seguimiento: 0,175
-Controlar la disposición adecuada de residuos especiales, peligrosos, ordinarios y de manejo diferenciado: 0,050
-Controlar el aprovechamiento de residuos especiales, peligrosos, ordinarios y de manejo diferenciado: 0,042
-Reporte y consolidación  de Informe eficiencia de actuaciones técnicas y administrativas de evaluación control y seguimiento al mes de mayo de 2022: 0,024</t>
  </si>
  <si>
    <t>A abril de 2022 se obtuvo un avance del  0,31 relacionado con: 
-Priorización y definición de actividades y usuarios a controlar: 0,1
-Ejecución de actuaciones técnicas y administrativas de evaluación control y seguimiento: 0,128
-Controlar la disposición adecuada de residuos especiales, peligrosos, ordinarios y de manejo diferenciado: 0,036
-Controlar el aprovechamiento de residuos especiales, peligrosos, ordinarios y de manejo diferenciado: 0,029
-Reporte y consolidación  de Informe eficiencia de actuaciones técnicas y administrativas de evaluación control y seguimiento al mes de abril de 2022: 0,018</t>
  </si>
  <si>
    <t>Para el cumplimiento de las regulaciones y control a la gestión de residuos, la Secretaría Distrital de Ambiente durante el periodo comprendido del 01 de enero al 31 de mayo del 2022, acogieron 117 actuaciones técnicas de las cuales se generaron 117 actuaciones administrativas en el marco del cumplimiento del proceso sancionatorio ambiental.</t>
  </si>
  <si>
    <t>A mayo de 2022 se ha dado inicio a las actividades de gestion establecidas en cada uno de los proyectos se presenta el porcentaje de avance de 7  proyectos de economía circular para cerrar el ciclo de vida de los materiales así:</t>
  </si>
  <si>
    <t>A abril de 2022 se ha dado inicio a las actividades de gestion establecidas en cada uno de los proyectos se presenta el porcentaje de avance de 7  proyectos de economía circular para cerrar el ciclo de vida de los materiales así:
Proyectos de articulación de actores para la economía circular</t>
  </si>
  <si>
    <t>Para el cumplimiento de las regulaciones y control a la gestión de residuos, la Secretaría Distrital de Ambiente durante el periodo comprendido del 01 de enero al 30 de abril del 2022, acogió 76 actuaciones técnicas a partir  de las cuales se generaron 76 actuaciones administrativas en el marco del cumplimiento del proceso sancionatorio ambiental.</t>
  </si>
  <si>
    <t>A Agosto de 2022 el avance es  0,66 así: 
-Priorización y definición de actividades y usuarios a controlar: 0,1
Enero 2022: se avanzó en la formulación de 1  programa. En febrero se terminó informe técnico No  0528 del 28/02/2022 y empezó su implementación con las siguientes actividades:
-Ejecución de actuaciones técnicas y administrativas de evaluación control y seguimiento: 0,35
-Controlar la disposición adecuada de residuos especiales, peligrosos, ordinarios y de manejo diferenciado: 0,089
-Controlar el aprovechamiento de residuos especiales, peligrosos, ordinarios y de manejo diferenciado: 0,078
Las actuaciones técnicas permitieron controlar 10.995.310,42 ton. De las cuales 9.181.875,32  ton aportan a la disposición adecuada y 1.813.435,10 ton a aprovechamiento.
-Reporte y consolidación  de Informe eficiencia de actuaciones técnicas y administrativas de evaluación control y seguimiento al mes de Agosto de 2022: 0,044</t>
  </si>
  <si>
    <t>Para el cumplimiento de las regulaciones y control a la gestión de residuos, la Secretaría Distrital de Ambiente durante el periodo comprendido del 01 de enero al 31 de agosto del 2022, se recibieron 198 conceptos técnicos  de los cuales se acogieron y generaron 175 actuaciones administrativas en el marco del cumplimiento del proceso sancionatorio ambiental.</t>
  </si>
  <si>
    <t>A AGOSTOde 2022 se ha dado inicio a las actividades de gestion establecidas en cada uno de los proyectos se presenta el porcentaje de avance de 7  proyectos de economía circular para cerrar el ciclo de vida de los materiales así:
1.	Reciclaton Empresarial: Busca disminuir la disposición inadecuada de residuos peligrosos generados por las empresas públicas y privadas. AVANCE  80%
2.	Ciudadanía con Estilo Verde: Fortalece el capital humano para la transición hacia el crecimiento verde, uno de los temas relevantes es el manejo responsable de los materiales y residuos en los actores de la cadena de valor. AVANCE  69%
3.	Modelos de EC para Residuos Priorizados: Los modelos de economía circular consisten en identificar alternativas para la gestion de diversos tipos de residuos, vinculando a diferentes partes interesadas para concertar actividades conjuntas relacionadas con las cadenas de valor de distintos materiales. AVANCE 60%
4.	EC para la gestión de RESPEL: Su objetivo es realizar la verificación y seguimiento de actividades establecidas en el PGIRESPEL y su actualización. AVANCE 40%
5.	Instrumentos de gobernanza para la EC: La gobernanza público-privada para generar desarrollo económico sostenible. Para esto se requiere contar con instrumentos de gestión y política ambiental de distinta naturaleza. AVANCE 58%
6.	Registro y reporte de tramites: Verificación y seguimiento a tramites de registro de aceite vegetal usado, registro de acopiadores de llantas y registro de empresas transformadoras de envases y empaques. AVANCE  62,5%
7. 	Programa ECOLECTA: Busca culturizar y promover a la ciudadanía sobre la disposición adecuada de residuos peligrosos. AVANCE  60%</t>
  </si>
  <si>
    <t>A Julio de 2022, la Secretaría Distrital de Ambiente controló la gestión adecuada de  9.365.682,8  ton de residuos peligrosos, ordinarios, especialesde los cuales  7.793.594,11 ton corresponden a disposición adecuada  y 1.572.088,69 ton a  aprovechamiento de residuos  en el D.C.</t>
  </si>
  <si>
    <t>A Junio de 2022, la Secretaría Distrital de Ambiente controló la gestión adecuada de  7.681.227,2  ton de residuos peligrosos, ordinarios, especialesde los cuales  6.405.762,13 ton corresponden a disposición adecuada  y 1.275.465,07 ton a  aprovechamiento de residuos  en el D.C.</t>
  </si>
  <si>
    <t>A Agosto de 2022, la Secretaría Distrital de Ambiente controló la gestión adecuada de  10.995.310,42 ton de residuos peligrosos, ordinarios, especialesde los cuales  9.181.875   ton corresponden a disposición adecuada  y 1.813.435,10 ton a  aprovechamiento de residuos  en el D.C.</t>
  </si>
  <si>
    <t xml:space="preserve">Especial: Realizar un adecuado aprovechamiento y control de residuos en Bogotá mediante acciones de evaluación, control y seguimiento desarrolladas en dos o más localidades del Distrito Capital.
</t>
  </si>
  <si>
    <t>ESPECIAL</t>
  </si>
  <si>
    <t>A septiembre de 2022 el avance es  0,76 así: 
-Priorización y definición de actividades y usuarios a controlar: 0,1
Enero 2022: se avanzó en la formulación de 1  programa. En febrero se terminó informe técnico No  0528 del 28/02/2022 y empezó su implementación con las siguientes actividades:
-Ejecución de actuaciones técnicas y administrativas de evaluación control y seguimiento: 0,42
A septiembre de 2022 se realizaron 20,519 actuaciones técnicas, Por grupos de residuos las acciones se distribuyen así:
Residuos de Construcción y Demolición RCD – obras: 2.833
Residuos hospitalarios y similares: 4.812 acciones
Residuos infecciosos y químicos Micro: 1.509 acciones
RCD - proyectos especiales de infraestructura: 1101 acciones 
Evaluación control y seguimiento Metro: 1.256 acciones 
Residuos especiales entidades públicas: 337 acciones 
Residuos llantas usadas: 5.716 acciones 
Control y vigilancia a RESPEL: 2.955 acciones 
-Controlar la disposición adecuada de residuos especiales, peligrosos, ordinarios y de manejo diferenciado: 0,10
-Controlar el aprovechamiento de residuos especiales, peligrosos, ordinarios y de manejo diferenciado:0,90
Las actuaciones técnicas permitieron controlar 12.670.714  ton. De las cuales 10.568.121,60 ton aportan a la disposición adecuada y 2.101.917,27 ton a aprovechamiento.
-Reporte y consolidación  de Informe eficiencia de actuaciones técnicas y administrativas de evaluación control y seguimiento al mes de septiembre de 2022: 0,050</t>
  </si>
  <si>
    <t>Para el cumplimiento de las regulaciones y control a la gestión de residuos, la Secretaría Distrital de Ambiente durante el periodo comprendido del 01 de enero al 30 de septiembre del 2022, recibió 232 conceptos técnicos de las cuales se acogieron y generaron 199 actuaciones administrativas en el marco del cumplimiento del proceso sancionatorio ambiental.
Frente a la reserva se avanzo en el mes de enero, acogiendo 1 concepto técnico a través de un acto administrativo, con lo cual se da por cumplido al rezago de 0,18, causado en la vigencia 2021</t>
  </si>
  <si>
    <t>A septiembre de 2022 se presenta el porcentaje de avance de 7 proyectos de economía circular para cerrar el ciclo de vida de los materiales así:
PROYECTOS DE ARTICULACIÓN DE ACTORES PARA LA ECONOMÍA CIRCULAR (EC)
1. Reciclaton Empresarial: Busca disminuir la disposición inadecuada de residuos peligrosos generados por las empresas públicas y privadas. AVANCE  82%
2. Ciudadanía con Estilo Verde: Fortalece el capital humano para la transición hacia el crecimiento verde, uno de los temas relevantes es el manejo responsable de los materiales y residuos en los actores de la cadena de valor. AVANCE  74%
3. Modelos de EC para Residuos Priorizados: Los modelos de economía circular consisten en identificar alternativas para la gestión de diversos tipos de residuos, vinculando a diferentes partes interesadas para concertar actividades conjuntas relacionadas con las cadenas de valor de distintos materiales. AVANCE 70%
PROYECTOS DE PROCESAMIENTO, PRODUCCIÓN Y DIFUSIÓN DE INFORMACIÓN PARA LA ECONOMÍA CIRCULAR
4. EC para la gestión de RESPEL: Su objetivo es realizar la verificación y seguimiento de actividades establecidas en el PGIRESPEL y su actualización. AVANCE 50%
5. Instrumentos de gobernanza para la EC: La gobernanza público-privada para generar desarrollo económico sostenible. Para esto se requiere contar con instrumentos de gestión y política ambiental de distinta naturaleza. AVANCE 65%
PROYECTOS DE PROMOCIÓN DEL APROVECHAMIENTO DE RESIDUOS PELIGROSOS, ESPECIALES Y DE MANEJO DIFERENCIADO
6. Registro y reporte de tramites: Verificación y seguimiento a tramites de registro de aceite vegetal usado, registro de acopiadores de llantas y registro de empresas transformadoras de envases y empaques. AVANCE  72%
7.  Programa ECOLECTA: Busca culturizar y promover a la ciudadanía sobre la disposición adecuada de residuos peligrosos. AVANCE  70%</t>
  </si>
  <si>
    <t>A Septiembre de 2022, la Secretaría Distrital de Ambiente controló la gestión adecuada de  12.670.715,43 ton de. residuos peligrosos, ordinarios, especialesde los cuales  10.568.122   ton corresponden a disposición adecuada  y 2.102.593,83 ton a  aprovechamiento de residuos  en el D.C.</t>
  </si>
  <si>
    <t xml:space="preserve">Para el cumplimiento de las regulaciones y control a la gestión de residuos, la Secretaría Distrital de Ambiente durante el periodo comprendido del 01 de enero al 31 de octubre del 2022, se recibieron 248 conceptos técnicos de las cuales se acogieron y generaron 237 actuaciones administrativas en el marco del cumplimiento del proceso sancionatorio ambiental.
Frente a la reserva se avanzo en el mes de enero, acogiendo 1 concepto técnico a través de un acto administrativo, con lo cual se da por cumplido al rezago de 0,18, causado en la vigencia 2021
</t>
  </si>
  <si>
    <t>A Octubre de 2022 se avanza en  las actividades de gestión establecidas en cada uno de los proyectos se presenta el porcentaje de avance de 7 proyectos de economía circular para cerrar el ciclo de vida de los materiales así:
PROYECTOS DE ARTICULACIÓN DE ACTORES PARA LA ECONOMÍA CIRCULAR
1. Reciclaton Empresarial: Busca disminuir la disposición inadecuada de residuos peligrosos generados por las empresas públicas y privadas. AVANCE  85%
2. Ciudadanía con Estilo Verde: Fortalece el capital humano para la transición hacia el crecimiento verde, uno de los temas relevantes es el manejo responsable de los materiales y residuos en los actores de la cadena de valor. AVANCE 87%
3. Modelos de EC para Residuos Priorizados: Los modelos de economía circular consisten en identificar alternativas para la gestión de diversos tipos de residuos, vinculando a diferentes partes interesadas para concertar actividades conjuntas relacionadas con las cadenas de valor de distintos materiales. AVANCE 80%
PROYECTOS DE PROCESAMIENTO, PRODUCCIÓN Y DIFUSIÓN DE INFORMACIÓN PARA LA ECONOMÍA CIRCULAR
4. EC para la gestión de RESPEL: Su objetivo es realizar la verificación y seguimiento de actividades establecidas en el PGIRESPEL y su actualización. AVANCE 70%
5. Instrumentos de gobernanza para la EC: La gobernanza público-privada para generar desarrollo económico sostenible. Para esto se requiere contar con instrumentos de gestión y política ambiental de distinta naturaleza. AVANCE 80%
PROYECTOS DE PROMOCIÓN DEL APROVECHAMIENTO DE RESIDUOS PELIGROSOS, ESPECIALES Y DE MANEJO DIFERENCIADO
6. Registro y reporte de tramites: Verificación y seguimiento a tramites de registro de aceite vegetal usado, registro de acopiadores de llantas y registro de empresas transformadoras de envases y empaques. AVANCE  90%
7.  Programa ECOLECTA: Busca culturizar y promover a la ciudadanía sobre la disposición adecuada de residuos peligrosos. AVANCE  90%</t>
  </si>
  <si>
    <t>A octubre de 2022 el avance es  0,84 así: 
-Priorización y definición de actividades y usuarios a controlar: 0,1
Enero 2022: se avanzó en la formulación de 1  programa. En febrero se terminó informe técnico No  0528 del 28/02/2022 y empezó su implementación con las siguientes actividades:
-Ejecución de actuaciones técnicas y administrativas de evaluación control y seguimiento: 0,47
A octubre de 2022 se realizaron 22.835 actuaciones técnicas, Por grupos de residuos las acciones se distribuyen así:
Residuos de Construcción y Demolición RCD – obras: 3.161
Residuos hospitalarios y similares: 5.151 acciones
Residuos infecciosos y químicos Micro: 1.888 acciones
RCD - proyectos especiales de infraestructura: 1.172 acciones 
Evaluación control y seguimiento Metro: 1.443 acciones 
Residuos especiales entidades públicas: 353 acciones 
Residuos llantas usadas: 6.497 acciones 
Control y vigilancia a RESPEL: 3.170 acciones 
-Controlar la disposición adecuada de residuos especiales, peligrosos, ordinarios y de manejo diferenciado: 0,11
-Controlar el aprovechamiento de residuos especiales, peligrosos, ordinarios y de manejo diferenciado:0,099
Las actuaciones técnicas permitieron controlar 14.490.732,69  ton. De las cuales 12.166.626,72 ton aportan a la disposición adecuada y 2.324.105,97 ton a aprovechamiento.
-Reporte y consolidación  de Informe eficiencia de actuaciones técnicas y administrativas de evaluación control y seguimiento al mes de octubre de 2022: 0,056</t>
  </si>
  <si>
    <t>A Octubre de 2022, la Secretaría Distrital de Ambiente controló la gestión adecuada de  14.491.999,90 ton de residuos peligrosos, ordinarios, especialesde los cuales  12.166.626,72   ton corresponden a disposición adecuada  y 2.325.373,18 ton a  aprovechamiento de residuos  en el D.C.</t>
  </si>
  <si>
    <t>6.9  GRUPOS ETNICOS</t>
  </si>
  <si>
    <t xml:space="preserve">
01-USAQUEN</t>
  </si>
  <si>
    <t xml:space="preserve">
02-CHAPINERO</t>
  </si>
  <si>
    <t xml:space="preserve">
03-SANTA FE</t>
  </si>
  <si>
    <t xml:space="preserve">
04-SAN CRISTOBAL</t>
  </si>
  <si>
    <t xml:space="preserve">
05-USME</t>
  </si>
  <si>
    <t xml:space="preserve">
06-TUNJUELITO</t>
  </si>
  <si>
    <t xml:space="preserve">
07-BOSA  </t>
  </si>
  <si>
    <t xml:space="preserve">
08-KENNEDY</t>
  </si>
  <si>
    <t xml:space="preserve">
09-FONTIBON</t>
  </si>
  <si>
    <t xml:space="preserve">
10-ENGATIVA</t>
  </si>
  <si>
    <t xml:space="preserve">
11-SUBA</t>
  </si>
  <si>
    <t xml:space="preserve">
12-BARRIOS UNIDOS  </t>
  </si>
  <si>
    <t xml:space="preserve">
13-TEUSAQUILLO</t>
  </si>
  <si>
    <t xml:space="preserve">
14-LOS MARTIRES</t>
  </si>
  <si>
    <t xml:space="preserve">
15-ANTONIO NARIÑO  </t>
  </si>
  <si>
    <t xml:space="preserve">
16-PUENTE ARANDA</t>
  </si>
  <si>
    <t xml:space="preserve">
17-CANDELARIA</t>
  </si>
  <si>
    <t xml:space="preserve">
18-RAFAEL URIBE URIBE</t>
  </si>
  <si>
    <t>19-CIUDAD BOLIVAR</t>
  </si>
  <si>
    <t>Localidades
01-USAQUEN
02-CHAPINERO
03-SANTA FE
04-SAN CRISTOBAL
05-USME
06-TUNJUELITO
07-BOSA
08-KENNEDY
09-FONTIBON
10-ENGATIVA
11-SUBA
12-BARRIOS UNIDOS
13-TEUSAQUILLO
14-LOS MARTIRES
15-ANTONIO NARIÑO
16-PUENTE ARANDA
17-CANDELARIA
18-RAFAEL URIBE URIBE
19-CIUDAD BOLIVAR</t>
  </si>
  <si>
    <t>TODAS LAS UPZ´S DEL PERÍMETRO URBANO</t>
  </si>
  <si>
    <t>A Noviembre de 2022 se avanza en  las actividades de gestión establecidas en cada uno de los proyectos se presenta el porcentaje de avance de 7 proyectos de economía circular para cerrar el ciclo de vida de los materiales así:
PROYECTOS DE ARTICULACIÓN DE ACTORES PARA LA ECONOMÍA CIRCULAR
1.	Reciclaton Empresarial: Busca disminuir la disposición inadecuada de residuos peligrosos generados por las empresas públicas y privadas. AVANCE  85%
2.	Ciudadanía con Estilo Verde: Fortalece el capital humano para la transición hacia el crecimiento verde, uno de los temas relevantes es el manejo responsable de los materiales y residuos en los actores de la cadena de valor. AVANCE 87%
3.	Modelos de EC para Residuos Priorizados: Los modelos de economía circular consisten en identificar alternativas para la gestión de diversos tipos de residuos, vinculando a diferentes partes interesadas para concertar actividades conjuntas relacionadas con las cadenas de valor de distintos materiales. AVANCE 80%
PROYECTOS DE PROCESAMIENTO, PRODUCCIÓN Y DIFUSIÓN DE INFORMACIÓN PARA LA ECONOMÍA CIRCULAR
4.	EC para la gestión de RESPEL: Su objetivo es realizar la verificación y seguimiento de actividades establecidas en el PGIRESPEL y su actualización. AVANCE 70%
5.	Instrumentos de gobernanza para la EC: La gobernanza público-privada para generar desarrollo económico sostenible. Para esto se requiere contar con instrumentos de gestión y política ambiental de distinta naturaleza. AVANCE 80%
PROYECTOS DE PROMOCIÓN DEL APROVECHAMIENTO DE RESIDUOS PELIGROSOS, ESPECIALES Y DE MANEJO DIFERENCIADO
6.	Registro y reporte de tramites: Verificación y seguimiento a tramites de registro de aceite vegetal usado, registro de acopiadores de llantas y registro de empresas transformadoras de envases y empaques. AVANCE  90%
7. 	Programa ECOLECTA: Busca culturizar y promover a la ciudadanía sobre la disposición adecuada de residuos peligrosos. AVANCE  90%</t>
  </si>
  <si>
    <t xml:space="preserve">Para el cumplimiento de las regulaciones y control a la gestión de residuos, la Secretaría Distrital de Ambiente durante el periodo comprendido del 01 de enero al 30 de noviembre del 2022, se recibieron 279 conceptos técnicos de las cuales se acogieron y generaron 275 actuaciones administrativas en el marco del cumplimiento del proceso sancionatorio ambiental.
Frente a la reserva se avanzo en el mes de enero, acogiendo 1 concepto técnico a través de un acto administrativo, con lo cual se da por cumplido al rezago de 0,18, causado en la vigencia 2021
</t>
  </si>
  <si>
    <t>A noviembre de 2022 el avance es  0,92 así: 
-Priorización y definición de actividades y usuarios a controlar: 0,1
Enero 2022: se avanzó en la formulación de 1  programa. En febrero se terminó informe técnico No  0528 del 28/02/2022 y empezó su implementación con las siguientes actividades:
-Ejecución de actuaciones técnicas y administrativas de evaluación control y seguimiento: 0,52
A Noviembre de 2022 se realizaron 25.235 actuaciones técnicas, Por grupos de residuos las acciones se distribuyen así:
Residuos de Construcción y Demolición RCD – obras: 3.500
Residuos hospitalarios y similares: 5.667 acciones
Residuos infecciosos y químicos Micro: 2.213 acciones
RCD - proyectos especiales de infraestructura: 1.247 acciones 
Evaluación control y seguimiento Metro: 1.593 acciones 
Residuos especiales entidades públicas: 370 acciones 
Residuos llantas usadas: 7.161 acciones 
Control y vigilancia a RESPEL: 3.484 acciones 
-Controlar la disposición adecuada de residuos especiales, peligrosos, ordinarios y de manejo diferenciado: 0,13
-Controlar el aprovechamiento de residuos especiales, peligrosos, ordinarios y de manejo diferenciado:0,11
Las actuaciones técnicas permitieron controlar 15.823.798,05  ton. De las cuales 15.823.798,05 ton aportan a la disposición adecuada y 2.481.363,72 ton a aprovechamiento.
-Reporte y consolidación  de Informe eficiencia de actuaciones técnicas y administrativas de evaluación control y seguimiento al mes de noviembre de 2022: 0,06</t>
  </si>
  <si>
    <t>A Noviembre de 2022, la Secretaría Distrital de Ambiente controló la gestión adecuada de  15.825.105,08  ton de residuos peligrosos, ordinarios, especialesde los cuales  13342434,33 ton corresponden a disposición adecuada  y 2.482.671 ton a  aprovechamiento de residuos  en el D.C.</t>
  </si>
  <si>
    <t>EJECUTADO ACUMULADO  SEGPLAN
 AÑO 2023</t>
  </si>
  <si>
    <r>
      <t xml:space="preserve">REPROGRAMACIÓN </t>
    </r>
    <r>
      <rPr>
        <b/>
        <sz val="12"/>
        <rFont val="Arial"/>
        <family val="2"/>
      </rPr>
      <t>VIGENCIA 2023
(VALOR INICIAL)</t>
    </r>
  </si>
  <si>
    <t>5, PONDERACIÓN HORIZONTAL AÑO: 2023</t>
  </si>
  <si>
    <t>PROGRAMADO ENE.</t>
  </si>
  <si>
    <t>EJECUTADO ENE.</t>
  </si>
  <si>
    <t>PROGRAMADO FEB.</t>
  </si>
  <si>
    <t>EJECUTADO FEB.</t>
  </si>
  <si>
    <t>PROGRAMADO MAR.</t>
  </si>
  <si>
    <t>EJECUTADO MAR.</t>
  </si>
  <si>
    <t>PROGRAMADO ABR.</t>
  </si>
  <si>
    <t>EJECUTADO ABR.</t>
  </si>
  <si>
    <t>PROGRAMADO MAY.</t>
  </si>
  <si>
    <t>EJECUTADO  MAY.</t>
  </si>
  <si>
    <t>PROGRAMADO JUN.</t>
  </si>
  <si>
    <t>EJECUTADO JUN.</t>
  </si>
  <si>
    <t>PROGRAMADO JUL.</t>
  </si>
  <si>
    <t>EJECUTADO  JUL.</t>
  </si>
  <si>
    <t>PROGRAMADO AGO.</t>
  </si>
  <si>
    <t>EJECUTADO  AGO.</t>
  </si>
  <si>
    <t>PROGRAMADO SEP.</t>
  </si>
  <si>
    <t>EJECUTADO  SEP.</t>
  </si>
  <si>
    <t>PROGRAMADO OCT.</t>
  </si>
  <si>
    <t>EJECUTADO  OCT.</t>
  </si>
  <si>
    <t>PROGRAMADO NOV.</t>
  </si>
  <si>
    <t>EJECUTADO NOV.</t>
  </si>
  <si>
    <t>PROGRAMADO  DIC.</t>
  </si>
  <si>
    <t>EJECUTADO DIC.</t>
  </si>
  <si>
    <t>REPROGRAMACIÓN VIGENCIA 
(VALOR INICIAL)</t>
  </si>
  <si>
    <t xml:space="preserve">Durante el periodo comprendido entre el 01 de enero al 31 de enero de 2023 no se realizaron actuaciones administrativas sancionatorias de impulso o de fondo.
Los avances en la magnitud de la meta están sujetos a la demanda de conceptos técnicos que remita el área técnica para ser acogidos jurídicamente, la cual para este mes no demando.
Para el 2022 no se atendieron jurídicamente 6 conceptos tecnicos,los cuales se constituyeron como productos de la reserva, sin embargo en el 2023 en el mes de enero se intervinieron 2 de estos conceptos </t>
  </si>
  <si>
    <t>NA</t>
  </si>
  <si>
    <t xml:space="preserve">Durante este periódo no se avanzó en el desarrollo de esta actividad </t>
  </si>
  <si>
    <t>1, 5. PROGRAMACIÓN INICIAL AÑO 2023</t>
  </si>
  <si>
    <t>Durante  el mes de enero del año 2023, la Subdirección de Recurso Hídrico y del suelo realizó control a 16.409,77 Toneladas de residuos peligrosos competencia de esta Subdirección, clasificadas de la siguiente manera:
Grandes Generadores: 14705,28 Tn
Medianos Generadores: 1549,82 Tn
Pequeños Generadores: 154,67 Tn</t>
  </si>
  <si>
    <t>A enero de 2023 se logró avanzar en el 0,028%  de la elaboración  y comienzo de la implementación de 1 programa de actividades de evaluación, control y seguimiento ambiental encaminadas a la adecuada disposición y aprovechamiento de residuos en Bogotá establecido para la vigencia 2023, el cual se encuentra definido por siete actividades cada una con una ponderación específica dependiendo de su importancia y que a enero reportan   avance en tres actividades  así: 
-Priorización y definición de actividades y usuarios a controlar: 0,025%
Enero 2023: se avanzó en la formulación de 1 programa. El avance se relaciona con la elaboración del primer capítulo componente de la Subdirección de Recurso Hídrico y del Suelo, mediante el informe técnico No. 00306 del 23/01/2023 (2023IE13811 del 23/01/2023), en el cual se priorizaron las actividades de control a la generación de residuos peligrosos competencia de la SRHS, para el año 2023. 
-Ejecución de actuaciones técnicas y administrativas de evaluación control y seguimiento: 0,0014
A enero de 2023  se realizaron 194 actuaciones técnicas,  de control y vigilancia a RESPEL
-Controlar la disposición adecuada de residuos especiales, peligrosos, ordinarios y de manejo diferenciado: 0,0013
Las actuaciones técnicas permitieron controlar   la disposición adecuada 16409,77 ton de residuos peligrosos clasificadas de la siguiente manera:
Grandes Generadores: 14705,28 Tn
Medianos Generadores: 1549,82 Tn
Pequeños Generadores: 154,67 Tn</t>
  </si>
  <si>
    <t>88
90
97
99</t>
  </si>
  <si>
    <t>-</t>
  </si>
  <si>
    <t xml:space="preserve">35
38
</t>
  </si>
  <si>
    <t>Localidades
01-USAQUEN
02-CHAPINERO
03-SANTA FE
07-BOSA
08-KENNEDY
09-FONTIBON
10-ENGATIVA
11-SUBA
12-BARRIOS UNIDOS
13-TEUSAQUILLO
14-LOS MARTIRES
15-ANTONIO NARIÑO
16-PUENTE ARANDA
18-RAFAEL URIBE URIBE
19-CIUDAD BOLIVAR</t>
  </si>
  <si>
    <t>TODAS</t>
  </si>
  <si>
    <t xml:space="preserve">TOTAL PRESUPUESTO DE LA META
</t>
  </si>
  <si>
    <t>/SHP/TERRSEGAEMETA 3</t>
  </si>
  <si>
    <t>1
5</t>
  </si>
  <si>
    <t>1
8</t>
  </si>
  <si>
    <t>42
62</t>
  </si>
  <si>
    <t>100
101
104
106
107
109</t>
  </si>
  <si>
    <t>102
37</t>
  </si>
  <si>
    <t xml:space="preserve">36
39
53
54
55
</t>
  </si>
  <si>
    <t>Para el año 2023 se establecieron y priorizaron 12 proyectos de economía circular enfocados en tres temáticas especificas. Durante el mes de MARZO se reporta el avance de acciones en 11 proyectos de economía circular (PEC). 
PROYECTOS DE ARTICULACIÓN DE ACTORES DE LA DE RED ECONOMÍA CIRCULAR 
PEC #1 Recolección de residuos peligrosos especiales y de manejo diferenciado en el sector empresarial en el marco de la campaña “Reciclatón Empresarial de posconsumo, especiales, envases y empaques. AVANCE 9%
PEC #2 Promoción y difusión de la adecuada gestión de residuos peligrosos y especiales en el sector residencial en el marco del proyecto “Bogotá RIE Fase I - La palabra enseña y el ejemplo moviliza” AVANCE 18%
PEC # 3 Promoción a la gestión integral de asbesto - Acuerdo 825 de 2021. AVANCE 25%
PEC # 4 Economía circular de residuos de construcción y demolición. AVANCE 12%
PEC # 5 Economía circular sector textil. AVANCE 10%
PEC # 6 Economía circular sector gastronómico y biomasa residual. AVANCE 10%
PEC # 7 Promoción a la gestión adecuada de residuos de Movilidad eléctrica - Acuerdo 811 de 2021. AVANCE 8%
PROYECTOS DE PROCESAMIENTO, PRODUCCIÓN Y DIFUSIÓN DE INFORMACIÓN DE ECONOMÍA CIRCULAR.
PEC # 9 Identificación y articulación de acciones para la promoción de estilos de vida sostenible. AVANCE 10%
PEC # 10 Promoción a la gestión integral de RESPEL. AVANCE 5%
PEC#11  Coordinación interna de actividades establecidas en el PGIRS. AVANCE 8%
PROYECTOS DE PROMOCIÓN DE APROVECHAMIENTO DE RESIDUOS PELIGROSOS, ESPECIALES Y DE MANEJO DIFERENCIADO
PEC #12 Registro y reporte de trámites de residuos - 2023 AVANCE 26%</t>
  </si>
  <si>
    <t>En el marco de las acciones de evaluación, control y seguimiento a los factores de deterioro ambiental como los son los residuos y escombros, la Secretaría Distrital de Ambiente durante el periodo comprendido entre el 01 enero al 30 de abril del año 2023, atendió el 99% de los conceptos técnicos que recomiendan una actuación administrativa sancionatoria, distribuida así:
N° de Conceptos Técnicos que recomiendan actuaciones administrativas sancionatorias: 87
N° de Conceptos Técnicos acogidos jurídicamente mediante acto administrativo: 86</t>
  </si>
  <si>
    <t>1
9
10
11
12
13
14
15
16</t>
  </si>
  <si>
    <t>49
84
85
86
87</t>
  </si>
  <si>
    <t>110
112
114
115
117
75
76
77</t>
  </si>
  <si>
    <t>105
116
26
29
30
31
72
73
74</t>
  </si>
  <si>
    <t>17
18
19
2
20
23
24
25
27
28
3
71</t>
  </si>
  <si>
    <t>103
21
22
98</t>
  </si>
  <si>
    <t>A Abril   de 2023, la Secretaría Distrital de Ambiente controló la gestión adecuada de 3.564.735,89 ton de residuos peligrosos, ordinarios, especialesde los cuales  2.761.065,74 ton corresponden a disposición adecuada  y  803.670,15  ton a  aprovechamiento de residuos  en el D.C.</t>
  </si>
  <si>
    <t>A Marzo de 2023, la Secretaría Distrital de Ambiente controló la gestión adecuada de 1.998.520,13 ton de residuos peligrosos, ordinarios, especialesde los cuales  1.551.718,69 ton corresponden a disposición adecuada  y 446.801,44 ton a  aprovechamiento de residuos  en el D.C.</t>
  </si>
  <si>
    <t>A Febrero  de 2023, la Secretaría Distrital de Ambiente controló la gestión adecuada de 532.209,06 ton de residuos peligrosos, ordinarios, especialesde los cuales  410.892 ton corresponden a disposición adecuada  y 121.137 ton a  aprovechamiento de residuos  en el D.C.</t>
  </si>
  <si>
    <t>A abril de 2023 se avanzó en el 0,32%  correspondiente a la elaboración  y comienzo de la implementación de 1 programa de actividades de evaluación, control y seguimiento ambiental encaminadas a la adecuada disposición y aprovechamiento de residuos en Bogotá establecido para el año 2023,  el cual se encuentra definido por 7 actividades cada una con una ponderación específica dependiendo de su importancia  así: 
-Priorización y definición de actividades y usuarios a controlar: 0,10%
formulación de 1 programa Informe Tecnico No. 01158, 02 de marzo del 2023 en el cual se priorizaron las actividades de control a la generación de residuos peligrosos competencia de la SCASP y la SRHS, para el año 2023. 
-Ejecución de actuaciones técnicas y administrativas de evaluación control y seguimiento: 0,128%
A abril de 2023  se realizaron 5.956 actuaciones de evaluación control y seguimiento a la disposición y aprovechamiento de residuos en Bogotá así:
-Controlar la disposición adecuada de residuos especiales, peligrosos, ordinarios y de manejo diferenciado: 0,053.
Las actuaciones técnicas permitieron controlar   la disposición adecuada de  2.761.065,74 Ton de residuos peligrosos 
-Controlar el aprovechamiento de residuos especiales, peligrosos, ordinarios y de manejo diferenciado: 0,028 
 las actuaciones permitieron controla el aprovechamiento de 803.358,59 ton de residuos especiales y peligrosos generadas en el D.C. 
-Reporte y consolidación  de Informe eficiencia de actuaciones técnicas y administrativas de evaluación control y seguimiento al mes de abril  de 2023: 0,018%</t>
  </si>
  <si>
    <t>Para el año 2023 se establecieron y priorizaron 12 proyectos de economía circular enfocados en tres temáticas especificas. Durante el mes de MARZO se reporta el avance de acciones en 11 proyectos de economía circular (PEC). 
PROYECTOS DE ARTICULACIÓN DE ACTORES DE LA DE RED ECONOMÍA CIRCULAR 
PEC #1 - Recolección de residuos peligrosos especiales y de manejo diferenciado en el sector empresarial en el marco de la campaña “Reciclatón Empresarial de posconsumo, especiales, envases y empaques. AVANCE 6%
PEC #2 - Promoción y difusión de la adecuada gestión de residuos peligrosos y especiales en el sector residencial en el marco del proyecto “Bogotá RIE Fase I - La palabra enseña y el ejemplo moviliza” AVANCE 8%
PEC # 3 - Promoción a la gestión integral de asbesto - Acuerdo 825 de 2021. AVANCE 15%
PEC #4 - Economía circular de residuos de construcción y demolición. AVANCE 7%
PEC # 5 - Economía circular sector textil. AVANCE 5%
PEC # 6 - Economía circular sector gastronómico y biomasa residual. AVANCE 5%
PEC # 7- Promoción a la gestión adecuada de residuos de Movilidad eléctrica - Acuerdo 811 de 2021. AVANCE 5%
PROYECTOS DE PROCESAMIENTO, PRODUCCIÓN Y DIFUSIÓN DE INFORMACIÓN DE ECONOMÍA CIRCULAR.
PEC # 8 - Desarrollo e implementación de una app para la gestión de llantas usadas en la ciudad. AVANCE 10%
PEC # 9 - Identificación y articulación de acciones para la promoción de estilos de vida sostenible. AVANCE 5%
PEC#11 - Coordinación interna de actividades establecidas en el PGIRS. AVANCE 5%
PROYECTOS DE PROMOCIÓN DE APROVECHAMIENTO DE RESIDUOS PELIGROSOS, ESPECIALES Y DE MANEJO DIFERENCIADO
PEC #12 - Registro y reporte de trámites de residuos - 2023 AVANCE 16%</t>
  </si>
  <si>
    <t xml:space="preserve">En el marco de las acciones de evaluación, control y seguimiento a los factores de deterioro ambiental como los son los residuos y escombros, la Secretaría Distrital de Ambiente durante el periodo comprendido entre el 01 enero al 31 de marzo del año 2023, atendió el 53,5% de los conceptos técnicos que recomiendan una actuación administrativa sancionatoria, distribuida así:
N° de Conceptos Técnicos que recomiendan actuaciones administrativas sancionatorias: 43
N° de Conceptos Técnicos acogidos jurídicamente mediante acto administrativo: 23
</t>
  </si>
  <si>
    <t>A marzo de 2023 se logró avanzar en el 0,25%  correspondiente a la elaboración  y comienzo de la implementación de 1 programa de actividades de evaluación, control y seguimiento ambiental encaminadas a la adecuada disposición y aprovechamiento de residuos en Bogotá establecido para la vigencia 2023,  el cual se encuentra definido por siete actividades cada una con una ponderación específica dependiendo de su importancia y que a febrero reportan   avance en cico actividades  así: 
-Priorización y definición de actividades y usuarios a controlar: 0,10%
Enero 2023: se avanzó en la formulación de 1 programa Informe Tecnico No. 01158, 02 de marzo del 2023 en el cual se priorizaron las actividades de control a la generación de residuos peligrosos competencia de la SCASP y la SRHS, para el año 2023. 
-Ejecución de actuaciones técnicas y administrativas de evaluación control y seguimiento: 0,079%
A marzo de 2023  se realizaron 3,317 actuaciones de evaluación control y seguimiento a la disposición y aprovechamiento de residuos en Bogotá así:
RESIDUOS DE CONSTRUCCIÓN Y DEMOLICIÓN (RCD) OBRAS:605
RCD INFRAESTRUCTURA PERMISOS DE OCUPACIÓN DE CAUCE (POC) Y ESTRUCTURA ECOLÓGICA PRINCIPAL (EPP):102
METRO POC EPP:308
RESIDUOS HOSPITALARIOS :1.214
RESIDUOS INFECCIOSOS MICROGENERADORES:459
ENTIDADES PÚBLICAS:52
LLANTAS USADAS: 277
RESPEL:300
-Controlar la disposición adecuada de residuos especiales, peligrosos, ordinarios y de manejo diferenciado: 0,043.
Las actuaciones técnicas permitieron controlar   la disposición adecuada  1.551.718,69 ton de residuos peligrosos clasificadas de la siguiente manera:
-Reporte y consolidación  de Informe eficiencia de actuaciones técnicas y administrativas de evaluación control y seguimiento al mes de marzo de 2023: 0,012%</t>
  </si>
  <si>
    <t>Para el año 2023 se establecieron y priorizaron 12 proyectos de economía circular enfocados principalmente en tres temáticas especificas. Durante el mes de febrero se realizaron acciones  en CINCO proyectos de economía circular (PEC). 
1. Proyectos de articulación de actores de la de red economía circular 
Reporte de cantidades gestionadas de Residuos de Aparatos Eléctricos y Electrónicos, generados por el sector residencial, recolectados por medio de los puntos de recolección establecidos por medio del programa ECOLECTA de la SDA en la ciudad. En el cual se reporto un total de 2,62 Toneladas
2. Proyectos de procesamiento, producción y difusión de información de economía circular
Se realizaron 2 reuniones con gestores llantas usadas a nivel distrital y regional, con el fin de establecer aaciones de articulación para la valorización de llantas usadas, teniendo en cuenta la problemática de generacion de llantas en la ciudad.
 Se avanza en la implemntacion de metodología para el manejo de información relacionada con la gestión de residuos de construcción y demolición (RCD)  
Se avanza en la solicitud de información para la elaboración del reporte de las actividades que son responsabilidad de la Secretaría Distrital de Ambiente en el Plan de Gestión Integral de Residuos Sólidos adoptado mediante Decreto 345 del 30 de diciembre de 2020. Por medio del radicado 2023IE40010. 
3. Proyectos de promoción de aprovechamiento de residuos peligrosos, especiales y de manejo diferenciado.
Se atendieron 12 solicitudes de aceite vegetal usado, se avanzo en la verificación de 964 reportes, de acuerdo a esa revisión se reporta un total de 146,16 toneladas de aceite vegetal usado gestionado. En cuanto al registro de acopiadores de llantas se atendieron 6 solitudes.</t>
  </si>
  <si>
    <t>Durante el periodo comprendido entre el 01 de enero al 28 de febrero de 2023 no se realizaron actuaciones administrativas sancionatorias de impulso o de fondo. .
Los avances en la magnitud de la meta están sujetos a la demanda de conceptos técnicos que remita el área técnica para ser acogidos jurídicamente, la cual para este mes no demando.</t>
  </si>
  <si>
    <t>A febrero de 2023 se logró avanzar en el 0,17%  correspondiente a la elaboración  y comienzo de la implementación de 1 programa de actividades de evaluación, control y seguimiento ambiental encaminadas a la adecuada disposición y aprovechamiento de residuos en Bogotá establecido para la vigencia 2023,  el cual se encuentra definido por siete actividades cada una con una ponderación específica dependiendo de su importancia y que a febrero reportan   avance en cico actividades  así: 
-Priorización y definición de actividades y usuarios a controlar: 0,025%
Enero 2023: se avanzó en la formulación de 1 programa Informe Tecnico No. 01158, 02 de marzo del 2023 en el cual se priorizaron las actividades de control a la generación de residuos peligrosos competencia de la SCASP y la SRHS, para el año 2023. 
-Ejecución de actuaciones técnicas y administrativas de evaluación control y seguimiento: 0,029%
A febrero de 2023  se realizaron 1.252 actuaciones de evaluación control y seguimiento a la disposición y aprovechamiento de residuos en Bogotá así:
RESIDUOS DE CONSTRUCCIÓN Y DEMOLICIÓN (RCD) OBRAS:323
RCD INFRAESTRUCTURA PERMISOS DE OCUPACIÓN DE CAUCE (POC) Y ESTRUCTURA ECOLÓGICA PRINCIPAL (EPP):16
RESIDUOS HOSPITALARIOS :719
RESPEL:194
-Controlar la disposición adecuada de residuos especiales, peligrosos, ordinarios y de manejo diferenciado: 0,035.
Las actuaciones técnicas permitieron controlar   la disposición adecuada   410.892 ton de residuos peligrosos clasificadas de la siguiente manera:
Asi mismo las actuaciones permitieron controla el aprovechamiento de 121.167,88 toneladas de residuos especiales y peligrosos generadas en el Distrito Capital, acorde con los siguientes tipos de residuos:
-Reporte y consolidación  de Informe eficiencia de actuaciones técnicas y administrativas de evaluación control y seguimiento al mes de febrero de 2023: 0,006%</t>
  </si>
  <si>
    <t>Durante febrero de 2023 se estructuró y formuló el  "Programa de actividades de evaluación, control y seguimiento ambiental encaminadas a la adecuada disposición y aprovechamiento de residuos en Bogotá" Informe Tecnico No. 01158, 02 de marzo del 2023; El documento del programa describe la planificación, priorización  y ejecución de las actuaciones técnico administrativas programadas a realizar por la Subdirección de Control ambiental al Sector Público y la Subdirección de Recurso Hídrico y del Suelo durante la vigencia 2023, como parte de las acciones de evaluación control y seguimiento ambiental que realiza la Secretaría Distrital de Ambiente, en el marco del cumplimiento normativo para la adecuada disposición y aprovechamiento de residuos peligrosos, especiales,ordinarios y de manejo diferenciado en Bogotá.</t>
  </si>
  <si>
    <t xml:space="preserve">A enero de 2023 se avanzó en la estructuración del "Programa de actividades de evaluación, control y seguimiento ambiental encaminadas a la adecuada disposición y aprovechamiento de residuos en Bogotá" </t>
  </si>
  <si>
    <t>OBLIGACIÓN  / GIRO</t>
  </si>
  <si>
    <t>Se avanzó en la elaboración del  Primer instrumento técnico: Programa de actividades de evaluación, control y seguimiento ambiental encaminadas a la adecuada disposición y aprovechamiento de residuos en Bogotá.</t>
  </si>
  <si>
    <t>Se avanzó en la elaboración del segundo instrumento técnico Informe técnico eficiencia e Implementación del programa de actividades de evaluación, control y seguimiento ambiental encaminadas a la adecuada disposición y aprovechamiento de residuos en Bogotá.</t>
  </si>
  <si>
    <t>Se terminó segundo instrumento técnico Informe técnico eficiencia e Implementación del programa de actividades de evaluación, control y seguimiento ambiental encaminadas a la adecuada disposición y aprovechamiento de residuos en Bogotá.</t>
  </si>
  <si>
    <t>A Febrero de 2023 se estructuró y formuló el  "Programa de actividades de evaluación, control y seguimiento ambiental encaminadas a la adecuada disposición y aprovechamiento de residuos en Bogotá" Informe Tecnico No. 01158, 02 de marzo del 2023; El documento del programa describe la planificación, priorización  y ejecución de las actuaciones técnico administrativas programadas a realizar por la Subdirección de Control ambiental al Sector Público y la Subdirección de Recurso Hídrico y del Suelo durante la vigencia 2023, como parte de las acciones de evaluación control y seguimiento ambiental que realiza la Secretaría Distrital de Ambiente, en el marco del cumplimiento normativo para la adecuada disposición y aprovechamiento de residuos peligrosos, especiales,ordinarios y de manejo diferenciado en Bogotá.
A marzo de 2023, se avanza en 25%  de  la implementación del programa de actividades de evaluación, control y seguimiento ambiental encaminadas a la adecuada disposición y aprovechamiento de residuos en Bogotá    y se realizó el reporte de eficiencia de las actuaciones técnicas y administrativas de evaluación control y seguimiento para cada uno de los tipos de usuarios controlados según se soporta en los  informes técnicos. lo anterior como parte de la elaboración del segundo instrumento técnico</t>
  </si>
  <si>
    <t>A Marzo de 2023 se estructuró y formuló el  "Programa de actividades de evaluación, control y seguimiento ambiental encaminadas a la adecuada disposición y aprovechamiento de residuos en Bogotá" Informe Tecnico No. 01158, 02 de marzo del 2023
A abril de 2023, se avanza en 32%  de  la implementación del programa de actividades de evaluación, control y seguimiento ambiental encaminadas a la adecuada disposición y aprovechamiento de residuos en Bogotá    y se realizó el reporte de eficiencia de las actuaciones técnicas y administrativas de evaluación control y seguimiento para cada uno de los tipos de usuarios controlados según se soporta en los  informes técnicos. lo anterior como parte de la elaboración del segundo instrumento técnico</t>
  </si>
  <si>
    <t>En enero de 2021  con recursos de reserva 2020 la Subdirección de Control Ambiental al Sector Público (SCASP) y la Subdirección del Recurso Hídrico y del Suelo (SRHS) con el objeto de proyectar el cumplimiento de la meta Plan de Desarrollo establecida para la vigencia 2021, realizaron la formulación preliminar del PROGRAMA  DE ACTIVIDADES DE EVALUACIÓN, CONTROL Y SEGUIMIENTO AMBIENTAL A LA ADECUADA DISPOSICIÓN Y APROVECHAMIENTO DE RESIDUOS EN BOGOTÁ en el cual se describe la priorización, planificación y ejecución de las actuaciones técnico administrativas programadas para la vigencia 2021.
En febrero  de 2021  se aprobó la formulación del programa en mención según Informe técnico Número No 00185 del 3 de febrero de 2021  y se inició  su implementación por lo cual se realizaron actividades de evaluación, control y seguimiento que permitieron controlar la disposición adecuada de 1.447.134,15 t de residuos peligrosos, ordinarios, especiales y/o de manejo diferenciado así: 
La SCASP  controló la disposición  de 1.445.738,12 t y  el aprovechamiento de 276.259,65 t de residuos  con la realización de  2.523  Actuaciones técnicas así:
RESIDUOS DE CONSTRUCCIÓN Y DEMOLICIÓN RCD – OBRAS:   897 acciones, (163 aportan al control de  toneladas dispuestas y  a las toneladas aprovechadas)
RESIDUOS HOSPITALARIOS Y SIMILARES: 493 acciones ( 215 aportan al control de toneladas dispuestas y aprovechadas)
RCD – INFRAESTRUCTURA Y PROYECTOS ESPECIALES DE INFRAESTRUCTURA Y ESTRUCTURA ECOLÓGICA PRINCIPAL. 185 acciones  (23  aportan al control de toneladas dispuestas y  a toneladas aprovechadas)
CONTROL AMBIENTAL A ENTIDADES PÚBLICAS: 28 acciones (3 aportan al control de toneladas dispuestas y a toneladas aprovechadas.)
CONTROL AMBIENTAL MANEJO RESIDUOS LLANTAS USADAS: 920 acciones ( 870 aportan toneladas aprovechadas) 
La SRHS, controló la disposición de 1396.03 t de residuos peligrosos así:
Grandes Generadores: 1200.85 t
Medianos Generadores: 188.97 t
Pequeños Generadores: 6.21 t</t>
  </si>
  <si>
    <t xml:space="preserve">Para el cumplimiento de las regulaciones y control a la gestión de residuos, la Secretaría Distrital de Ambiente durante los meses de enero y febrero del año 2021 atendió el 100% de los conceptos técnicos que recomiendan una actuación administrativa sancionatoria y el 0,72 % de magnitud física pendiente por atender de la vigencia 2020, distribuida así:
Vigencia: 
Febrero 2021: 
N° de Conceptos Técnicos que recomiendan actuaciones administrativas sancionatorias: 14
N° de Conceptos Técnicos atendidos jurídicamente: 14
Reserva: 
N° de Conceptos Técnicos que recomiendan actuaciones administrativas sancionatorias pendientes vigencia 2020: 12
N° de Conceptos Técnicos atendidos jurídicamente pendientes vigencia 2021: 12
Total, avance magnitud vigencia 2021: 4.08 % 
Total, avance magnitud reserva 2020: 0,74 % 
Por último, es importante tener presente que los avances en la magnitud de la meta están sujetos a la demanda de conceptos técnicos que remitan las áreas para ser acogidos jurídicamente; por lo tanto, el porcentaje de la magnitud programada se subdivide en proporciones de 2.08% (enero-diciembre) y sobre este porcentaje se medirán los avances mensuales.   </t>
  </si>
  <si>
    <t xml:space="preserve">Las actividades desarrolladas durante enero de 2021 se financiaron con los recursos de la reserva y el avance se establecerá una vez se inicie la ejecución de los trece proyectos programados con recursos de la vigencia. Se relacionan las actividades adelantadas durante los meses de enero y febrero como parte de los 6 proyectos:
Proyecto 1. Programa ECOLECTA: Actualización de 85 puntos en el visor GEO; se cuenta a la fecha con un total de 1.125 puntos activos.
Proyecto 2, Articulación con la ciudadanía para la gestión de residuos en propiedad horizontal: Se realizaron 2 capacitación con un total de 27 asistentes se hizo entrega de 6 contenedores en loc. Barrios Unidos.
Proyecto 3. Dinamización de la red de economía circular: Se realiza reunión con los programas posconsumo con el fin de conocer actividades de gestión 2021. Lumina Recopila, Grupo retorna, Programa posconsumo Ecocomputo. Se realiza reunión con UAESP con el fin de articular actividades programa ECOLECTA. Se realiza reunión con el Ministerio de Ambiente con el fin de dar a conocer la implementación del registro de empresas transformadoras de envases y empaques establecida en la Resolución 1342 de 2020.
Proyecto 4. Información y capacitación en consumo responsable para el manejo de residuos. Se realizó una capacitación dirigida al gremio de los taxistas como se deben disponer los residuos de manejo diferenciado. 16 personas. Se realizo capacitación en compañía OPEL (SDA) Programas posconsumo 24 personas capacitas. 
Proyecto 5. Operación y seguimiento del registro de Aceite Vegetal Usado. Total, de aceite vegetal usado reportado durante el mes de febrero año 2021, es de 205,84 T. 
Proyecto 6. Operación y seguimiento al registro de acopiadores de llantas usadas. Se recibieron 9 solicitudes de registros de acopiadores de llantas, Y del registro de aceite vegetal usado se recibieron 43 solicitudes. </t>
  </si>
  <si>
    <t>En enero de 2021, con recursos de reserva se realizó la formulación del programa para la vigencia 2021.
En febrero de 2021 se aprobó la formulación del programa según Informe técnico  No 00185 del 3/02/2021 y se inició su implementación, gracias a lo cual se ha logrado la disposición a marzo de 2021 de 1.848.562,81 ton de residuos peligrosos, ordinarios, especiales y/o de manejo diferenciado y el aprovechamiento de 360.152,01 ton de residuos, asociadas con 3169 acciones que se distribuyeron así: 
Residuos de Construcción y Demolición RCD – Obras:   1082 acciones, (223 aportan al control de toneladas dispuestas y a las toneladas aprovechadas)
Residuos hospitalarios y similares: 768 acciones (262 aportan al control de toneladas dispuestas y aprovechadas)
RCD – Infraestructura y proyectos especiales de infraestructura y estructura ecológica principal: 185 acciones (24 aportan al control de toneladas dispuestas y a toneladas aprovechadas)
Control ambiental a entidades públicas: 65 acciones (8 aportan al control de toneladas dispuestas y 15 a toneladas aprovechadas.)
Control ambiental manejo residuos llantas usadas: 1069 acciones (384 aportan toneladas aprovechadas) 
Durante el primer trimestre de 2021 realizó el control a 3.201.79 ton de residuos peligrosos (RESPEL), asociadas con la realización de 208 actividades en cumplimiento al Programa de Control así:
Inscripción como acopiador primario de aceite usado: 29
Registros generadores de RESPEL: 51
 Registro en el Inventario Nacional de PCB: 3
Seguimiento a movilizadores de aceite usado: 1
Evaluación Solicitudes de Movilizador de aceite usado: 1
Atención a quejas y derechos de petición: 100
Validación de Planes de Contingencia: 23
Se aclara que el porcentaje de avance, del 21% en esta meta, se da en relación a controlar la disposición y aprovechamiento adecuado de 10.500.000  ton de residuos peligrosos.</t>
  </si>
  <si>
    <t>Para el cumplimiento de las regulaciones y control a la gestión de residuos, la Secretaría Distrital de Ambiente durante el primer trimestre del año 2021 atendió el 100% de los conceptos técnicos que recomiendan una actuación administrativa sancionatoria y el 0,72 % de magnitud física pendiente por atender de la vigencia 2020, distribuida así:
Vigencia: 
Primer Trimestre 2021
N° de Conceptos Técnicos que recomiendan actuaciones administrativas sancionatorias: 15
N° de Conceptos Técnicos atendidos jurídicamente: 15
Reserva: 
N° de Conceptos Técnicos que recomiendan actuaciones administrativas sancionatorias pendientes vigencia 2020: 12
N° de Conceptos Técnicos atendidos jurídicamente pendientes de la vigencia 2020: 12
Total, avance magnitud vigencia 2021: 6.24 % 
Total, avance magnitud reserva 2020: 0,72 % 
Por último, es importante tener presente que el porcentaje de la magnitud programada se subdivide en proporciones de 2.08% (enero-diciembre) y sobre este porcentaje se medirán los avances mensuales.</t>
  </si>
  <si>
    <t xml:space="preserve">Durante el primer trimestre de 2021 se realizaron  actividades como parte del desarrollo de 6 proyectos de economia circular así:
Proyecto 1. Programa ECOLECTA: Actualización de 88 puntos en el visor GEO;  se cuenta a la fecha con un total de 1.125 puntos activos y 4,67 ton de Residuos de Aparatos Eléctricos y Electrónicos (RAEE) gestionados.
Proyecto 2. Articulación con la ciudadanía para la gestión de residuos en propiedad horizontal:   3 capacitaciones - 27 asistentes y entrega de 1 contenedor en la EMPRESA DE ACUEDUCTO DE BOGOTA. 
Proyecto 3. Dinamización de la red de economía circular: 
7 Reuniones de articulación con Fenalco, ACODRES, IPES, UAESP y Secretaría Distrital de Ambiente  con el objeto de obtener información  de insumos para estructurar  modelos de gestión basados en económia circular de las corrientes priorizadas de biomasa residual (residuos orgánicos), residuos de construcción y demolición (RCD), residuos sector textil. 
1 reunión con los programas posconsumo de Lumina Recopila, Grupo retorna, Ecocomputo (conocer actividades de gestión 2021). 
1 reunión con UAESP (articular actividades programa ECOLECTA)
1 reunión con el Ministerio de Ambiente  (conocer la implementación del registro de empresas transformadoras de envases y empaques según la Resolución 1342 de 2020).
Proyecto 4. Información y capacitación en consumo responsable para el manejo de residuos así:  
 Alcaldia Local de Suba (generalidad y normatividad de los residuos peligrosos y especiales -107 personas ) 
Gremio de taxistas (estilos de vida sostenible 90 personas )  
Programas posconsumo - disposición de residuos de manejo diferenciado - 40 personas 
Proyecto 5. Operación y seguimiento del registro de Aceite Vegetal Usado:  Revisión de 1127 reportes de 867 certificados de disposición final  con un  total acumulado de 299,26 ton.
Proyecto 6. Operación y seguimiento al registro de acopiadores de llantas usadas:  Se recibieron 25 solicitudes de registros de acopiadores de llantas. </t>
  </si>
  <si>
    <t xml:space="preserve">A abril de 2021 se reporta un avance  del 0,32  establecido con la ponderación de cada actividad definida en el programa así: 
-Priorización y definición de actividades y usuarios a controlar. 0,1
En enero de 2021, con recursos de reserva se realizó la formulación del programa para el año 2021.
En febrero de 2021 se aprobó la formulación del programa con Informe técnico No 00185 del 3/02/2021 y se inició su implementación.
-Ejecución de Actuaciones Técnicas y administrativas de evaluación control y seguimiento.  0,13
A abril de 2021  se han realizado 5.247 actuaciones técnicas de evaluación, control y seguimiento encaminadas a la adecuada disposición y aprovechamiento de residuos en Bogotá así:
Residuos de Construcción y Demolición RCD – Obras:   1.327 acciones, (244 aportan al control de ton dispuestas y 166 a las ton aprovechadas)
Residuos hospitalarios y similares: 801 acciones (309 aportan a ton dispuestas y aprovechadas)
RCD – Infraestructura y proyectos especiales de infraestructura y estructura ecológica principal: 306 acciones (26 aportan a  ton dispuestas y  aprovechadas)
Residuos especiales entidades públicas: 86 acciones (15 aportan a ton dispuestas y 22 a ton aprovechadas)
Residuos llantas usadas: 1.748 acciones (422 aportan ton aprovechadas) 
Control y vigilancia A respel: 979 actuaciones (112 aportan al control de ton dispuestas)
-Controlar la disposición adecuada de residuos especiales, peligrosos, ordinarios y de manejo diferenciado.  0,036
-Controlar el aprovechamiento de residuos especiales, peligrosos, ordinarios y de manejo diferenciado. 0,031
Las actuaciones técnicas realizadas permitieron controlar 2.991.493,83  ton. de las cuales   2.440.420,97 ton corresponden a la disposición adecuada  y  551.072,86 ton al aprovechamiento de residuos peligrosos, ordinarios, especiales y/o de manejo diferenciado.
-Reporte y consolidación de Informe eficiencia de Actuaciones Técnicas y administrativas de evaluación control y seguimiento 0,018
</t>
  </si>
  <si>
    <t>Para el cumplimiento de las regulaciones y control a la gestión de residuos, la Secretaría Distrital de Ambiente durante los meses comprendidos entre enero a abril del año 2021, ha atendido el 65,78% de los conceptos técnicos que recomiendan una actuación administrativa sancionatoria y el 0,72 % de magnitud física pendiente por atender de la vigencia 2020, distribuida así:
Primer Trimestre 2021
Vigencia: 
N° de Conceptos Técnicos que recomiendan actuaciones administrativas sancionatorias: 15
N° de Conceptos Técnicos atendidos jurídicamente: 15
Reserva: 
N° de Conceptos Técnicos que recomiendan actuaciones administrativas sancionatorias pendientes vigencia 2020: 12
N° de Conceptos Técnicos atendidos jurídicamente pendientes de la vigencia 2020: 12
Segundo trimestre 2021
Abril: 
N° de Conceptos Técnicos que recomiendan actuaciones administrativas sancionatorias: 38
N° de Conceptos Técnicos atendidos jurídicamente: 25
Total, avance magnitud vigencia 2021: 7,6% 
Total, avance magnitud reserva 2020: 0,72 % 
Por último, es importante tener presente que el porcentaje de la magnitud programada se subdivide en proporciones de 2.08% (enero-diciembre) y sobre este porcentaje se medirán los avances mensuales.</t>
  </si>
  <si>
    <t xml:space="preserve">A abril de 2021 se ha inciado e implementado 8 proyectos de economía circular a continuación se presentan los avances: 
Proyecto 1. Programa ECOLECTA: Actualización de 88 puntos en el visor GEO;  1.125 puntos activos y se han recolectado y gestionado 7,14 ton de Residuos de Aparatos Eléctricos y Electrónicos RAEE.
Proyecto 2. Articulación con la ciudadanía para la gestión de residuos en propiedad horizontal:   40 personas sensibilizadas, 5 capacitaciones, 7 conjuntos residenciales sensibilizados y 4 contenedores instalados. 
Proyecto 3. Dinamización de la red de economía circular: 
 19 Reuniones con:  Fenalco, ACODRES, IPES, UAESP: estructurar  modelos de gestión basados en económica circular de las corrientes de biomasa residual (residuos orgánicos), residuos de construcción y demolición (RCD), residuos sector textil.
Elaboración de 2 Modelos de gestión de los materiales priorizados bajo el esquema de economía circular.
1 Reunión con Ministerio de Ambiente establecer la implementación del registro de empresas transformadoras de envases y empaques
31 interacciones empresariales en BOLSA DE RESIDUOS Y SUBPRODUCTOS INDUSTRIALIZABLES BORSI
Proyecto 4. Capacitación en consumo responsable para el manejo de residuos:  
 Crecimiento Verde:  515 personas en acciones de economía circular. 
 Unidad Administrativa Especial de Servicios Públicos:  implementación de puntos de recolección de residuos posconsumo,  seguimiento a 12 puntos 
Proyecto 5. Operación y seguimiento del registro de Aceite Vegetal Usado AVU: 146 registros atendidos, revisión de 2155 y reporte de 315,25 ton de AVU gestionados.
Proyecto 6 y 7 Operación y seguimiento al registro de acopiadores de llantas usadas:  55 solicitudes 
Proyecto 8 . Se concertó el plan de acción de la mesa distrital  proyectos del PGIRP vigente y el plan de actualización
Número de registro de envases y empaques recibidos 17, número de registros aprobados 9 y 10 solicitudes de apoyo. </t>
  </si>
  <si>
    <t>A agosto de 2021 se reporta un avance del 0,67 así: 
-Priorización y definición de actividades y usuarios a controlar: 0,1
Enero 2021: con recursos de reserva se realizó la formulación del programa para el año 2021.
Febrero 2021: se aprobó la formulación del programa (informe técnico No 00185 del 3/02/2021) e  inició su implementación.
-Ejecución de actuaciones técnicas y administrativas de evaluación control y seguimiento: 0,37
A julio de 2021 se realizaron 13.338 actuaciones técnicas, de las cuales 1.093 aportan a disposición adecuada, 1.407 a ton aprovechadas y 8.845 hacen parte de acciones de seguimiento al cumplimiento de la normatividad ambiental relacionada con residuos así: 
Residuos de Construcción y Demolición RCD – obras: 2.197 acciones (479 aportan al control de ton dispuestas y 316 a ton aprovechadas)
Residuos hospitalarios y similares: 3.143 acciones (479 aportan a ton dispuestas y 410 a ton aprovechadas)
RCD - proyectos especiales de infraestructura: 694 acciones (69 aportan a ton dispuestas y 53 a aprovechadas)
Residuos especiales entidades públicas: 212 acciones (29 aportan a ton dispuestas y 65 a ton aprovechadas)
Residuos llantas usadas: 3.708 acciones (824 aportan a ton aprovechadas) 
Control y vigilancia a RESPEL: 3.384 acciones (243 aportan a ton dispuestas)
-Controlar la disposición adecuada de residuos especiales, peligrosos, ordinarios y de manejo diferenciado: 0,077
-Controlar el aprovechamiento de residuos especiales, peligrosos, ordinarios y de manejo diferenciado: 0,078
Las actuaciones técnicas permitieron controlar 6.824.779,15 ton. De las cuales 5.456.609,62 ton aportan a la disposición adecuada y 1.368.169,53  ton al aprovechamiento de residuos peligrosos, ordinarios, especiales y/o de manejo diferenciado.
-Reporte y consolidación a agosto de 2021 de Informe eficiencia de actuaciones técnicas y administrativas de evaluación control y seguimiento: 0,046.</t>
  </si>
  <si>
    <t xml:space="preserve">Para el cumplimiento de las regulaciones y control a la gestión de residuos, la Secretaría Distrital de Ambiente durante los meses comprendidos entre enero a agosto del año 2021, ha atendido el 91,78% de los conceptos técnicos que recomiendan una actuación administrativa sancionatoria y el 0,72 % de magnitud física pendiente por atender de la vigencia 2020, distribuida así:
Primer Trimestre 2021
Vigencia: 
N° de Conceptos Técnicos que recomiendan actuaciones administrativas sancionatorias: 15
N° de Conceptos Técnicos atendidos jurídicamente: 15
Reserva: 
N° de Conceptos Técnicos que recomiendan actuaciones administrativas sancionatorias pendientes vigencia 2020: 12
N° de Conceptos Técnicos atendidos jurídicamente pendientes de la vigencia 2020: 12
Segundo trimestre 2021
Abril: 
N° de Conceptos Técnicos que recomiendan actuaciones administrativas sancionatorias: 38
N° de Conceptos Técnicos atendidos jurídicamente: 25
Mayo: 
N° de Conceptos Técnicos que recomiendan actuaciones administrativas sancionatorias: 16
N° de Conceptos Técnicos atendidos jurídicamente: 15
N° de Conceptos Técnicos atendidos jurídicamente pendientes abril: 3 
Junio: 
N° de Conceptos Técnicos que recomiendan actuaciones administrativas sancionatorias:1
N° de Conceptos Técnicos atendidos jurídicamente: 1
N° de Conceptos Técnicos atendidos jurídicamente pendientes abril y mayo: 5 
Julio 
N° de Conceptos Técnicos que recomiendan actuaciones administrativas sancionatorias:2
N° de Conceptos Técnicos atendidos jurídicamente: 1
Agosto: 
N° de Conceptos Técnicos que recomiendan actuaciones administrativas sancionatorias:1
N° de Conceptos Técnicos atendidos jurídicamente: 1
N° de Conceptos Técnicos atendidos jurídicamente pendiente julio:1
Total, avance magnitud vigencia 2021: 15,27% 
Total, avance magnitud reserva 2020: 0,72 % 
 </t>
  </si>
  <si>
    <t>A agosto de 2021 se ha dado inicio y se presentan avances en 12 proyectos de economía circular para cerrar el ciclo de vida de los materiales así:
Jornadas de devolución de residuos RECICLATÓN: busca disminuir la disposición inadecuada de residuos peligrosos generados por las empresas públicas y privadas.  Avance: 60%.
Ecolecta (Permanente) busca culturizar y promover a la ciudadanía sobre la disposición adecuada de residuos peligrosos. Avance: 75% 
Articulación de la ciudadanía para la gestión de residuos en propiedad horizontal busca evitar la gestión inadecuada de aceites usados en el sector residencial evitando taponamiento de tuberías y fuentes hídricas. Avance: 66,6 %
Red de economía circular: Busca disminuir la deficiencia en el flujo de información sobre los productos, servicios, procesos productivos y normatividad, relacionados con la producción y el consumo Sostenible. Avance: 66,6%
Caja de herramientas:  Su fin es culturizar y promover la disposición adecuada de residuos peligrosos. Avance: 62%
Capacitación para el crecimiento verde:  Fortalece el capital humano para la transición hacia el crecimiento verde, uno de los temas relevantes es el manejo responsable de los materiales y residuos en los actores de la cadena de valor. Avance: 68%
Actualización y desarrollo del plan de gestión integral de residuos peligroso PGIRP de Bogotá: Su objetivo es la actualización de un plan actualizado. Avance: 64%
Operación al registro de Aceite Vegetal Usado Inadecuada evita la inadecuada disposición de este residuo. Avance: 66%
Operación al registro acopiadores de llantas usadas: Busca atender los inconvenientes por la inadecuada disposición de este residuo. Avance: 66%
Difusión e información sobre economía circular. Avance: 35%
Promover el consumo responsable: busca promover estilos de consumo sostenibles. Avance: 63%
Activación 12.21 30 %</t>
  </si>
  <si>
    <t>A octubre de 2021 se reporta un avance del 0,83 relacionado con: 
-Priorización y definición de actividades y usuarios a controlar: 0,1
Enero 2021: con recursos de reserva se realizó la formulación del programa para el año 2021.
Febrero 2021: se aprobó la formulación del programa (informe técnico No 00185 del 3/02/2021) e inició su implementación.
-Ejecución de actuaciones técnicas y administrativas de evaluación control y seguimiento: 0,48
A octubre de 2021 se realizaron 16.683 actuaciones técnicas, de las cuales 1.908 aportan a disposición adecuada, 2.329 a ton aprovechadas y 12.446 hacen parte de acciones de seguimiento al cumplimiento de la normatividad ambiental relacionada con residuos así: 
Residuos de Construcción y Demolición RCD – obras: 2.866 acciones (668 aportan al control de ton dispuestas y 422 a ton aprovechadas)
Residuos hospitalarios y similares: 3.785 acciones (810 aportan a ton dispuestas y 675 a ton aprovechadas)
RCD - proyectos especiales de infraestructura: 856 acciones (82 aportan a ton dispuestas y 60 a aprovechadas)
Residuos especiales entidades públicas: 247 acciones (31 aportan a ton dispuestas y 69 a ton aprovechadas)
Residuos llantas usadas: 4.941 acciones (1103 aportan a ton aprovechadas) 
Control y vigilancia a RESPEL: 3.988 acciones (317 aportan a ton dispuestas)
-Controlar la disposición adecuada de residuos especiales, peligrosos, ordinarios y de manejo diferenciado: 0,098
-Controlar el aprovechamiento de residuos especiales, peligrosos, ordinarios y de manejo diferenciado: 0,097
Las actuaciones técnicas permitieron controlar 8.840.579,11 ton. De las cuales 7.138.781,73 ton aportan a la disposición adecuada y 1.701.797,38 ton al aprovechamiento de residuos peligrosos, ordinarios, especiales y/o de manejo diferenciado.
-Reporte y consolidación a eficiencia de 2021 de Informe eficiencia de actuaciones técnicas y administrativas de evaluación control y seguimiento: 0,059.</t>
  </si>
  <si>
    <t xml:space="preserve">Para el cumplimiento de las regulaciones y control a la gestión de residuos, la Secretaría Distrital de Ambiente durante los meses comprendidos entre enero a octubre del año 2021, ha atendido el 94% de los conceptos técnicos representados en la atención de 92 actos administrativos y el 0,72 % de magnitud física pendiente por atender de la vigencia 2020, distribuida así:
Vigencia: 
N° de Conceptos Técnicos que recomiendan actuaciones administrativas sancionatorias: 98
N° de Conceptos Técnicos atendidos jurídicamente: 92
Reserva: 
N° de Conceptos Técnicos que recomiendan actuaciones administrativas sancionatorias pendientes vigencia 2020: 12
N° de Conceptos Técnicos atendidos jurídicamente pendientes de la vigencia 2020: 12
Total, avance magnitud vigencia 2021: 19,05% 
Total, avance magnitud reserva 2020: 0,72 % 
Por último, es importante tener presente que el porcentaje de la magnitud programada se subdivide en proporciones de 2.08% (enero-diciembre) y sobre este porcentaje se medirán los avances mensuales.
 </t>
  </si>
  <si>
    <t>A octubre de 2021 se ha dado inicio y se presentan avances en 12 proyectos de economía circular para cerrar el ciclo de vida de los materiales así:
Jornadas de devolución de residuos RECICLATÓN: busca disminuir la disposición inadecuada de residuos peligrosos generados por las empresas públicas y privadas.  Avance: 62%.
Ecolecta (Permanente) busca culturizar y promover a la ciudadanía sobre la disposición adecuada de residuos peligrosos. Avance: 80% 
Articulación de la ciudadanía para la gestión de residuos en propiedad horizontal busca evitar la gestión inadecuada de aceites usados en el sector residencial evitando taponamiento de tuberías y fuentes hídricas. Avance: 79%
Red de economía circular: Busca disminuir la deficiencia en el flujo de información sobre los productos, servicios, procesos productivos y normatividad, relacionados con la producción y el consumo Sostenible. Avance: 77%
Caja de herramientas:  Su fin es culturizar y promover la disposición adecuada de residuos peligrosos. Avance: 80%
Capacitación para el crecimiento verde:  Fortalece el capital humano para la transición hacia el crecimiento verde, uno de los temas relevantes es el manejo responsable de los materiales y residuos en los actores de la cadena de valor. Avance: 78%
Actualización y desarrollo del plan de gestión integral de residuos peligroso PGIRP de Bogotá: Su objetivo es la actualización de un plan actualizado. Avance: 75%
Operación al registro de Aceite Vegetal Usado Inadecuada evita la inadecuada disposición de este residuo. Avance: 77%
Operación al registro acopiadores de llantas usadas: Busca atender los inconvenientes por la inadecuada disposición de este residuo. Avance: 76%
Difusión e información sobre economía circular. Avance: 65%
Promover el consumo responsable: busca promover estilos de consumo sostenibles. Avance: 66 %
Activación 12.21:   62 %</t>
  </si>
  <si>
    <t>A diciembre de 2021 se logra el cumplimiento del 100%  de la meta, así: 
-Priorización y definición de actividades y usuarios a controlar: 0,1
Enero 2021: con recursos de reserva se realizó la formulación de 1 (un)  programa (informe técnico No 00185 del 3/02/2021) y se realizó su implementación con las siguientes actividades:
-Ejecución de actuaciones técnicas y administrativas de evaluación control y seguimiento: 0,58
A diciembre de 2021 se realizaron 20.142 actuaciones técnicas, de las cuales 2.348 aportan a disposición adecuada, 3.031 a ton aprovechadas y 14.763 hacen parte de acciones de seguimiento al cumplimiento de la normatividad ambiental relacionada con residuos. Por grupos de residuos las acciones se distribuyen así: 
Residuos de Construcción y Demolición RCD – obras: 3.483 acciones (776 aportan al control de ton dispuestas y 479 a ton aprovechadas)
Residuos hospitalarios y similares: 4.572 acciones (1.096 aportan a ton dispuestas y 937 a ton aprovechadas)
RCD - proyectos especiales de infraestructura: 987 acciones (96 aportan a ton dispuestas y 68 a aprovechadas)
Residuos especiales entidades públicas: 289 acciones (32 aportan a ton dispuestas y 70 a ton aprovechada
Residuos llantas usadas: 6.254 acciones (1.477 aportan a ton aprovechadas) 
Control y vigilancia a RESPEL: 4.557 acciones (348 aportan a ton dispuestas)
-Controlar la disposición adecuada de residuos especiales, peligrosos, ordinarios y de manejo diferenciado: 0,13
-Controlar el aprovechamiento de residuos especiales, peligrosos, ordinarios y de manejo diferenciado: 0,12
Las actuaciones técnicas permitieron controlar  10.602.822,16  ton. De las cuales 8.466.949,41 ton aportan a la disposición adecuada y 2.135.872,75  ton al aprovechamiento de residuos peligrosos, ordinarios, especiales y/o de manejo diferenciado.
-Reporte y consolidación a eficiencia de 2021 de Informe eficiencia de actuaciones técnicas y administrativas de evaluación control y seguimiento: 0,07</t>
  </si>
  <si>
    <t xml:space="preserve">Para el cumplimiento de las regulaciones y control a la gestión de residuos, la Secretaría Distrital de Ambiente durante lo corrido de la vigencia 2021, se logró atender  el 99,1% de los conceptos técnicos, equivalente a un cumplimiento del 24,82% sobre la magnitud programada para la vigencia y representados en 122 actos administrativos de caracter sancionatorio y el 0,72 % de magnitud física pendiente por atender de la vigencia 2020, distribuida así:
Vigencia: 
N° de Conceptos Técnicos que recomiendan actuaciones administrativas sancionatorias: 123
N° de Conceptos Técnicos atendidos jurídicamente: 122
Reserva: 
N° de Conceptos Técnicos que recomiendan actuaciones administrativas sancionatorias pendientes vigencia 2020: 12
N° de Conceptos Técnicos atendidos jurídicamente pendientes de la vigencia 2020: 12
Total, avance magnitud vigencia 2021: 24,82% </t>
  </si>
  <si>
    <t>A diciembre de 2021 se cumplió con el 100 % de actividades programadas para cada uno de los proyectos de economia circular y se presentan los avances en los 13 proyectos de economía circular para cerrar el ciclo de vida de los materiales así:
Jornadas de devolución de residuos RECICLATÓN: busca disminuir la disposición inadecuada de residuos peligrosos generados por las empresas públicas y privadas.  Avance: 100%.
Ecolecta (Permanente) busca culturizar y promover a la ciudadanía sobre la disposición adecuada de residuos peligrosos. Avance: 100% 
Articulación de la ciudadanía para la gestión de residuos en propiedad horizontal busca evitar la gestión inadecuada de aceites usados en el sector residencial evitando taponamiento de tuberías y fuentes hídricas. Avance: 100%
Red de economía circular: Busca disminuir la deficiencia en el flujo de información sobre los productos, servicios, procesos productivos y normatividad, relacionados con la producción y el consumo Sostenible. Avance: 100%
Caja de herramientas:  Su fin es culturizar y promover la disposición adecuada de residuos peligrosos. Avance: 100%
Capacitación para el crecimiento verde:  Fortalece el capital humano para la transición hacia el crecimiento verde, uno de los temas relevantes es el manejo responsable de los materiales y residuos en los actores de la cadena de valor. Avance: 100%
Actualización y desarrollo del plan de gestión integral de residuos peligroso PGIRP de Bogotá: Su objetivo es la actualización de un plan actualizado. Avance: 100%
Operación al registro de Aceite Vegetal Usado Inadecuada evita la inadecuada disposición de este residuo. Avance: 100%
Operación al registro acopiadores de llantas usadas: Busca atender los inconvenientes por la inadecuada disposición de este residuo. Avance: 100%
Difusión e información sobre economía circular. Avance: 100%
Promover el consumo responsable: busca promover estilos de consumo sostenibles. Avance: 100%
Activación 12.21 100%
Incentivar los estilos de vida Sostenible  Participación en la mesa nacional de EVS y actividades de articulación interinstitucional sobre EVS 100%</t>
  </si>
  <si>
    <t>A diciembre de 2022 se logró alcanzar la implementación de  1 programa así: 
-Priorización y definición de actividades y usuarios a controlar: 0,1
Enero 2022: se avanzó en la formulación de 1  programa. En febrero se terminó informe técnico No  0528 del 28/02/2022 y empezó su implementación con las siguientes actividades:
-Ejecución de actuaciones técnicas y administrativas de evaluación control y seguimiento: 0,58
A diciembre de 2022 se realizaron 27.085 actuaciones técnicas, Por tipos de residuos las acciones se distribuyen así:
Residuos de Construcción y Demolición RCD – obras: 3.659
Residuos hospitalarios y similares: 6.028 acciones
Residuos infecciosos y químicos Micro: 2.748 acciones
RCD - proyectos especiales de infraestructura: 1.313 acciones 
Evaluación control y seguimiento Metro: 1.691 acciones 
Residuos especiales entidades públicas: 385 acciones 
Residuos llantas usadas: 7.411 acciones 
Control y vigilancia a RESPEL: 3.850 acciones 
-Controlar la disposición adecuada de residuos especiales, peligrosos, ordinarios y de manejo diferenciado: 0,13
-Controlar el aprovechamiento de residuos especiales, peligrosos, ordinarios y de manejo diferenciado:0,12
Las actuaciones técnicas permitieron controlar  16.759.063,97  ton. De las cuales 13.651.068,64 ton aportan a la disposición adecuada y 3.107.995,33 ton a aprovechamiento.
-Reporte y consolidación  de Informe eficiencia de actuaciones técnicas y administrativas de evaluación control y seguimiento al mes de diciembre de 2022: 0,07</t>
  </si>
  <si>
    <t xml:space="preserve">Para el cumplimiento de las regulaciones y control a la gestión de residuos, la Secretaría Distrital de Ambiente durante el periodo comprendido del 01 de enero al 31 de diciembre del 2022, se recibieron 323 conceptos técnicos de las cuales se acogieron y generaron 317 actuaciones administrativas en el marco del cumplimiento del proceso sancionatorio ambiental.
Frente a la reserva se avanzo en el mes de enero, acogiendo 1 concepto técnico a través de un acto administrativo, con lo cual se da por cumplido al rezago de 0,18, causado en la vigencia 2021
</t>
  </si>
  <si>
    <t xml:space="preserve">A diciembre de 2022 se realizaron actividades de gestión que permitieron la implementación al 100% de 10 proyectos de economía circular así:
1.	Reciclaton Empresarial: Busca disminuir la disposición inadecuada de residuos peligrosos generados por las empresas públicas y privadas. 
2.	Ciudadanía con Estilo Verde: Fortalece el capital humano para la transición hacia el crecimiento verde, impulsando el  manejo responsable de los materiales y residuos en los actores de la cadena de valor. 
3. Modelos de EC para Residuos Priorizados: Los modelos de economía circular consisten en identificar alternativas para la gestión de diversos tipos de residuos, vinculando a diferentes partes interesadas para concertar actividades conjuntas relacionadas con las cadenas de valor de distintos materiales. 
4. 	Gestión de residuos posconsumo en instituciones educativas rurales: Busca dar cumplimiento a las estrategias de conservación promovidas por la SDA conforme con su competencia en conjunto y participación con diferentes actores públicos, privados, institucionales y comunitarios 
5. 	Proyecto de participación ciencia, tecnología e innovación: hoja de ruta para avanzar en la gestión del asbesto instalado en el mediano y largo plazo. 
6.	EC para la gestión de RESPEL: Su objetivo es realizar la verificación y seguimiento de actividades establecidas en el PGIRESPEL y su actualización. 
7.	Instrumentos de gobernanza para la EC: La gobernanza público-privada para generar desarrollo económico sostenible. 
8.	Registro y reporte de trámite de registro: Verificación y seguimiento a tramites de registro de aceite vegetal usado, registro de acopiadores de llantas y registro de empresas transformadoras de envases y empaques. 
9. 	Programa ECOLECTA: Busca culturizar y promover a la ciudadanía sobre la disposición adecuada de residuos peligrosos. 
10. 	Promoción del registro y reporte de Aceites Vegetales Usados en plazas de mercado distritales a través articulación con el IPES </t>
  </si>
  <si>
    <t>A Diciembre  de 2022, la Secretaría Distrital de Ambiente controló la gestión adecuada de  16.760.475,97 ton de residuos peligrosos, ordinarios, especialesde los cuales  13.651.068,64 ton corresponden a disposición adecuada  y 3109407,33  ton a  aprovechamiento de residuos  en el D.C.</t>
  </si>
  <si>
    <t>Se incluyen   columnas con nuevos patrones de medición en los omponentes de Gestión e Inversión</t>
  </si>
  <si>
    <t>Radicado No. 2021IE106063 del 31 de mayo del 2021.</t>
  </si>
  <si>
    <t xml:space="preserve">TOTAL </t>
  </si>
  <si>
    <r>
      <t>Versión:</t>
    </r>
    <r>
      <rPr>
        <b/>
        <sz val="14"/>
        <color rgb="FFFF0000"/>
        <rFont val="Arial"/>
        <family val="2"/>
      </rPr>
      <t xml:space="preserve"> </t>
    </r>
    <r>
      <rPr>
        <b/>
        <sz val="14"/>
        <rFont val="Arial"/>
        <family val="2"/>
      </rPr>
      <t>14</t>
    </r>
  </si>
  <si>
    <t>Formato: Programación, Actualización y Seguimiento del Plan de Acción - Componente de  Territorialización</t>
  </si>
  <si>
    <t>Para el año 2023 se establecieron y priorizaron 12 proyectos de economía circular enfocados en tres temáticas especificas. Durante el mes de mayo se reporta el avance de acciones en 12 proyectos de economía circular (PEC). 
PROYECTOS DE ARTICULACIÓN DE ACTORES DE LA DE RED ECONOMÍA CIRCULAR 
PEC #1 Recolección de residuos peligrosos especiales y de manejo diferenciado en el sector empresarial en el marco de la campaña “Reciclatón Empresarial de posconsumo, especiales, envases y empaques. AVANCE 10%
PEC #2 Promoción y difusión de la adecuada gestión de residuos peligrosos y especiales en el sector residencial en el marco del proyecto “Bogotá RIE Fase I - La palabra enseña y el ejemplo moviliza” AVANCE 28%
PEC # 3 Promoción a la gestión integral de asbesto - Acuerdo 825 de 2021. AVANCE 26%
PEC # 4 Economía circular de residuos de construcción y demolición. AVANCE 19%
PEC # 5 Economía circular sector textil. AVANCE 15%
PEC # 6 Economía circular sector gastronómico y biomasa residual. AVANCE 20%
PEC # 7 Promoción a la gestión adecuada de residuos de Movilidad eléctrica - Acuerdo 811 de 2021. AVANCE 15%
PEC # 8 Proyecto educativo Ecolecta 2023 AVANCE 8%
PROYECTOS DE PROCESAMIENTO, PRODUCCIÓN Y DIFUSIÓN DE INFORMACIÓN DE ECONOMÍA CIRCULAR.
PEC # 9 Identificación y articulación de acciones para la promoción de estilos de vida sostenible. AVANCE 15%
PEC # 10 Promoción a la gestión integral de RESPEL. AVANCE 10%
PEC#11  Coordinación interna de actividades establecidas en el PGIRS. AVANCE 12%
PROYECTOS DE PROMOCIÓN DE APROVECHAMIENTO DE RESIDUOS PELIGROSOS, ESPECIALES Y DE MANEJO DIFERENCIADO
PEC #12 Registro y reporte de trámites de residuos - 2023 AVANCE 38%</t>
  </si>
  <si>
    <t xml:space="preserve">En el marco de las acciones de evaluación, control y seguimiento a los factores de deterioro ambiental como los son los residuos y escombros, la Secretaría Distrital de Ambiente durante el periodo comprendido entre el 01 enero al 31 de mayo del año 2023, atendió el 100% de los conceptos técnicos que recomiendan una actuación administrativa sancionatoria, distribuida así:
N° de Conceptos Técnicos que recomiendan actuaciones administrativas sancionatorias: 141
N° de Conceptos Técnicos acogidos jurídicamente mediante acto administrativo: 141
Para el 2022 no se atendieron jurídicamente 6 conceptos tecnicos, los cuales se constituyeron como productos de la reserva, sobre los cuales ya se han emitido las actuaciones jurídicas requeridas. </t>
  </si>
  <si>
    <t>CENTRO ADMINISTRATIVO
LA CATEDRAL
LA CONCORDIA
LAS AGUAS</t>
  </si>
  <si>
    <t>1
2
3
4
5
6
7
8</t>
  </si>
  <si>
    <t>A mayo de 2023, se avanza en 41%  de  la implementación del programa de actividades de evaluación, control y seguimiento ambiental encaminadas a la adecuada disposición y aprovechamiento de residuos en Bogotá    y se realizó el reporte de eficiencia de las actuaciones técnicas y administrativas de evaluación control y seguimiento para cada uno de los tipos de usuarios controlados según se soporta en los  informes técnicos. lo anterior como parte de la elaboración del segundo instrumento técnico</t>
  </si>
  <si>
    <t>A mayo de 2023  se realizaron 8.724 actuaciones de evaluación control y seguimiento a la disposición y aprovechamiento de residuos en Bogotá 
-Controlar la disposición adecuada de residuos especiales, peligrosos, ordinarios y de manejo diferenciado: 0,064
Las actuaciones técnicas permitieron controlar   la disposición adecuada de  3.961.418 Ton de residuos peligrosos 
-Controlar el aprovechamiento de residuos especiales, peligrosos, ordinarios y de manejo diferenciado: 0,036 
 las actuaciones permitieron controla el aprovechamiento de 1.059.809,8 ton de residuos especiales y peligrosos generadas en el D.C. así:
Aprovechamiento RCD PROYECTO
-Reporte y consolidación  de Informe eficiencia de actuaciones técnicas y administrativas de evaluación control y seguimiento al mes de mayo  de 2023: 0,025%</t>
  </si>
  <si>
    <t>A Mayo   de 2023, la Secretaría Distrital de Ambiente controló la gestión adecuada de 5.021.751 ton de residuos peligrosos, ordinarios, especialesde los cuales  3.961.418,06  ton corresponden a disposición adecuada  y  1.060.333  ton a  aprovechamiento de residuos  en el D.C.</t>
  </si>
  <si>
    <t>Para el año 2023 se establecieron y priorizaron 12 proyectos de economía circular enfocados en tres temáticas especificas. Durante el mes de junio se reporta el avance de acciones en 12 proyectos de economía circular (PEC). 
PROYECTOS DE ARTICULACIÓN DE ACTORES DE LA DE RED ECONOMÍA CIRCULAR 
PROYECTOS DE ARTICULACIÓN DE ACTORES DE LA DE RED ECONOMÍA CIRCULAR 
PEC #1 Recolección de residuos peligrosos especiales y de manejo diferenciado en el sector empresarial en el marco de la campaña “Reciclatón Empresarial de posconsumo, especiales, envases y empaques. AVANCE 65%
PEC #2 Promoción y difusión de la adecuada gestión de residuos peligrosos y especiales en el sector residencial en el marco del proyecto “Bogotá RIE Fase I - La palabra enseña y el ejemplo moviliza” AVANCE 38%
PEC # 3 Promoción a la gestión integral de asbesto - Acuerdo 825 de 2021. AVANCE 30%
PEC # 4 Economía circular de residuos de construcción y demolición. AVANCE 25%
PEC # 5 Economía circular sector textil. AVANCE 30%
PEC # 6 Economía circular sector gastronómico y biomasa residual. AVANCE 25%
PEC # 7 Promoción a la gestión adecuada de residuos de Movilidad eléctrica - Acuerdo 811 de 2021. AVANCE 20%
PEC # 8 Proyecto educativo Ecolecta 2023 AVANCE 10%
PROYECTOS DE PROCESAMIENTO, PRODUCCIÓN Y DIFUSIÓN DE INFORMACIÓN DE ECONOMÍA CIRCULAR.
PEC # 9 Identificación y articulación de acciones para la promoción de estilos de vida sostenible. AVANCE 20%
PEC # 10 Promoción a la gestión integral de RESPEL. AVANCE 15%
PEC#11 Coordinación interna de actividades establecidas en el PGIRS. AVANCE 12%
PROYECTOS DE PROMOCIÓN DE APROVECHAMIENTO DE RESIDUOS PELIGROSOS, ESPECIALES Y DE MANEJO DIFERENCIADO
PEC #12 Registro y reporte de trámites de residuos - 2023 AVANCE 50%</t>
  </si>
  <si>
    <t xml:space="preserve">Sistema de información ambiental FOREST 
Archivos de la Dirección de Control Ambiental </t>
  </si>
  <si>
    <t>91
92
93
95
96</t>
  </si>
  <si>
    <t>32
33
34
50
51</t>
  </si>
  <si>
    <t>ABRAHAM LINCOLN
EL CARMEN
ESCUELA GENERAL SANTANDER
FATIMA
ISLA DEL SOL
MUZU
PARQUE EL TUNAL
SAMORE
SAN BENITO
SAN CARLOS
SAN VICENTE FERRER
SANTA LUCIA
TUNAL ORIENTAL
TUNJUELITO
VENECIA
VENECIA OCCIDENTAL</t>
  </si>
  <si>
    <t>113
44
45
46
47
48
78
79
80
81
82
83</t>
  </si>
  <si>
    <t>AEROPUERTO EL DORADO
BELEN FONTIBON
BRISAS ALDEA FONTIBON
CAPELLANIA
CENTRO FONTIBON
CIUDAD HAYUELOS
EL CARMEN FONTIBON
EL CHANCO I
EL REFUGIO
EL TINTAL CENTRAL
EL VERGEL
FERROCAJA FONTIBON
FRANCO
GRANJAS DE TECHO
INTERINDUSTRIAL
LA CABANA FONTIBON
LA ESPERANZA NORTE
LA GIRALDA
LA LAGUNA FONTIBON
MODELIA
MODELIA OCCIDENTAL
MONTEVIDEO
MORAVIA
PUENTE GRANDE
PUERTA DE TEJA
SABANA GRANDE
SALITRE OCCIDENTAL
SAN JOSE DE FONTIBON
SAN PABLO JERICO
SANTA CECILIA
TERMINAL DE TRANSPORTES
VEREDA EL TINTAL
VERSALLES FONTIBON
VILLA CARMENZA
VILLEMAR</t>
  </si>
  <si>
    <t>40
41
43
108
111</t>
  </si>
  <si>
    <t>64
65
66
67
68
69
70</t>
  </si>
  <si>
    <t>A junio de 2023, se estructuró y formuló el 1er Instrumento técnico  denominado  "Programa de actividades de evaluación, control y seguimiento ambiental encaminadas a la adecuada disposición y aprovechamiento de residuos en Bogotá" Informe Tecnico No. 01158, 02 de marzo del 2023
En cuanto al 2do instrumento técncios se avanza en 50%  de  la implementación del programa de actividades de evaluación, control y seguimiento ambiental encaminadas a la adecuada disposición y aprovechamiento de residuos en Bogotá    y se realizó el reporte de eficiencia de las actuaciones técnicas y administrativas de evaluación control y seguimiento para cada uno de los tipos de usuarios controlados según se soporta en los  informes técnicos.</t>
  </si>
  <si>
    <t>A Junio de 2023 se avanzó en el 0,50%  correspondiente a la elaboración  y avance de la implementación de 1 programa de actividades de evaluación, control y seguimiento ambiental encaminadas a la adecuada disposición y aprovechamiento de residuos en Bogotá establecido para el año 2023,  el cual se encuentra definido por 7 actividades cada una con una ponderación específica dependiendo de su importancia  así: 
-Priorización y definición de actividades y usuarios a controlar: 0,10%
formulación de 1 programa Informe Tecnico No. 01158, 02 de marzo del 2023 en el cual se priorizaron las actividades de control a la generación de residuos peligrosos competencia de la SCASP y la SRHS, para el año 2023. 
-Ejecución de actuaciones técnicas y administrativas de evaluación control y seguimiento: 0,253%
A junio de 2023  se realizaron 11.905 actuaciones de evaluación control y seguimiento a la disposición y aprovechamiento de residuos en Bogotá 
-Controlar la disposición adecuada de residuos especiales, peligrosos, ordinarios y de manejo diferenciado: 0,073
Las actuaciones técnicas permitieron controlar   la disposición adecuada de  5.125.794,23 Ton de residuos peligrosos  y Controlar el aprovechamiento de residuos especiales, peligrosos, ordinarios y de manejo diferenciado: 0,048 
 las actuaciones permitieron controla el aprovechamiento de 1.404.166,14 ton de residuos especiales y peligrosos generadas en el D.C. 
-Reporte y consolidación  de Informe eficiencia de actuaciones técnicas y administrativas de evaluación control y seguimiento al mes de junio  de 2023: 0,032%</t>
  </si>
  <si>
    <t xml:space="preserve">En el marco de las acciones de evaluación, control y seguimiento a los factores de deterioro ambiental como los son los residuos y escombros, la Secretaría Distrital de Ambiente durante el periodo comprendido entre el 01 enero al 30 de junio del año 2023, atendió el 100% de los conceptos técnicos que recomiendan una actuación administrativa sancionatoria, distribuida así:
N° de Conceptos Técnicos que recomiendan actuaciones administrativas sancionatorias: 173
N° de Conceptos Técnicos acogidos jurídicamente mediante acto administrativo: 173
Para el 2022 no se atendieron jurídicamente 6 conceptos tecnicos, los cuales se constituyeron como productos de la reserva, sobre los cuales ya se han emitido las actuaciones jurídicas requeridas. </t>
  </si>
  <si>
    <t>A Junio   de 2023, la Secretaría Distrital de Ambiente controló la gestión adecuada de 6.529.960,37  ton de residuos peligrosos, ordinarios, especialesde los cuales  5.125.794,23  ton corresponden a disposición adecuada  y  1.404.166,14  ton a  aprovechamiento de residuos  en el D.C.</t>
  </si>
  <si>
    <t>A Julio de 2023, la Secretaría Distrital de Ambiente controló la gestión adecuada de 8.177.649,76 ton de residuos peligrosos, ordinarios, especiales de los cuales  6.409.352  ton corresponden a disposición adecuada  y  1.768.297,76  ton a aprovechamiento de residuos  en el D.C.</t>
  </si>
  <si>
    <t>En el marco de las acciones de evaluación, control y seguimiento a los factores de deterioro ambiental como los son los residuos y escombros, la Secretaría Distrital de Ambiente durante el periodo comprendido entre el 01 enero al 31 de julio del año 2023, atendió el 99,6% de los conceptos técnicos que recomiendan una actuación administrativa sancionatoria, distribuida así:
N° de Conceptos Técnicos que recomiendan actuaciones administrativas sancionatorias: 245
N° de Conceptos Técnicos acogidos jurídicamente mediante acto administrativo: 244</t>
  </si>
  <si>
    <t>Para el año 2023 se establecieron y priorizaron 12 proyectos de economía circular enfocados en tres temáticas especificas. Durante el mes de julio se reporta el avance de acciones en 12 proyectos de economía circular (PEC).así: 
PROYECTOS DE ARTICULACIÓN DE ACTORES DE LA DE RED ECONOMÍA CIRCULAR 
PEC #1 Recolección de residuos peligrosos especiales y de manejo diferenciado en el sector empresarial en el marco de la campaña “Reciclatón Empresarial de posconsumo, especiales, envases y empaques. AVANCE 70%
PEC #2 Promoción y difusión de la adecuada gestión de residuos peligrosos y especiales en el sector residencial en el marco del proyecto “Bogotá RIE Fase I - La palabra enseña y el ejemplo moviliza” AVANCE 45%
PEC # 3 Promoción a la gestión integral de asbesto - Acuerdo 825 de 2021. AVANCE 35%
PEC # 4 Economía circular de residuos de construcción y demolición. AVANCE 37%
PEC # 5 Economía circular sector textil. AVANCE 35%
PEC # 6 Economía circular sector gastronómico y biomasa residual. AVANCE 35%
PEC # 7 Promoción a la gestión adecuada de residuos de Movilidad eléctrica - Acuerdo 811 de 2021. AVANCE 40%
PEC # 8 Proyecto educativo Ecolecta 2023 AVANCE 20%
PROYECTOS DE PROCESAMIENTO, PRODUCCIÓN Y DIFUSIÓN DE INFORMACIÓN DE ECONOMÍA CIRCULAR.
PEC # 9 Identificación y articulación de acciones para la promoción de estilos de vida sostenible. AVANCE 65%
PEC # 10 Promoción a la gestión integral de RESPEL. AVANCE 38%
PEC#11 Coordinación interna de actividades establecidas en el PGIRS. AVANCE 60%
PROYECTOS DE PROMOCIÓN DE APROVECHAMIENTO DE RESIDUOS PELIGROSOS, ESPECIALES Y DE MANEJO DIFERENCIADO
PEC #12 Registro y reporte de trámites de residuos - 2023 AVANCE 70%</t>
  </si>
  <si>
    <t>ANTIGUO COUNTRY
CATALUNA
CHAPINERO CENTRAL
CHAPINERO NORTE
CHICO NORTE
CHICO NORTE II SECTOR
CHICO NORTE III SECTOR
EL CHICO
EL NOGAL
EL RETIRO
EMAUS
ESPARTILLAL
INGEMAR
LA CABRERA
LA SALLE
LAGO GAITAN
LAS ACACIAS
MARIA CRISTINA
MARLY
PARDO RUBIO
PORCIUNCULA
QUINTA CAMACHO
SEMINARIO
SUCRE</t>
  </si>
  <si>
    <t>52
56
57
58
59
60
61</t>
  </si>
  <si>
    <t>EDUARDO SANTOS
EL LISTON
EL PROGRESO
EL VERGEL
FLORIDA
LA ESTANZUELA
LA FAVORITA
LA PEPITA
PALOQUEMAO
RICAURTE
SAMPER MENDOZA
SAN VICTORINO
SANTA FE
SANTA ISABEL
USATAMA
VERAGUAS
VOTO NACIONAL</t>
  </si>
  <si>
    <t>CIUDAD JARDIN SUR
EDUARDO FREY
LA HORTUA
RESTREPO
RESTREPO OCCIDENTAL
SAN ANTONIO
SANTANDER
SANTANDER SUR
SENA
SEVILLA
VILLA MAYOR ORIENTAL</t>
  </si>
  <si>
    <t>BRAVO PAEZ
CARMEN DEL SOL
CLARET
DIANA TURBAY
GRANJAS SAN PABLO
GUIPARMA
GUSTAVO RESTREPO
HOSPITAL SAN CARLOS
INGLES
LA PICOTA ORIENTAL
LIBERTADOR
MARCO FIDEL SUAREZ I
MARRUECOS
MOLINOS DEL SUR
MURILLO TORO
OLAYA
PUERTO RICO
QUIROGA
QUIROGA SUR
SAN AGUSTIN
SAN JORGE SUR
SAN JOSE SUR
SANTA LUCIA
SANTIAGO PEREZ
VILLA MAYOR</t>
  </si>
  <si>
    <t>A julio de 2023, se estructuró y formuló el 1er Instrumento técnico  denominado  "Programa de actividades de evaluación, control y seguimiento ambiental encaminadas a la adecuada disposición y aprovechamiento de residuos en Bogotá" Informe Tecnico No. 01158, 02 de marzo del 2023
En cuanto al 2do instrumento técncios se avanza en 59%  de  la implementación del programa de actividades de evaluación, control y seguimiento ambiental encaminadas a la adecuada disposición y aprovechamiento de residuos en Bogotá    y se realizó el reporte de eficiencia de las actuaciones técnicas y administrativas de evaluación control y seguimiento para cada uno de los tipos de usuarios controlados según se soporta en los  informes técnicos.</t>
  </si>
  <si>
    <t>A Julio de 2023 se avanzó en el 0,59%  correspondiente a la elaboración  y avance de la implementación de 1 programa de actividades de evaluación, control y seguimiento ambiental encaminadas a la adecuada disposición y aprovechamiento de residuos en Bogotá establecido para el año 2023,  el cual se encuentra definido por 7 actividades cada una con una ponderación específica dependiendo de su importancia  así: 
-Priorización y definición de actividades y usuarios a controlar: 0,10%
formulación de 1 programa Informe Tecnico No. 01158, 02 de marzo del 2023 en el cual se priorizaron las actividades de control a la generación de residuos peligrosos competencia de la SCASP y la SRHS, para el año 2023. 
-Ejecución de actuaciones técnicas y administrativas de evaluación control y seguimiento: 0,302%
A julio de 2023  se realizaron 14.963 actuaciones de evaluación control y seguimiento a la disposición y aprovechamiento de residuos en Bogotá así:
RESIDUOS DE CONSTRUCCIÓN Y DEMOLICIÓN (RCD) OBRAS:1.819
RCD INFRAESTRUCTURA PERMISOS DE OCUPACIÓN DE CAUCE (POC) Y ESTRUCTURA ECOLÓGICA PRINCIPAL (EPP):491
METRO POC EPP:963
RESIDUOS HOSPITALARIOS : 5.057
RESIDUOS INFECCIOSOS MICROGENERADORES:2.874
ENTIDADES PÚBLICAS:449
LLANTAS USADAS: 1.403
JURIDICO: 827
RESPEL:1.080
-Controlar la disposición adecuada de residuos especiales, peligrosos, ordinarios y de manejo diferenciado: 0,085
Las actuaciones técnicas permitieron controlar   la disposición adecuada de  6.409.352  Ton de residuos peligrosos a
-Controlar el aprovechamiento de residuos especiales, peligrosos, ordinarios y de manejo diferenciado: 0,061 
 las actuaciones permitieron controla el aprovechamiento de 1.768.297,76 ton de residuos especiales y peligrosos generadas en el D.C. 
-Reporte y consolidación  de Informe eficiencia de actuaciones técnicas y administrativas de evaluación control y</t>
  </si>
  <si>
    <t>Archivo de gestión Subdirección de Control Ambiental al Sector Público - Subdirección del Recurso Hídrico y del Suelo.
https://drive.google.com/drive/folders/1OJIfev-UBnqrpjhKhdKUOdyRM_GNW5k9?usp=drive_link</t>
  </si>
  <si>
    <t>Sistema de información ambiental FOREST 
Archivos de la Subdirección de Control Ambiental
https://drive.google.com/drive/folders/1OJIfev-UBnqrpjhKhdKUOdyRM_GNW5k9?usp=drive_link</t>
  </si>
  <si>
    <t>https://drive.google.com/drive/folders/1KWGHJozevCeNbGCl6AJ5XGI6ZJiGBbaW?usp=share_link</t>
  </si>
  <si>
    <t>ACACIAS USAQUEN
BARRANCAS
BARRANCAS NORTE
BELLA SUIZA
BOSQUE DE PINOS
BOSQUE DE PINOS III
CANAIMA
CAOBOS SALAZAR
CEDRITOS
CEDRO SALAZAR
COUNTRY CLUB
EL CEREZO
EL CONTADOR
EL ROCIO NORTE
EL TOBERIN
EL VERVENAL
ESCUELA DE INFANTERIA
LA CALLEJA
LA CAROLINA
LA GRANJA NORTE
LA LIBERIA
LA PRADERA NORTE
LA URIBE
LAS MARGARITAS
LAS ORQUIDEAS
LISBOA
LOS CEDROS
LOS CEDROS ORIENTAL
MOLINOS NORTE
RINCON DEL CHICO
SAN ANTONIO NOROCCIDENTAL
SAN CRISTOBAL NORTE
SAN GABRIEL NORTE
SAN JOSE DE USAQUEN
SAN PATRICIO
SANTA ANA
SANTA ANA OCCIDENTAL
SANTA BARBARA CENTRAL
SANTA BARBARA OCCIDENTAL
SANTA BARBARA ORIENTAL
SANTA BIBIANA
SANTA TERESA
TIBABITA
TIBABITA RURAL
TORCA I
TORCA II
USAQUEN
VERBENAL SAN ANTONIO</t>
  </si>
  <si>
    <t xml:space="preserve">POL_7702_1_8_2023_DETALLADA
</t>
  </si>
  <si>
    <t>EL GUAVIO
EL ROCIO
LA CAPUCHINA
LA MACARENA
LAS CRUCES
LAS NIEVES
LOS LACHES
LOURDES
SAGRADO CORAZON
SAMPER
SAN BERNARDO
SAN DIEGO
SAN MARTIN
SANTA INES
VERACRUZ</t>
  </si>
  <si>
    <t>BELLO HORIZONTE
BUENOS AIRES
CANADA O GUIRA
GRANADA SUR
LA MARIA
LA VICTORIA
LAS BRISAS
LAS GUACAMAYAS I
LOS ALPES
MODELO SUR
NARINO SUR
SAN BLAS
SAN BLAS II
SAN CRISTOBAL SUR
SAN JOSE SUR ORIENTAL
SAN RAFAEL USME
SAN VICENTE
SANTA RITA SUR ORIENTAL
SOCIEGO
SURAMERICA
VEINTE DE JULIO
VILLA DE LOS ALPES I</t>
  </si>
  <si>
    <t>BARRANQUILLITA
BOLONIA I
CENTRO USME URBANO
CHUNIZA
DANUBIO
DANUBIO II
DESARROLLO BRAZUELOS I
DONA LILIANA
EL BOSQUE
EL CURUBO
EL MOCHUELO ORIENTAL
JUAN REY SUR
LA ANDREA
LA AURORA
LA COMUNA
LA FISCALA NORTE
LA MARICHUELA
PORVENIR
PUERTA AL LLANO DE USME
SAN JUAN BAUTISTA
SANTA LIBRADA
USMINIA</t>
  </si>
  <si>
    <t>ANDALUCIA II
ANTONIA SANTOS
ARGELIA II
BOSA
BOSA NOVA
BRASIL
CAMPO VERDE
CEMENTERIO JARDINES APOGEO
CHARLES DE GAULLE
CHICALA
CHICO SUR
CIUDADELA EL RECREO II
EL CORZO
EL CORZO I
EL DANUBIO AZUL
EL JARDIN
EL PORTAL DEL BRASIL
EL REMANSO
EL REMANSO I
EL RETAZO
ESCOCIA
GRAN COLOMBIANO
GUALOCHE
ISLANDIA
JIMENEZ DE QUESADA
JIMENEZ DE QUESADA II SECTOR
JORGE URIBE BOTERO
JOSE ANTONIO GALAN
JOSE MARIA CARBONEL
LA LIBERTAD
LA PAZ BOSA
LAS MARGARITAS
NUEVA GRANADA BOSA
OLARTE
OSORIO X URBANO
PARCELA EL PORVENIR
PASO ANCHO
SAN BERNARDINO I
SAN BERNARDINO XIX
SAN DIEGO-BOSA
SAN MARTIN
SAN PABLO BOSA
VILLA DEL RIO</t>
  </si>
  <si>
    <t>ALQUERIA LA FRAGUA II
ALQUERIA LA FRAGUA NORTE
BAVARIA
CALANDAIMA
CASA BLANCA SUR
CASABLANCA
CASTILLA
CATALINA
CIUDAD KENNEDY
CIUDAD KENNEDY CENTRAL
CIUDAD KENNEDY NORTE
CIUDAD KENNEDY ORIENTAL
CIUDAD KENNEDY SUR
CIUDAD TECHO II
COOPERATIVA DE SUB-OFICIALES
CORABASTOS
DINDALITO
EL TINTAL IV
EL VERGEL
EL VERGEL ORIENTAL
GRAN BRITALIA
GRAN BRITALIA I
HIPOTECHO
HIPOTECHO OCCIDENTAL
HIPOTECHO SUR
LAS DELICIAS
LAS DOS AVENIDAS
LAS MARGARITAS
LUSITANIA
MANDALAY
MARSELLA
NUEVO TECHO
OSORIO III
PASTRANA
PATIO BONITO
PATIO BONITO II
PATIO BONITO III
PIO XII
PROVIVIENDA
PROVIVIENDA OCCIDENTAL
PROVIVIENDA ORIENTAL
ROMA
SANTA CATALINA
TIMIZA
TIMIZA B
TIMIZA C
TINTALA
TOCAREMA
VEREDA EL TINTAL URBANO
VERGEL OCCIDENTAL
VILLA ALSACIA
VILLA NELLY III SECTOR</t>
  </si>
  <si>
    <t>BELLAVISTA OCCIDENTAL
BOCHICA
BOCHICA II
BOLIVIA
BOLIVIA ORIENTAL
BOSQUE POPULAR
BOYACA
CENTRO ENGATIVA II
CIUDAD BACHUE
CIUDAD BACHUE I ETAPA
CIUDADELA COLSUBSIDIO
EL CEDRO
EL DORADO INDUSTRIAL
EL ENCANTO
EL GACO
EL MADRIGAL
EL MINUTO DE DIOS
FLORENCIA
GRAN GRANADA
JARDIN BOTANICO
LA ESTRADA
LA FAENA
LA GRANJA
LA SERENA
LAS FERIAS
LAS FERIAS OCCIDENTAL
LOS ALAMOS
LOS CEREZOS
NORMANDIA
NORMANDIA OCCIDENTAL
PARIS
PARIS GAITAN
PRIMAVERA
QUIRIGUA II
QUIRIGUA ORIENTAL
SABANA DEL DORADO
SAN IGNACIO
SAN JOAQUIN
SANTA HELENITA
SANTA MARIA
SANTA MONICA
SANTA ROSA
TABORA
VILLA AMALIA
VILLA DEL MAR
VILLA GLADYS
VILLA LUZ
VILLAS DE ALCALA
VILLAS DE GRANADA
VILLAS DE GRANADA I</t>
  </si>
  <si>
    <t>ANDES NORTE
ATENAS
BATAN
BILBAO
BRITALIA
CANODROMO
CANTAGALLO
CASABLANCA SUBA OTO├æO
CASABLANCA SUBA URBANO
CASABLANCA SUBA URBANO I
CIUDAD HUNZA
CIUDAD JARDIN NORTE
CLUB DE LOS LAGARTOS
COSTA AZUL
EL PINO
EL PLAN
EL POA
EL RINCON
EL RINCON NORTE
ESCUELA DE CARABINEROS
ESTORIL
GILMAR
IBERIA
JULIO FLOREZ
LA GAITANA
LAGO DE SUBA
LAS FLORES
LAS VILLAS
LISBOA
LOMBARDIA
MAZUREN
MIRANDELA
MONACO
NIZA NORTE
NUEVA ZELANDIA
PASADENA
PINOS DE LOMBARDIA
PORTALES DEL NORTE
POTOSI
PRADO PINZON
PRADO VERANIEGO
PRADO VERANIEGO NORTE
PRADO VERANIEGO SUR
PUENTE LARGO
RINCON DE SANTA INES
SABANA DE TIBABUYES
SALITRE SUBA
SAN CARLOS DE SUBA
SAN JOSE DE BAVARIA
SAN JOSE DEL PRADO
SAN JOSE V SECTOR
SANTA ROSA
SUBA CERROS
SUBA URBANO
TIBABUYES
TIBABUYES II
TIBABUYES OCCIDENTAL
TIBABUYES UNIVERSAL
TUNA ALTA
TUNA BAJA
VEREDA SUBA CERROS II
VEREDA SUBA NARANJOS
VICTORIA NORTE
VILLA ALCAZAR
VILLA DEL PRADO
VILLA ELISA</t>
  </si>
  <si>
    <t>ALCAZARES
ALCAZARES NORTE
BAQUERO
BENJAMIN HERRERA
COLOMBIA
CONCEPCION NORTE
EL ROSARIO
JORGE ELIECER GAITAN
JOSE JOAQUIN VARGAS
LA AURORA
LA CASTELLANA
LA ESPERANZA
LA MERCED NORTE
LA PATRIA
LA PAZ
LOS ANDES
METROPOLIS
ONCE DE NOVIEMBRE
POLO CLUB
POPULAR MODELO
QUINTA MUTIS
RAFAEL URIBE
RIONEGRO
SAN FELIPE
SAN FERNANDO
SAN FERNANDO OCCIDENTAL
SAN MIGUEL
SANTA SOFIA
SIMON BOLIVAR</t>
  </si>
  <si>
    <t>ACEVEDO TEJADA
ALFONSO LOPEZ
ARMENIA
BELALCAZAR
CAMPIN OCCIDENTAL
CENTRO ADMINISTRATIVO OCC.
CHAPINERO OCCIDENTAL
CIUDAD SALITRE NOR-ORIENTAL
CIUDAD SALITRE SUR-ORIENTAL
CIUDAD UNIVERSITARIA
EL RECUERDO
EL SALITRE
ESTRELLA
FLORIDA
GALERIAS
GRAN AMERICA
LA ESMERALDA
LA MAGDALENA
LA SOLEDAD
LAS AMERICAS
NICOLAS DE FEDERMAN
ORTEZAL
PABLO VI NORTE
PALERMO
QUESADA
QUINTA PAREDES
SAN LUIS
SANTA TERESITA
TEUSAQUILLO</t>
  </si>
  <si>
    <t>ALCALA
AUTOPISTA SUR
BARCELONA
BATALLON CALDAS
CENTRO INDUSTRIAL
CUNDINAMARCA
EL EJIDO
ESTACION CENTRAL
GALAN
GORGONZOLA
INDUSTRIAL CENTENARIO
JORGE GAITAN CORTES
LA ASUNCION
LA FLORIDA OCCIDENTAL
LA PRADERA
LA TRINIDAD
LOS EJIDOS
ORTEZAL
OSPINA PEREZ SUR
PENSILVANIA
PRIMAVERA OCCIDENTAL
PUENTE ARANDA
REMANSO
SALAZAR GOMEZ
SAN FRANCISCO
SAN RAFAEL
SAN RAFAEL INDUSTRIAL
SANTA MATILDE
TEJAR
TIBANA</t>
  </si>
  <si>
    <t xml:space="preserve">ARBORIZADORA ALTA
ARBORIZADORA BAJA
ATLANTA
BARLOVENTO
BRAZUELOS OCCIDENTAL
CENTRAL DE MEZCLAS
EL ENSUENO
ESTRELLA DEL SUR
GIBRALTAR SUR
GUADALUPE
JERUSALEN
LA ALAMEDA
LA CORUNA
LA ESTANCIA
LAS ACACIAS
LOS LAURELES II
MADELENA
MEISSEN
NUEVA ESPERANZA
PERDOMO ALTO
RAFAEL ESCAMILLA
RINCON DE LA VALVANERA
RONDA
SUMAPAZ
VERONA
</t>
  </si>
  <si>
    <t>POL_7702_1_8_2023</t>
  </si>
  <si>
    <t xml:space="preserve">POL_7702_1_8_2023
POL_7702_1_8_2023_DETALLADA
</t>
  </si>
  <si>
    <t>La implementación del programa de actividades de evaluación, control y seguimiento ambiental a la adecuada disposición y aprovechamiento de residuos en Bogotá esta orientado al control de toneladas; el valor del presupuesto ejecutado a AGOSTO  de 2023 para esta meta  es directamente proporcional al número total de toneladas controladas en cada localidad para este caso SAN CRISTOBAL  229742,18929  ton de las cuales son GEOREFERENCIABLES 60100,91529  y no GEOREFERENCIABLES 169641,274</t>
  </si>
  <si>
    <t>Para el año 2023 se establecieron y priorizaron 12 proyectos de economía circular enfocados en tres temáticas especificas. Durante el mes de julio se reporta el avance de acciones en 12 proyectos de economía circular (PEC).así: 
PROYECTOS DE ARTICULACIÓN DE ACTORES DE LA DE RED ECONOMÍA CIRCULAR 
PEC #1 Recolección de residuos peligrosos especiales y de manejo diferenciado en el sector empresarial en el marco de la campaña “Reciclatón Empresarial de posconsumo, especiales, envases y empaques. AVANCE 70%
PEC #2 Promoción y difusión de la adecuada gestión de residuos peligrosos y especiales en el sector residencial en el marco del proyecto “Bogotá RIE Fase I - La palabra enseña y el ejemplo moviliza” AVANCE 60%
PEC # 3 Promoción a la gestión integral de asbesto - Acuerdo 825 de 2021. AVANCE 35%
PEC # 4 Economía circular de residuos de construcción y demolición. AVANCE 40%
PEC # 5 Economía circular sector textil. AVANCE 45%
PEC # 6 Economía circular sector gastronómico y biomasa residual. AVANCE 40%
PEC # 7 Promoción a la gestión adecuada de residuos de Movilidad eléctrica - Acuerdo 811 de 2021. AVANCE 45%
PEC # 8 Proyecto educativo Ecolecta 2023 AVANCE 30%
PROYECTOS DE PROCESAMIENTO, PRODUCCIÓN Y DIFUSIÓN DE INFORMACIÓN DE ECONOMÍA CIRCULAR.
PEC # 9 Identificación y articulación de acciones para la promoción de estilos de vida sostenible. AVANCE 70%
PEC # 10 Promoción a la gestión integral de RESPEL. AVANCE 40%
PEC#11 Coordinación interna de actividades establecidas en el PGIRS. AVANCE 65%
PROYECTOS DE PROMOCIÓN DE APROVECHAMIENTO DE RESIDUOS PELIGROSOS, ESPECIALES Y DE MANEJO DIFERENCIADO
PEC #12 Registro y reporte de trámites de residuos - 2023 AVANCE 75%</t>
  </si>
  <si>
    <t xml:space="preserve">En el marco de las acciones de evaluación, control y seguimiento a los factores de deterioro ambiental como los son los residuos y escombros, la Secretaría Distrital de Ambiente durante el periodo comprendido entre el 01 enero al 31 de Agosto del año 2023, atendió el 100% de los conceptos técnicos que recomiendan una actuación administrativa sancionatoria, distribuida así:
N° de Conceptos Técnicos que recomiendan actuaciones administrativas sancionatorias: 282
N° de Conceptos Técnicos acogidos jurídicamente mediante acto administrativo: 282
Para el 2022 no se atendieron jurídicamente 6 conceptos tecnicos, los cuales se constituyeron como productos de la reserva, sobre los cuales ya se han emitido las actuaciones jurídicas requeridas. </t>
  </si>
  <si>
    <t>A Agosto de 2023, la Secretaría Distrital de Ambiente controló la gestión adecuada de 9978452,06 ton de residuos peligrosos, ordinarios, especiales de los cuales  7.558.342,51 ton corresponden a disposición adecuada  y  2.420.109,55  ton a aprovechamiento de residuos  en el D.C.</t>
  </si>
  <si>
    <t>A agosto de 2023 se avanzó en el 0,67%  correspondiente a la elaboración  y avance de la implementación de 1 programa de actividades de evaluación, control y seguimiento ambiental encaminadas a la adecuada disposición y aprovechamiento de residuos en Bogotá establecido para el año 2023,  el cual se encuentra definido por 7 actividades cada una con una ponderación específica dependiendo de su importancia  así: 
-Priorización y definición de actividades y usuarios a controlar: 0,10%
formulación de 1 programa Informe Tecnico No. 01158, 02 de marzo del 2023 en el cual se priorizaron las actividades de control a la generación de residuos peligrosos competencia de la SCASP y la SRHS, para el año 2023. 
-Ejecución de actuaciones técnicas y administrativas de evaluación control y seguimiento: 0,352%
A agosto de 2023  se realizaron 17.261 actuaciones de evaluación control y seguimiento a la disposición y aprovechamiento de residuos en Bogotá así:
RESIDUOS DE CONSTRUCCIÓN Y DEMOLICIÓN (RCD) OBRAS:2.131
RCD INFRAESTRUCTURA PERMISOS DE OCUPACIÓN DE CAUCE (POC) Y ESTRUCTURA ECOLÓGICA PRINCIPAL (EPP):630
METRO POC EPP:963
RESIDUOS HOSPITALARIOS : 6.154
RESIDUOS INFECCIOSOS MICROGENERADORES:3.593
ENTIDADES PÚBLICAS:501
LLANTAS USADAS: 1.772
JURIDICO: 873
RESPEL:1.320
-Controlar la disposición adecuada de residuos especiales, peligrosos, ordinarios y de manejo diferenciado: 0,094
Las actuaciones técnicas permitieron controlar   la disposición adecuada de 7.558.342,52 Ton de residuos peligrosos 
-Controlar el aprovechamiento de residuos especiales, peligrosos, ordinarios y de manejo diferenciado: 0,083
 las actuaciones permitieron controla el aprovechamiento de 2.419.148,39 ton de residuos especiales y peligrosos generadas en el D.C. 
-Reporte y consolidación  de Informe eficiencia de actuaciones técnicas y administrativas de evaluación control y seguimiento al mes de agosto de 2023: 0,044%</t>
  </si>
  <si>
    <t>A agosto de 2023, se estructuró y formuló el 1er Instrumento técnico  denominado  "Programa de actividades de evaluación, control y seguimiento ambiental encaminadas a la adecuada disposición y aprovechamiento de residuos en Bogotá" Informe Tecnico No. 01158, 02 de marzo del 2023
En cuanto al 2do instrumento técncios se avanza en 67%  de  la implementación del programa de actividades de evaluación, control y seguimiento ambiental encaminadas a la adecuada disposición y aprovechamiento de residuos en Bogotá    y se realizó el reporte de eficiencia de las actuaciones técnicas y administrativas de evaluación control y seguimiento para cada uno de los tipos de usuarios controlados según se soporta en los  informes técnicos.</t>
  </si>
  <si>
    <t>9. Realizar el proceso de  organización y administración de los documentos de archivos y expedientes sancionatorios</t>
  </si>
  <si>
    <t>10. Notificar los actos administrativos en cumplimiento de la normatividad establecida.</t>
  </si>
  <si>
    <t>12. Implementar proyectos de articulación de actores para la economía circular</t>
  </si>
  <si>
    <t>13. Desarrollar proyectos de procesamiento, producción y difusión de información para la economía circular</t>
  </si>
  <si>
    <t>14.  Desarrollar proyectos de promoción del aprovechamiento de 800 toneladas de residuos peligrosos, especiales y de manejo diferenciado</t>
  </si>
  <si>
    <t>Para el cumplimiento de la meta plan de desarrollo, durante lo corrido del cuatrienio a septiembre de 2023 la SDA ha realizado el control y disposición adecuada de 35.192.161,59  ton de las cuales 4.365.906,53 ton se controlaron en el segundo semestre de 2020; en la vigencia 2021 se controlaron  8.466.949,41  ton,  13.651.068,64  en la vigencia 2022, y  a septiembre del año 2023, se  realizó control a 8.708.237 Toneladas de residuos peligrosos, clasificadas de la siguiente manera:
Disposición RCD PROYECTOS CONSTRUCTIVOS  4.019.250,91
Disposición RCD INFRAESTRUCTURA  2.407.013,87
Disposición RCD MEGAOBRAS  2.241.938,59
Disposición Residuos Hospitalarios y similares  20.444,90
Disposición Microgeneradores  152,5882
Disposición Entidades Públicas  66,83
Disposición Grandes Generadores: 16920,02 Tn
Disposición Medianos Generadores: 2264,25 Tn
Disposición Pequeños Generadores: 185,054 Tn</t>
  </si>
  <si>
    <t>Para el cumplimiento de esta meta plan de desarrollo, se han realizado diversas actuaciones técnicas de gestión y control que permitieron obtener en lo corrido del cuatrienio a septiembre de 2023 el aprovechamiento de 9.148.216,67 toneladas de residuos peligrosos, ordinarios, especiales y/o de manejo diferenciado, de los cuales 1.019.665,43 ton fueron controladas durante el segundo semestre de 2020, en la vigencia 2021 se controlaron   2.135.872,75 ton,a diciembre de 2022 fueron controladas   3.109.407,33 ton y a septiembre de 2023 un total de  2.883.271,22 Tn clasificadas de la siguiente manera:
Aprovechamiento RCD PROYECTOS CONSTRUCTIVOS  	1.159.283,77
Aprovechamiento RCD INFRAESTRUCTURA  899.512,67
Aprovechamiento RCD MEGAOBRAS  815.058,34
Aprovechamiento Residuos Hospitalarios y similares  2.491,38
Aprovechamiento Microgeneradores  503,85
Aprovechamiento Llantas  4.449,53
Aprovechamiento Entidades Públicas  1.010,50
Aprovechamiento  RAEE   10,11 Ton
Aprovechamiento  aceite vegetal usado   951,05 ton</t>
  </si>
  <si>
    <t>Durante lo transcurrido de la vigencia 2023, la Subdirección de Recurso Hídrico y del suelo realizó control a 20408,711 Toneladas de residuos peligrosos competencia de esta Subdirección, clasificadas de la siguiente manera:
Grandes Generadores: 17904,59 Tn
Medianos Generadores: 2315,124 Tn
Pequeños Generadores: 188,997 Tn
El avance del 98,40% se reporta sobre las 20.740 toneladas programadas para la vigencia.
Se presenta sobreejecución debido a que una de las grandes empresas generó cuatro veces el aporte promedio de las empresas controladas.</t>
  </si>
  <si>
    <t xml:space="preserve">Durante el periodo comprendido entre el 01 de enero al 30 de septiembre de la vigencia, se realizaron 5.103 acciones archivísticas, derivadas de la atención de los conceptos técnicos que recomiendan actuaciones administrativas en el marco del tramite sancionatorio asi:
Desglose: 2				
Apertura: 179				
Inserción: 716				
Encarpetado de expedientes: 437				
Consulta de expedientes: 6				
Préstamo de expedientes: 849				
Organización de expedientes: 272				
Fuid: 31				
Hoja de control: 684				
Clasificación documental: 94				
Asociación de radicados- forest: 662				
Alistamiento trasferencias documentales DCA: 2				
Revisión, depuración, levantamiento base de datos expedientes permisivos DCA: 247	
Ubicación física expedientes en estantería: 5				
Verificación procesos sancionatorios: 150				
Foliación: 456				
Transferencias: 1				
Asociación de radicados - Forest: 3				
Inserciones expedientes sancionatorios: 134				
Entrega de Inserciones Protech: 102				
Atención ventanilla: 71	</t>
  </si>
  <si>
    <t>Durante el periodo comprendido entre el 01 de enero al 30 de septiembre del 2023, se notificaron 336 actuaciones administrativas derivadas de las acciones del tramite sancionatorio.</t>
  </si>
  <si>
    <t xml:space="preserve">En el marco de las acciones de evaluación, control y seguimiento a los factores de deterioro ambiental como los son los residuos y escombros, la Secretaría Distrital de Ambiente durante el periodo comprendido entre el 01 enero al 30 de septiembre del año 2023, atendió el 100% de los conceptos técnicos que recomiendan una actuación administrativa sancionatoria, distribuida así:
N° de Conceptos Técnicos que recomiendan actuaciones administrativas sancionatorias: 313
N° de Conceptos Técnicos acogidos jurídicamente mediante acto administrativo: 313
Para el 2022 no se atendieron jurídicamente 6 conceptos tecnicos, los cuales se constituyeron como productos de la reserva, sobre los cuales ya se han emitido las actuaciones jurídicas requeridas. </t>
  </si>
  <si>
    <t>A septiembre de 2023 se avanzó en el 0,78%  correspondiente a la elaboración  y avance de la implementación de 1 programa de actividades de evaluación, control y seguimiento ambiental encaminadas a la adecuada disposición y aprovechamiento de residuos en Bogotá establecido para el año 2023,  el cual se encuentra definido por 7 actividades cada una con una ponderación específica dependiendo de su importancia  así: 
-Priorización y definición de actividades y usuarios a controlar: 0,10%
formulación de 1 programa Informe Tecnico No. 01158, 02 de marzo del 2023 en el cual se priorizaron las actividades de control a la generación de residuos peligrosos competencia de la SCASP y la SRHS, para el año 2023. 
-Ejecución de actuaciones técnicas y administrativas de evaluación control y seguimiento: 0,42%
A sep de 2023  se realizaron 17.944 actuaciones de evaluación control y seguimiento a la disposición y aprovechamiento de residuos en Bogotá así:
RESIDUOS DE CONSTRUCCIÓN Y DEMOLICIÓN (RCD) OBRAS:2.500
RCD INFRAESTRUCTURA PERMISOS DE OCUPACIÓN DE CAUCE (POC) Y ESTRUCTURA ECOLÓGICA PRINCIPAL (EPP):738
METRO POC EPP:1.320
RESIDUOS HOSPITALARIOS : 6.774
RESIDUOS INFECCIOSOS MICROGENERADORES:3.593
ENTIDADES PÚBLICAS:531
LLANTAS USADAS: 2.130
JURIDICO: 1.067
RESPEL:1.497
-Controlar la disposición adecuada de residuos especiales, peligrosos, ordinarios y de manejo diferenciado: 0,0105
Las actuaciones técnicas permitieron controlar   la disposición adecuada de 8.708.237 Ton de residuos peligrosos y especiales
-Controlar el aprovechamiento de residuos especiales, peligrosos, ordinarios y de manejo diferenciado: 0,099
 las actuaciones permitieron controla el aprovechamiento de  2.882.324 ton de residuos especiales y peligrosos generadas en el D.C. 
-Reporte y consolidación  de Informe eficiencia de actuaciones técnicas y administrativas de evaluación control y seguimiento al mes de septiembre de 2023: 0,050%</t>
  </si>
  <si>
    <t>La implementación del programa de actividades de evaluación, control y seguimiento ambiental a la adecuada disposición y aprovechamiento de residuos en Bogotá esta orientado al control de toneladas; el valor del presupuesto ejecutado a septiembre  de 2023 para esta meta  es directamente proporcional al número total de toneladas controladas en cada localidad para este caso USAQUEN  1210212,6121584  ton de las cuales son GEOREFERENCIABLES 1111194,0021584  y no GEOREFERENCIABLES 99018,61</t>
  </si>
  <si>
    <t>La implementación del programa de actividades de evaluación, control y seguimiento ambiental a la adecuada disposición y aprovechamiento de residuos en Bogotá esta orientado al control de toneladas; el valor del presupuesto ejecutado a septiembre  de 2023 para esta meta  es directamente proporcional al número total de toneladas controladas en cada localidad para este caso CHAPINERO  617547,623018  ton de las cuales son GEOREFERENCIABLES 547545,003018  y no GEOREFERENCIABLES 70002,62</t>
  </si>
  <si>
    <t>La implementación del programa de actividades de evaluación, control y seguimiento ambiental a la adecuada disposición y aprovechamiento de residuos en Bogotá esta orientado al control de toneladas; el valor del presupuesto ejecutado a septiembre  de 2023 para esta meta  es directamente proporcional al número total de toneladas controladas en cada localidad para este caso SANTA FE  263562,87869  ton de las cuales son GEOREFERENCIABLES 242783,36709  y no GEOREFERENCIABLES 20779,5116</t>
  </si>
  <si>
    <t>La implementación del programa de actividades de evaluación, control y seguimiento ambiental a la adecuada disposición y aprovechamiento de residuos en Bogotá esta orientado al control de toneladas; el valor del presupuesto ejecutado a septiembre  de 2023 para esta meta  es directamente proporcional al número total de toneladas controladas en cada localidad para este caso USME  264847,55376  ton de las cuales son GEOREFERENCIABLES 137917,63376  y no GEOREFERENCIABLES 126929,92</t>
  </si>
  <si>
    <t>La implementación del programa de actividades de evaluación, control y seguimiento ambiental a la adecuada disposición y aprovechamiento de residuos en Bogotá esta orientado al control de toneladas; el valor del presupuesto ejecutado a septiembre  de 2023 para esta meta  es directamente proporcional al número total de toneladas controladas en cada localidad para este caso TUNJUELITO  70201,75121  ton de las cuales son GEOREFERENCIABLES 56494,35121  y no GEOREFERENCIABLES 13707,4</t>
  </si>
  <si>
    <t>La implementación del programa de actividades de evaluación, control y seguimiento ambiental a la adecuada disposición y aprovechamiento de residuos en Bogotá esta orientado al control de toneladas; el valor del presupuesto ejecutado a septiembre  de 2023 para esta meta  es directamente proporcional al número total de toneladas controladas en cada localidad para este caso BOSA  402620,54031  ton de las cuales son GEOREFERENCIABLES 146896,29631  y no GEOREFERENCIABLES 255724,244</t>
  </si>
  <si>
    <t>La implementación del programa de actividades de evaluación, control y seguimiento ambiental a la adecuada disposición y aprovechamiento de residuos en Bogotá esta orientado al control de toneladas; el valor del presupuesto ejecutado a septiembre  de 2023 para esta meta  es directamente proporcional al número total de toneladas controladas en cada localidad para este caso KENNEDY  692105,733322  ton de las cuales son GEOREFERENCIABLES 303176,749322  y no GEOREFERENCIABLES 388928,984</t>
  </si>
  <si>
    <t>La implementación del programa de actividades de evaluación, control y seguimiento ambiental a la adecuada disposición y aprovechamiento de residuos en Bogotá esta orientado al control de toneladas; el valor del presupuesto ejecutado a septiembre  de 2023 para esta meta  es directamente proporcional al número total de toneladas controladas en cada localidad para este caso FONTIBON  861671,526730001  ton de las cuales son GEOREFERENCIABLES 793468,934730001  y no GEOREFERENCIABLES 68202,592</t>
  </si>
  <si>
    <t>La implementación del programa de actividades de evaluación, control y seguimiento ambiental a la adecuada disposición y aprovechamiento de residuos en Bogotá esta orientado al control de toneladas; el valor del presupuesto ejecutado a septiembre  de 2023 para esta meta  es directamente proporcional al número total de toneladas controladas en cada localidad para este caso ENGATIVA  1898329,574586  ton de las cuales son GEOREFERENCIABLES 1285107,224586  y no GEOREFERENCIABLES 613222,35</t>
  </si>
  <si>
    <t>La implementación del programa de actividades de evaluación, control y seguimiento ambiental a la adecuada disposición y aprovechamiento de residuos en Bogotá esta orientado al control de toneladas; el valor del presupuesto ejecutado a septiembre  de 2023 para esta meta  es directamente proporcional al número total de toneladas controladas en cada localidad para este caso SUBA  1298387,987952  ton de las cuales son GEOREFERENCIABLES 713991,713952  y no GEOREFERENCIABLES 584396,274</t>
  </si>
  <si>
    <t>La implementación del programa de actividades de evaluación, control y seguimiento ambiental a la adecuada disposición y aprovechamiento de residuos en Bogotá esta orientado al control de toneladas; el valor del presupuesto ejecutado a septiembre  de 2023 para esta meta  es directamente proporcional al número total de toneladas controladas en cada localidad para este caso BARRIOS UNIDOS  198214,858492  ton de las cuales son GEOREFERENCIABLES 150389,988492  y no GEOREFERENCIABLES 47824,87</t>
  </si>
  <si>
    <t>La implementación del programa de actividades de evaluación, control y seguimiento ambiental a la adecuada disposición y aprovechamiento de residuos en Bogotá esta orientado al control de toneladas; el valor del presupuesto ejecutado a septiembre  de 2023 para esta meta  es directamente proporcional al número total de toneladas controladas en cada localidad para este caso TEUSAQUILLO  163893,702376  ton de las cuales son GEOREFERENCIABLES 149115,470376  y no GEOREFERENCIABLES 14778,232</t>
  </si>
  <si>
    <t>La implementación del programa de actividades de evaluación, control y seguimiento ambiental a la adecuada disposición y aprovechamiento de residuos en Bogotá esta orientado al control de toneladas; el valor del presupuesto ejecutado a septiembre  de 2023 para esta meta  es directamente proporcional al número total de toneladas controladas en cada localidad para este caso LOS MARTIRES  82065,87759  ton de las cuales son GEOREFERENCIABLES 77845,32959  y no GEOREFERENCIABLES 4220,548</t>
  </si>
  <si>
    <t>La implementación del programa de actividades de evaluación, control y seguimiento ambiental a la adecuada disposición y aprovechamiento de residuos en Bogotá esta orientado al control de toneladas; el valor del presupuesto ejecutado a septiembre  de 2023 para esta meta  es directamente proporcional al número total de toneladas controladas en cada localidad para este caso ANTONIO NARIÑO  32848,4598199999  ton de las cuales son GEOREFERENCIABLES 26866,32982  y no GEOREFERENCIABLES 5982,13</t>
  </si>
  <si>
    <t>La implementación del programa de actividades de evaluación, control y seguimiento ambiental a la adecuada disposición y aprovechamiento de residuos en Bogotá esta orientado al control de toneladas; el valor del presupuesto ejecutado a septiembre  de 2023 para esta meta  es directamente proporcional al número total de toneladas controladas en cada localidad para este caso PUENTE ARANDA  220716,79086  ton de las cuales son GEOREFERENCIABLES 207437,81486  y no GEOREFERENCIABLES 13278,976</t>
  </si>
  <si>
    <t>La implementación del programa de actividades de evaluación, control y seguimiento ambiental a la adecuada disposición y aprovechamiento de residuos en Bogotá esta orientado al control de toneladas; el valor del presupuesto ejecutado a septiembre  de 2023 para esta meta  es directamente proporcional al número total de toneladas controladas en cada localidad para este caso CANDELARIA  26625,55976  ton de las cuales son GEOREFERENCIABLES 21697,4597599999  y no GEOREFERENCIABLES 4928,1</t>
  </si>
  <si>
    <t>La implementación del programa de actividades de evaluación, control y seguimiento ambiental a la adecuada disposición y aprovechamiento de residuos en Bogotá esta orientado al control de toneladas; el valor del presupuesto ejecutado a septiembre  de 2023 para esta meta  es directamente proporcional al número total de toneladas controladas en cada localidad para este caso RAFAEL URIBE URIBE  116952,33223  ton de las cuales son GEOREFERENCIABLES 68904,59823  y no GEOREFERENCIABLES 48047,734</t>
  </si>
  <si>
    <t>La implementación del programa de actividades de evaluación, control y seguimiento ambiental a la adecuada disposición y aprovechamiento de residuos en Bogotá esta orientado al control de toneladas; el valor del presupuesto ejecutado a septiembre  de 2023 para esta meta  es directamente proporcional al número total de toneladas controladas en cada localidad para este caso CIUDAD BOLIVAR  278146,226912  ton de las cuales son GEOREFERENCIABLES 124007,108912  y no GEOREFERENCIABLES 154139,118</t>
  </si>
  <si>
    <t>La implementación del programa de actividades de evaluación, control y seguimiento ambiental a la adecuada disposición y aprovechamiento de residuos en Bogotá esta orientado al control de toneladas; el valor del presupuesto ejecutado a septiembre  de 2023 para esta meta  es directamente proporcional al número total de toneladas controladas en cada localidad para este caso ESPECIAL  2634588,4592  ton de las cuales son GEOREFERENCIABLES   y no GEOREFERENCIABLES 2634588,4592</t>
  </si>
  <si>
    <t>Para el año 2023 se establecieron y priorizaron 12 proyectos de economía circular enfocados en tres temáticas especificas. Durante el mes de septiembre se reporta el avance de acciones en 12 proyectos de economía circular (PEC).así: 
PROYECTOS DE ARTICULACIÓN DE ACTORES DE LA DE RED ECONOMÍA CIRCULAR 
PEC #1 Recolección de residuos peligrosos especiales y de manejo diferenciado en el sector empresarial en el marco de la campaña “Reciclatón Empresarial de posconsumo, especiales, envases y empaques. AVANCE 73%
PEC #2 Promoción y difusión de la adecuada gestión de residuos peligrosos y especiales en el sector residencial en el marco del proyecto “Bogotá RIE Fase I - La palabra enseña y el ejemplo moviliza” AVANCE 70%
PEC # 3 Promoción a la gestión integral de asbesto - Acuerdo 825 de 2021. AVANCE 50%
PEC # 4 Economía circular de residuos de construcción y demolición. AVANCE 55%
PEC # 5 Economía circular sector textil. AVANCE 55%
PEC # 6 Economía circular sector gastronómico y biomasa residual. AVANCE 60%
PEC # 7 Promoción a la gestión adecuada de residuos de Movilidad eléctrica - Acuerdo 811 de 2021. AVANCE 60%
PEC # 8 Proyecto educativo Ecolecta 2023 AVANCE 50%
PROYECTOS DE PROCESAMIENTO, PRODUCCIÓN Y DIFUSIÓN DE INFORMACIÓN DE ECONOMÍA CIRCULAR.
PEC # 9 Identificación y articulación de acciones para la promoción de estilos de vida sostenible. AVANCE 75%
PEC # 10 Promoción a la gestión integral de RESPEL. AVANCE 50%
PEC#11 Coordinación interna de actividades establecidas en el PGIRS. AVANCE 70%
PROYECTOS DE PROMOCIÓN DE APROVECHAMIENTO DE RESIDUOS PELIGROSOS, ESPECIALES Y DE MANEJO DIFERENCIADO
PEC #12 Registro y reporte de trámites de residuos - 2023 AVANCE 80%</t>
  </si>
  <si>
    <t>Para el año 2023 se establecieron y priorizaron 12 proyectos de economía circular enfocados en tres temáticas especificas. Durante el mes de septiembre se reporta el avance de acciones en 12 proyectos de economía circular (PEC).así: 
PROYECTOS DE ARTICULACIÓN DE ACTORES DE LA DE RED ECONOMÍA CIRCULAR 
PEC #1 Recolección de residuos peligrosos especiales y de manejo diferenciado en el sector empresarial en el marco de la campaña “Reciclatón Empresarial de posconsumo, especiales, envases y empaques. AVANCE 73%
PEC #2 Promoción y difusión de la adecuada gestión de residuos peligrosos y especiales en el sector residencial en el marco del proyecto “Bogotá RIE Fase I - La palabra enseña y el ejemplo moviliza” AVANCE 70%
PEC # 3 Promoción a la gestión integral de asbesto - Acuerdo 825 de 2021. AVANCE 50%
PEC # 4 Economía circular de residuos de construcción y demolición. AVANCE 55%
PEC # 5 Economía circular sector textil. AVANCE 55%
PEC # 6 Economía circular sector gastronómico y biomasa residual. AVANCE 60%
PEC # 7 Promoción a la gestión adecuada de residuos de Movilidad eléctrica - Acuerdo 811 de 2021. AVANCE 60%
PEC # 8 Proyecto educativo Ecolecta 2023 AVANCE 50%
PROYECTOS DE PROCESAMIENTO, PRODUCCIÓN Y DIFUSIÓN DE INFORMACIÓN DE ECONOMÍA CIRCULAR.
PEC # 9 Identificación y articulación de acciones para la promoción de estilos de vida sostenible. AVANCE 75%
PEC # 10 Promoción a la gestión integral de RESPEL. AVANCE 50%
PEC#11 Coordinación interna de actividades establecidas en el PGIRS. AVANCE 70%
PROYECTOS DE PROMOCIÓN DE APROVECHAMIENTO DE RESIDUOS PELIGROSOS, ESPECIALES Y DE MANEJO DIFERENCIADO
PEC #12 Registro y reporte de trámites de residuos - 2023 AVANCE 80%
PEC #12 Registro y reporte de trámites de residuos - 2023 AVANCE 75%</t>
  </si>
  <si>
    <t>A agosto de 2023, se estructuró y formuló el 1er Instrumento técnico  denominado  "Programa de actividades de evaluación, control y seguimiento ambiental encaminadas a la adecuada disposición y aprovechamiento de residuos en Bogotá" Informe Tecnico No. 01158, 02 de marzo del 2023
En cuanto al 2do instrumento técncios se avanza en 78%  de  la implementación del programa de actividades de evaluación, control y seguimiento ambiental encaminadas a la adecuada disposición y aprovechamiento de residuos en Bogotá    y se realizó el reporte de eficiencia de las actuaciones técnicas y administrativas de evaluación control y seguimiento para cada uno de los tipos de usuarios controlados según se soporta en los  informes técnicos.</t>
  </si>
  <si>
    <t>A septiembre de 2023, la Secretaría Distrital de Ambiente controló la gestión adecuada de 11.591.508 ton de residuos peligrosos, ordinarios, especiales de los cuales  8.708.237 ton corresponden a disposición adecuada  y  2.883.271 ton a aprovechamiento de residuos  en el D.C.</t>
  </si>
  <si>
    <r>
      <t>7, LOGROS CORTE A</t>
    </r>
    <r>
      <rPr>
        <b/>
        <u/>
        <sz val="14"/>
        <rFont val="Arial"/>
        <family val="2"/>
      </rPr>
      <t>_</t>
    </r>
    <r>
      <rPr>
        <b/>
        <sz val="14"/>
        <rFont val="Arial"/>
        <family val="2"/>
      </rPr>
      <t xml:space="preserve"> SEPTIEMBRE AÑO __2023</t>
    </r>
  </si>
  <si>
    <t>A septiembre de 2023 se estructuró y formuló el  "Programa de actividades de evaluación, control y (Sgmto) ambiental encaminadas a la adecuada disposición y aprovechamiento de residuos en Bogotá" Informe Tecnico No. 01158, 02 de marzo del 2023; El documento del programa describe la planificación, priorización  y ejecución de las actuaciones técnico administrativas programadas a realizar por la Subdirección de Control ambiental al Sector Público y la Subdirección de Recurso Hídrico y del Suelo durante la vigencia 2023, como parte de las acciones de evaluación control y (Sgmto) ambiental que realiza la Secretaría Distrital de Ambiente, en el marco del cumplimiento normativo para la adecuada disposición y aprovechamiento de residuos peligrosos, especiales,ordinarios y de manejo diferenciado en Bogotá.</t>
  </si>
  <si>
    <t>Al  mes de septiembre  de 2023 la Subdirección de Control Ambiental al Sector Público (SCASP) realizó acciones de evaluación, control y (Sgmto) que permitieron controlar la disposición adecuada de 8.688.867Ton de residuos especiales y peligrosos generadas en el Distrito Capital acorde con los siguientes tipos de residuos:  
Disposición RCD PROYECTOS CONSTRUCTIVOS 4.019.250,91
Disposición RCD INFRAESTRUCTURA 2.407.013,87
Disposición RCD MEGAOBRAS 2.241.938,59
Disposición Residuos Hospitalarios y similares 20.444,90
Disposición Microgeneradores 152,5882
Disposición Entidades Públicas 66,83
El avance reportado a la fecha es del 72,53% y se establece sobre el total de las 11.979.260 toneladas definidas como objeto de control para la vigencia 2023.</t>
  </si>
  <si>
    <t>A septiembre de 2023, la Subdirección de Control Ambiental al Sector Público (SCASP) realizó acciones de evaluación, control y (Sgmto) que permitieron controlar el aprovechamiento de 2.882.324,37   toneladas de residuos especiales y peligrosos generadas en el Distrito Capital, acorde con los siguientes tipos de residuos:
Aprovechamiento RCD PROYECTOS CONSTRUCTIVOS  	1.159.283,77
Aprovechamiento RCD INFRAESTRUCTURA  899.512,67
Aprovechamiento RCD MEGAOBRAS  815.058,34
Aprovechamiento Residuos Hospitalarios y similares  2.491,38
Aprovechamiento Microgeneradores  503,85
Aprovechamiento Llantas  4.449,53
Aprovechamiento Entidades Públicas  1.010,50
El avance reportado a la fecha es del 82,35%  y se establece sobre el total de las  3.500.000  toneladas definidas como objeto de control de aprovechamiento para la vigencia 2023.</t>
  </si>
  <si>
    <t xml:space="preserve">7. Realizar el reporte y consolidación de eficiencia de actuaciones técnicas y administrativas de evaluación control y  (Sgmto) </t>
  </si>
  <si>
    <t>En el marco de las acciones de evaluación, control y (Sgmto) a los factores de deterioro ambiental como los son los residuos y escombros, la Secretaría Distrital de Ambiente durante el periodo comprendido entre el 01 enero al 30 de septiembre del año 2023, atendió el 100% de los conceptos técnicos que recomiendan una actuación administrativa sancionatoria, distribuida así:
N° de Conceptos Técnicos que recomiendan actuaciones administrativas sancionatorias: 313
N° de Conceptos Técnicos acogidos jurídicamente mediante acto administrativo: 313</t>
  </si>
  <si>
    <t>11. Realizar acciones en el marco del trámite sancionatorio y/o del proceso de evaluación, control  y (Sgmto) ambiental.</t>
  </si>
  <si>
    <t>Durante el periodo comprendido entre el 01 de enero al 30 de septiembre de 2023, se realizaron actividades asociadas al proceso de  (Sgmto) y control a los factores de deterioro ambiental como residuos y escombros de los cuales se elaboraron 7 informes tecnicos de criterios con los siguientes procesos: 4960222, 4961901, 5478279, 4450813, 4672932, 4822807 y 5939371 en el marco del trámite sancionatorio y/o del proceso de evaluación, control  y (Sgmto) ambiental.</t>
  </si>
  <si>
    <t>PROYECTOS DE PROCESAMIENTO, PRODUCCIÓN Y DIFUSIÓN DE INFORMACIÓN DE ECONOMÍA CIRCULAR
PEC 9. Identificación y articulación de acciones para la promoción de estilos de vida sostenible.
Durante el mes de septiembre se realizaron 2 talleres de capacitación en Economía Circular, ciclo de vida, compras circulares, y Consumismo y plásticos.
Se participó en la evaluación y calificación como jurado en el concurso de Aves Cuidadoras. 
Participación en Conversatorio de Compras Públicas Sostenibles: Intercambio de experiencias (MADS).
PEC 10. Promoción a la gestión integral de RESPEL
(Sgmto) al Desarrollo actividades del PGIRP vigente - Participación en sesiones de la CIPSSA -1 informe presentado a la CIPSSA –  40% Avance  en Propuesta de norma de actualización del PGIRP. 2 sesiones ordinarias y 7 reuniones extraordinarias.En el mes de septiembre se remitieron oficios a entidades pertenecientes a la  mesa Distrital de residuos peligroso de la CIPPSA, la tercera sesión de la esa se realizó el día 29 de septiembre. 
PEC 11. Coordinación interna de actividades establecidas en el PGIRS.
Se remitió informe de ejecución de Plan de Gestión Integral de Residuos Solidos PGIRS con radicado 2023EE195619. 
Se compilo toda la información sobre programas de cultura, especiales, orgánicos y Residuos de Construcción y Demolición RCD.</t>
  </si>
  <si>
    <t>Durante lo transcurrido de la vigencia 2023, se realizaron 1497 actuaciones técnicas de las cuales 211 aportan al control de toneladas. El detalle de las actuaciones se presenta a continuación:
Se emitieron 179 conceptos técnicos, 16 informes técnicos y 16 oficios/ (Rqto)s de control y vigilancia en el tema de residuos peligrosos y aceites usados, que aportaron a la meta de control de 20.740 toneladas de residuos peligrosos competencia de la SRHS.
Se realizó el (Sgmto) a 14 movilizadores de aceite usado.
Se realizó la evaluación de 8 solicitudes de movilización de aceite usado.                                                                                                                                                                                                                        
Se emitieron 62 informes y/o conceptos técnicos de control y vigilancia en materia de residuos peligrosos y aceites usados.
Se emitieron 482 oficios y/o  (Rqto)s en materia de residuos peligrosos y aceites usados, los cuales son derivados de conceptos técnicos y/o visitas de control y vigilancia.
Se atendieron 287 quejas, derechos de petición y/o entes de control.
Se validaron 65 planes de contingencia para el almacenamiento y/o transporte de sustancias nocivas.                                                                                                                                                                 
Se realizaron otras actividades de control de acuerdo con lo establecido en el Programa, en las cuales se incluyen la atención a registros como acopiador primario de aceite usado, atención a registros como generadores de residuos peligrosos, atención a registros en el inventario nacional de PCB,  por lo que han sido atendidos 368 radicados relacionados con estos instrumentos ambientales.</t>
  </si>
  <si>
    <t>"PROYECTOS DE PROMOCIÓN DE APROVECHAMIENTO DE RESIDUOS PELIGROSOS, ESPECIALES Y DE MANEJO DIFERENCIADO
PEC 12 Registro y reporte de trámites de residuos - 2023
AVU - Registros otorgados 96 – Personas Capacitadas 246 – AVU Gestionado 951,052 ton – Reportes revisados 5452
LLANTAS – Registros atendidos 68 – 484 personas capacitadas – 44  (Rqto)s – Memorando SCASP 3
ENVASES&amp;EMPAQUES – Registros aprobados 181 – Informes ANLA 1
10,108 Ton de RAEE Recolectados ecolecta."</t>
  </si>
  <si>
    <t>A septiembre de 2023, se realizó el reporte de eficiencia de las actuaciones técnicas y administrativas de evaluación control y (Sgmto) para cada uno de los tipos de usuarios controlados según se soporta en los  informes técnicos, así:
(Inf Tec) Programa Residuos RCD 6037549
(Inf Tec) Programa Residuos INFRAESTRUCTURA 6034016
(Inf Tec) Programa Residuos MEGAOBRAS 6033889
(Inf Tec) Programa Residuos HOSPITALARIOS 6034903
(Inf Tec) Programa Residuos MICROGENERADORES 6002683
(Inf Tec) Programa Residuos LLANTAS  6032901
(Inf Tec) Programa Residuos CAEP 6034903</t>
  </si>
  <si>
    <t>Formato: Programación, Actualización y Sgmto) del Plan de Acción - Componente de Actividades</t>
  </si>
  <si>
    <t>7702 - Control, evaluación, Sgmto) y promoción a la cadena de gestión de residuos.</t>
  </si>
  <si>
    <t>Formular e implementar un programa de actividades de evaluación, control y Sgmto) ambiental encaminadas a la adecuada disposición y aprovechamiento de residuos en Bogotá.</t>
  </si>
  <si>
    <t xml:space="preserve">A septiembre de 2023 la Subdirección de Control Ambiental al Sector Público realizó 17944 actuaciones de evaluación control y seguimienot  a la disposición y aprovechamiento de residuos en Bogotá así: 
RESIDUOS HOSPITALARIOS :6774
Visita 191 Oficio Visita control 351
CT 144  Requerimiento (Rqto) 265 Caracterización1110
Atención emergencia 24 Registro RESPEL 921 Transmision RESPEL 1381 Revision reporte RESPEL 1835 Acopiador Primario 23 Transmision PCB 5
Análisis informe gestión 228 plataforma SIRHO 286 Gestor Autorizado 10
RESIDUOS INFECCIOSOS MICROGENERADORES: 3593
Visitas 199 Oficio Visita control 295 Oficios caracterizaciones99
Análisis informe gestión 499
Atención emergencia 13
Registro RESPEL 1649Transmisiones 838
CT 1
RESIDUOS DE CONSTRUCCIÓN Y DEMOLICIÓN (RCD) OBRAS:2500
Revisión: obras aplicativo 506 Plan Gestión 413 Pin aplicativo 765 Registro gestor 15
Visita: Control 526 Inf Tec 105 Sitios Disposición Final 45
Cierre Pin 83
CT 33
Registro RESPEL 9
RCD INFRAESTRUCTURA PERMISOS DE OCUPACIÓN DE CAUCE (POC) Y ESTRUCTURA ECOLÓGICA PRINCIPAL (EPP):738		
POC Evaluación: CT 25 Sgmto o cierre8 Sancionatorio 2	
Check list11  Rqto 21 Visita solicitud 15 10Visita Sgmto 23		
EEP:CT 6 Inf Tec 14 Visita control 315 operativo 7		
PEI:Informe 12 Punto crítico 17 visita 14	
Revisión aplicativo 175 plan gestión 48		
Cierre PIN 25	
METRO POC EPP:1320
POC Evaluación: Concepto 23 Sgmto o cierre18 sancionatorio 1 chek list12  Rqto75 Visita 10 Sgmto o cierre 10
EEP Inf Tec 69 Visita control 210 CT 4
Cierre PIN113
Puntos críticos 23
Revisión plan gestión122 pin  607
PEI Visita 11 Inf Tec  7
operativos 5		
ENTIDADES PÚBLICAS 531
Registro RESPEL 305  Policlorobifenilos 6 Transmisiones  APAU3
PIGA Oficios 40  (Sgmto) 15 Evaluación y control16 Control Entidades Públicas 25 (Sgmto)23
 (Rqto)63
Certificados de Gestión 31
CT 3
Control PGIRS 1
LLANTAS USADAS:2130
 (Rqto) 110 CT 6 Sgmto 4
Verificación aplicativo 1737
Visitas control 258
Oficio cumplimiento 13
cierre PIN 2
JURIDICO 1067
</t>
  </si>
  <si>
    <t>PROYECTOS DE ARTICULACIÓN DE ACTORES DE LA DE RED ECONOMÍA CIRCULAR 
PEC 1.  Recolección de residuos peligrosos especiales y de manejo diferenciado.
1ra jornada reciclaton 28,72Ton recolectadas - 250 empresas participantes – Llantatones 17 jornadas 5.394 llantas recolectas.
PEC 2.Promoción y difusión de la adecuada gestión de residuos peligrosos y especiales en el sector residencial en el marco del proyecto “Bogotá RIE Fase I - La palabra enseña y el ejemplo moviliza”
Capacitación en residuos peligroso 759 personas capacitadas – Actualización de Visor GEO 1519 puntos – 10,10 Ton de RAEE Recolectados ecolecta.
PEC 3. Promoción a la gestión integral de asbesto - Acuerdo 825 de 2021. 
11 Mesas de trabajo – Elaboración de Folletos y bullets asbesto sectoress – Acuerdo de cooperación internacional con Grupo Lapole España – Se avanza en los lineamientos asociados con el inventario general y específico de asbesto instalado en la ciudad de Bogotá. 
PEC 4. Economía circular de residuos de construcción y demolición. 
Implementación prueba piloto de punto limpio con enfoque circular hacia pequeños generadores de RCD y pequeños transportadores. 
PEC 5. Economía circular sector textil. 
Instalación de 6 punto de recolección de prendas usadas 20,199 toneladas recolectadas de prendas de vestir usadas. 
PEC 6. Economía circular sector gastronómico y biomasa residual.  
Se realiza propuesta de imagen del proyecto ReGenera a ser utilizada en las piezas gráficas, cartillas y demás espacios de comunicación asociado con el lanzamiento y operación del proyecto. 
PEC 7.Promoción a la gestión adecuada de residuos de Movilidad eléctrica  
Avance en el ajuste del documento de acuerdo a las observaciones realizadas por el Subdirector de SEGAE.</t>
  </si>
  <si>
    <t>CORTE A SEPTIEMBRE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</si>
</sst>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9">
    <numFmt numFmtId="6" formatCode="&quot;$&quot;\ #,##0;[Red]\-&quot;$&quot;\ #,##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0_-;\-&quot;$&quot;* #,##0_-;_-&quot;$&quot;* &quot;-&quot;_-;_-@_-"/>
    <numFmt numFmtId="165" formatCode="_-&quot;$&quot;* #,##0.00_-;\-&quot;$&quot;* #,##0.00_-;_-&quot;$&quot;* &quot;-&quot;??_-;_-@_-"/>
    <numFmt numFmtId="166" formatCode="_(&quot;$&quot;\ * #,##0_);_(&quot;$&quot;\ * \(#,##0\);_(&quot;$&quot;\ * &quot;-&quot;_);_(@_)"/>
    <numFmt numFmtId="167" formatCode="_(&quot;$&quot;\ * #,##0.00_);_(&quot;$&quot;\ * \(#,##0.00\);_(&quot;$&quot;\ * &quot;-&quot;??_);_(@_)"/>
    <numFmt numFmtId="168" formatCode="_(* #,##0.00_);_(* \(#,##0.00\);_(* &quot;-&quot;??_);_(@_)"/>
    <numFmt numFmtId="169" formatCode="_-* #,##0.00\ &quot;€&quot;_-;\-* #,##0.00\ &quot;€&quot;_-;_-* &quot;-&quot;??\ &quot;€&quot;_-;_-@_-"/>
    <numFmt numFmtId="170" formatCode="_-* #,##0.00\ _€_-;\-* #,##0.00\ _€_-;_-* &quot;-&quot;??\ _€_-;_-@_-"/>
    <numFmt numFmtId="171" formatCode="_ &quot;$&quot;\ * #,##0.00_ ;_ &quot;$&quot;\ * \-#,##0.00_ ;_ &quot;$&quot;\ * &quot;-&quot;??_ ;_ @_ "/>
    <numFmt numFmtId="172" formatCode="_ * #,##0.00_ ;_ * \-#,##0.00_ ;_ * &quot;-&quot;??_ ;_ @_ "/>
    <numFmt numFmtId="173" formatCode="0.0%"/>
    <numFmt numFmtId="174" formatCode="_ * #,##0_ ;_ * \-#,##0_ ;_ * &quot;-&quot;??_ ;_ @_ "/>
    <numFmt numFmtId="175" formatCode="_(&quot;$&quot;* #,##0.00_);_(&quot;$&quot;* \(#,##0.00\);_(&quot;$&quot;* &quot;-&quot;??_);_(@_)"/>
    <numFmt numFmtId="176" formatCode="_-* #,##0\ _€_-;\-* #,##0\ _€_-;_-* &quot;-&quot;??\ _€_-;_-@_-"/>
    <numFmt numFmtId="177" formatCode="#,##0.00\ \€"/>
    <numFmt numFmtId="178" formatCode="#,##0.00_ ;\-#,##0.00\ "/>
    <numFmt numFmtId="179" formatCode="#,##0.000"/>
    <numFmt numFmtId="180" formatCode="&quot;$&quot;\ #,##0"/>
    <numFmt numFmtId="181" formatCode="&quot;$&quot;\ #,##0.00"/>
    <numFmt numFmtId="182" formatCode="#,##0.0000"/>
    <numFmt numFmtId="183" formatCode="#,##0.0"/>
    <numFmt numFmtId="184" formatCode="#,##0_ ;\-#,##0\ "/>
    <numFmt numFmtId="185" formatCode="&quot;$&quot;#,##0.00"/>
    <numFmt numFmtId="186" formatCode="_([$$-240A]\ * #,##0_);_([$$-240A]\ * \(#,##0\);_([$$-240A]\ * &quot;-&quot;??_);_(@_)"/>
    <numFmt numFmtId="187" formatCode="_-&quot;$&quot;\ * #,##0_-;\-&quot;$&quot;\ * #,##0_-;_-&quot;$&quot;\ * &quot;-&quot;??_-;_-@_-"/>
    <numFmt numFmtId="188" formatCode="0.000%"/>
    <numFmt numFmtId="189" formatCode="0.00000000"/>
    <numFmt numFmtId="190" formatCode="_-&quot;$&quot;\ * #,##0.00_-;\-&quot;$&quot;\ * #,##0.00_-;_-&quot;$&quot;\ * &quot;-&quot;_-;_-@_-"/>
    <numFmt numFmtId="191" formatCode="_-&quot;$&quot;\ * #,##0.000_-;\-&quot;$&quot;\ * #,##0.000_-;_-&quot;$&quot;\ * &quot;-&quot;_-;_-@_-"/>
    <numFmt numFmtId="192" formatCode="_-* #,##0.000\ _€_-;\-* #,##0.000\ _€_-;_-* &quot;-&quot;??\ _€_-;_-@_-"/>
    <numFmt numFmtId="193" formatCode="0.000"/>
    <numFmt numFmtId="194" formatCode="#,##0.00000"/>
    <numFmt numFmtId="195" formatCode="#,##0.000000000"/>
    <numFmt numFmtId="196" formatCode="_-[$$-240A]\ * #,##0.00_-;\-[$$-240A]\ * #,##0.00_-;_-[$$-240A]\ * &quot;-&quot;??_-;_-@_-"/>
  </numFmts>
  <fonts count="92" x14ac:knownFonts="1">
    <font>
      <sz val="11"/>
      <color theme="1"/>
      <name val="Calibri"/>
      <family val="2"/>
      <scheme val="minor"/>
    </font>
    <font>
      <sz val="11"/>
      <color indexed="8"/>
      <name val="Calibri"/>
      <family val="2"/>
    </font>
    <font>
      <b/>
      <sz val="10"/>
      <name val="Arial"/>
      <family val="2"/>
    </font>
    <font>
      <sz val="11"/>
      <name val="Arial"/>
      <family val="2"/>
    </font>
    <font>
      <sz val="10"/>
      <name val="Arial"/>
      <family val="2"/>
    </font>
    <font>
      <sz val="12"/>
      <name val="Arial"/>
      <family val="2"/>
    </font>
    <font>
      <sz val="11"/>
      <color indexed="8"/>
      <name val="Calibri"/>
      <family val="2"/>
    </font>
    <font>
      <sz val="12"/>
      <color indexed="8"/>
      <name val="Arial"/>
      <family val="2"/>
    </font>
    <font>
      <sz val="10"/>
      <name val="Arial"/>
      <family val="2"/>
    </font>
    <font>
      <b/>
      <sz val="14"/>
      <name val="Arial"/>
      <family val="2"/>
    </font>
    <font>
      <b/>
      <sz val="12"/>
      <name val="Arial"/>
      <family val="2"/>
    </font>
    <font>
      <sz val="8"/>
      <name val="Arial"/>
      <family val="2"/>
    </font>
    <font>
      <sz val="10"/>
      <name val="Arial"/>
      <family val="2"/>
    </font>
    <font>
      <b/>
      <sz val="9"/>
      <color indexed="81"/>
      <name val="Tahoma"/>
      <family val="2"/>
    </font>
    <font>
      <b/>
      <sz val="8"/>
      <name val="Arial"/>
      <family val="2"/>
    </font>
    <font>
      <sz val="7"/>
      <name val="Arial"/>
      <family val="2"/>
    </font>
    <font>
      <sz val="9"/>
      <name val="Arial"/>
      <family val="2"/>
    </font>
    <font>
      <sz val="9"/>
      <color indexed="8"/>
      <name val="Arial"/>
      <family val="2"/>
    </font>
    <font>
      <b/>
      <sz val="9"/>
      <name val="Arial"/>
      <family val="2"/>
    </font>
    <font>
      <sz val="11"/>
      <color theme="1"/>
      <name val="Calibri"/>
      <family val="2"/>
      <scheme val="minor"/>
    </font>
    <font>
      <sz val="10"/>
      <color theme="1"/>
      <name val="Calibri"/>
      <family val="2"/>
      <scheme val="minor"/>
    </font>
    <font>
      <sz val="11"/>
      <color theme="1"/>
      <name val="Arial Narrow"/>
      <family val="2"/>
    </font>
    <font>
      <b/>
      <sz val="11"/>
      <color theme="1"/>
      <name val="Calibri"/>
      <family val="2"/>
      <scheme val="minor"/>
    </font>
    <font>
      <sz val="14"/>
      <name val="Tahoma"/>
      <family val="2"/>
    </font>
    <font>
      <b/>
      <sz val="14"/>
      <name val="Tahoma"/>
      <family val="2"/>
    </font>
    <font>
      <sz val="10"/>
      <color indexed="8"/>
      <name val="Arial"/>
      <family val="2"/>
    </font>
    <font>
      <sz val="11"/>
      <name val="Calibri"/>
      <family val="2"/>
      <scheme val="minor"/>
    </font>
    <font>
      <sz val="20"/>
      <color theme="1"/>
      <name val="Calibri"/>
      <family val="2"/>
      <scheme val="minor"/>
    </font>
    <font>
      <b/>
      <sz val="20"/>
      <name val="Arial"/>
      <family val="2"/>
    </font>
    <font>
      <sz val="24"/>
      <color theme="1"/>
      <name val="Calibri"/>
      <family val="2"/>
      <scheme val="minor"/>
    </font>
    <font>
      <b/>
      <sz val="24"/>
      <name val="Arial"/>
      <family val="2"/>
    </font>
    <font>
      <b/>
      <sz val="14"/>
      <color indexed="8"/>
      <name val="Arial"/>
      <family val="2"/>
    </font>
    <font>
      <sz val="9"/>
      <color indexed="81"/>
      <name val="Tahoma"/>
      <family val="2"/>
    </font>
    <font>
      <sz val="10"/>
      <color theme="1"/>
      <name val="Arial"/>
      <family val="2"/>
    </font>
    <font>
      <sz val="10"/>
      <color rgb="FF000000"/>
      <name val="Arial"/>
      <family val="2"/>
    </font>
    <font>
      <sz val="11"/>
      <color theme="0"/>
      <name val="Calibri"/>
      <family val="2"/>
      <scheme val="minor"/>
    </font>
    <font>
      <sz val="10"/>
      <color theme="1"/>
      <name val="Verdana"/>
      <family val="2"/>
    </font>
    <font>
      <b/>
      <sz val="10"/>
      <color theme="1"/>
      <name val="Verdana"/>
      <family val="2"/>
    </font>
    <font>
      <sz val="12"/>
      <color theme="0"/>
      <name val="Calibri"/>
      <family val="2"/>
      <scheme val="minor"/>
    </font>
    <font>
      <sz val="12"/>
      <color theme="1"/>
      <name val="Calibri"/>
      <family val="2"/>
      <scheme val="minor"/>
    </font>
    <font>
      <sz val="12"/>
      <color indexed="8"/>
      <name val="Calibri"/>
      <family val="2"/>
    </font>
    <font>
      <sz val="11"/>
      <color rgb="FF9C6500"/>
      <name val="Calibri"/>
      <family val="2"/>
      <scheme val="minor"/>
    </font>
    <font>
      <sz val="11"/>
      <color rgb="FF000000"/>
      <name val="Calibri"/>
      <family val="2"/>
    </font>
    <font>
      <sz val="11"/>
      <name val="Calibri"/>
      <family val="2"/>
    </font>
    <font>
      <sz val="9"/>
      <color theme="1"/>
      <name val="Arial"/>
      <family val="2"/>
    </font>
    <font>
      <b/>
      <sz val="11"/>
      <name val="Calibri"/>
      <family val="2"/>
    </font>
    <font>
      <sz val="10.5"/>
      <color theme="1"/>
      <name val="Times New Roman"/>
      <family val="1"/>
    </font>
    <font>
      <sz val="11"/>
      <color indexed="8"/>
      <name val="Calibri"/>
      <family val="2"/>
      <scheme val="minor"/>
    </font>
    <font>
      <b/>
      <sz val="9"/>
      <color rgb="FF000000"/>
      <name val="Tahoma"/>
      <family val="2"/>
    </font>
    <font>
      <sz val="9"/>
      <color rgb="FF000000"/>
      <name val="Tahoma"/>
      <family val="2"/>
    </font>
    <font>
      <b/>
      <sz val="24"/>
      <color theme="1"/>
      <name val="Arial"/>
      <family val="2"/>
    </font>
    <font>
      <b/>
      <sz val="14"/>
      <color theme="1"/>
      <name val="Arial"/>
      <family val="2"/>
    </font>
    <font>
      <b/>
      <sz val="20"/>
      <color theme="1"/>
      <name val="Arial"/>
      <family val="2"/>
    </font>
    <font>
      <b/>
      <sz val="11"/>
      <color theme="1"/>
      <name val="Arial"/>
      <family val="2"/>
    </font>
    <font>
      <b/>
      <sz val="16"/>
      <color theme="1"/>
      <name val="Arial"/>
      <family val="2"/>
    </font>
    <font>
      <b/>
      <sz val="10"/>
      <color theme="1"/>
      <name val="Arial"/>
      <family val="2"/>
    </font>
    <font>
      <sz val="11"/>
      <color theme="1"/>
      <name val="Arial"/>
      <family val="2"/>
    </font>
    <font>
      <sz val="12"/>
      <name val="Calibri"/>
      <family val="2"/>
      <scheme val="minor"/>
    </font>
    <font>
      <b/>
      <sz val="20"/>
      <color theme="1"/>
      <name val="Calibri"/>
      <family val="2"/>
      <scheme val="minor"/>
    </font>
    <font>
      <b/>
      <sz val="12"/>
      <color indexed="8"/>
      <name val="Arial"/>
      <family val="2"/>
    </font>
    <font>
      <sz val="14"/>
      <name val="Arial"/>
      <family val="2"/>
    </font>
    <font>
      <b/>
      <sz val="14"/>
      <color theme="1"/>
      <name val="Calibri"/>
      <family val="2"/>
      <scheme val="minor"/>
    </font>
    <font>
      <b/>
      <sz val="16"/>
      <name val="Arial"/>
      <family val="2"/>
    </font>
    <font>
      <sz val="14"/>
      <color theme="1"/>
      <name val="Arial"/>
      <family val="2"/>
    </font>
    <font>
      <b/>
      <sz val="14"/>
      <name val="Calibri"/>
      <family val="2"/>
      <scheme val="minor"/>
    </font>
    <font>
      <sz val="16"/>
      <name val="Arial"/>
      <family val="2"/>
    </font>
    <font>
      <b/>
      <sz val="30"/>
      <name val="Arial"/>
      <family val="2"/>
    </font>
    <font>
      <sz val="30"/>
      <name val="Arial"/>
      <family val="2"/>
    </font>
    <font>
      <b/>
      <sz val="30"/>
      <name val="Calibri"/>
      <family val="2"/>
      <scheme val="minor"/>
    </font>
    <font>
      <sz val="24"/>
      <name val="Arial"/>
      <family val="2"/>
    </font>
    <font>
      <sz val="8"/>
      <color theme="1"/>
      <name val="Arial"/>
      <family val="2"/>
    </font>
    <font>
      <b/>
      <sz val="10"/>
      <color theme="1"/>
      <name val="Calibri"/>
      <family val="2"/>
      <scheme val="minor"/>
    </font>
    <font>
      <sz val="10"/>
      <name val="Calibri"/>
      <family val="2"/>
      <scheme val="minor"/>
    </font>
    <font>
      <b/>
      <sz val="10"/>
      <name val="Calibri"/>
      <family val="2"/>
      <scheme val="minor"/>
    </font>
    <font>
      <sz val="9"/>
      <color theme="1"/>
      <name val="Calibri"/>
      <family val="2"/>
      <scheme val="minor"/>
    </font>
    <font>
      <sz val="12"/>
      <color theme="1"/>
      <name val="Arial"/>
      <family val="2"/>
    </font>
    <font>
      <sz val="9"/>
      <name val="Calibri"/>
      <family val="2"/>
      <scheme val="minor"/>
    </font>
    <font>
      <b/>
      <sz val="16"/>
      <color theme="1"/>
      <name val="Calibri"/>
      <family val="2"/>
      <scheme val="minor"/>
    </font>
    <font>
      <sz val="8"/>
      <color rgb="FF000000"/>
      <name val="Calibri"/>
      <family val="2"/>
      <scheme val="minor"/>
    </font>
    <font>
      <b/>
      <sz val="11"/>
      <name val="Arial"/>
      <family val="2"/>
    </font>
    <font>
      <b/>
      <sz val="10"/>
      <color theme="0"/>
      <name val="Arial"/>
      <family val="2"/>
    </font>
    <font>
      <sz val="9"/>
      <name val="Calibri"/>
      <family val="2"/>
    </font>
    <font>
      <sz val="7"/>
      <color theme="1"/>
      <name val="Arial"/>
      <family val="2"/>
    </font>
    <font>
      <u/>
      <sz val="11"/>
      <color theme="10"/>
      <name val="Calibri"/>
      <family val="2"/>
      <scheme val="minor"/>
    </font>
    <font>
      <u/>
      <sz val="11"/>
      <color theme="11"/>
      <name val="Calibri"/>
      <family val="2"/>
      <scheme val="minor"/>
    </font>
    <font>
      <b/>
      <sz val="14"/>
      <color rgb="FFFF0000"/>
      <name val="Arial"/>
      <family val="2"/>
    </font>
    <font>
      <b/>
      <u/>
      <sz val="14"/>
      <name val="Arial"/>
      <family val="2"/>
    </font>
    <font>
      <b/>
      <sz val="10"/>
      <color indexed="81"/>
      <name val="Tahoma"/>
      <family val="2"/>
    </font>
    <font>
      <sz val="10"/>
      <color indexed="81"/>
      <name val="Tahoma"/>
      <family val="2"/>
    </font>
    <font>
      <b/>
      <sz val="10"/>
      <color rgb="FF000000"/>
      <name val="Tahoma"/>
      <family val="2"/>
    </font>
    <font>
      <sz val="10"/>
      <color rgb="FF000000"/>
      <name val="Tahoma"/>
      <family val="2"/>
    </font>
    <font>
      <sz val="11"/>
      <color rgb="FFFF0000"/>
      <name val="Calibri"/>
      <family val="2"/>
      <scheme val="minor"/>
    </font>
  </fonts>
  <fills count="31">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4"/>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indexed="43"/>
      </patternFill>
    </fill>
    <fill>
      <patternFill patternType="solid">
        <fgColor indexed="44"/>
      </patternFill>
    </fill>
    <fill>
      <patternFill patternType="solid">
        <fgColor indexed="57"/>
      </patternFill>
    </fill>
    <fill>
      <patternFill patternType="solid">
        <fgColor indexed="43"/>
        <bgColor indexed="64"/>
      </patternFill>
    </fill>
    <fill>
      <patternFill patternType="solid">
        <fgColor indexed="27"/>
        <bgColor indexed="64"/>
      </patternFill>
    </fill>
    <fill>
      <patternFill patternType="solid">
        <fgColor rgb="FF808080"/>
        <bgColor indexed="64"/>
      </patternFill>
    </fill>
    <fill>
      <patternFill patternType="solid">
        <fgColor rgb="FFFFFFFF"/>
        <bgColor indexed="64"/>
      </patternFill>
    </fill>
    <fill>
      <patternFill patternType="solid">
        <fgColor rgb="FFD9D9D9"/>
        <bgColor indexed="64"/>
      </patternFill>
    </fill>
    <fill>
      <patternFill patternType="solid">
        <fgColor rgb="FF92D050"/>
        <bgColor indexed="64"/>
      </patternFill>
    </fill>
    <fill>
      <patternFill patternType="solid">
        <fgColor rgb="FF00B050"/>
        <bgColor indexed="64"/>
      </patternFill>
    </fill>
    <fill>
      <patternFill patternType="solid">
        <fgColor rgb="FF92D050"/>
        <bgColor rgb="FF3AEE3A"/>
      </patternFill>
    </fill>
    <fill>
      <patternFill patternType="solid">
        <fgColor rgb="FF75DBFF"/>
        <bgColor indexed="64"/>
      </patternFill>
    </fill>
    <fill>
      <patternFill patternType="solid">
        <fgColor theme="6" tint="0.59999389629810485"/>
        <bgColor indexed="64"/>
      </patternFill>
    </fill>
    <fill>
      <patternFill patternType="solid">
        <fgColor theme="6" tint="-0.249977111117893"/>
        <bgColor indexed="64"/>
      </patternFill>
    </fill>
    <fill>
      <patternFill patternType="solid">
        <fgColor theme="6" tint="0.79998168889431442"/>
        <bgColor indexed="64"/>
      </patternFill>
    </fill>
    <fill>
      <patternFill patternType="solid">
        <fgColor rgb="FF669900"/>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0"/>
        <bgColor theme="0"/>
      </patternFill>
    </fill>
    <fill>
      <patternFill patternType="solid">
        <fgColor theme="7" tint="0.39997558519241921"/>
        <bgColor indexed="64"/>
      </patternFill>
    </fill>
    <fill>
      <patternFill patternType="solid">
        <fgColor rgb="FFFFC000"/>
        <bgColor indexed="64"/>
      </patternFill>
    </fill>
    <fill>
      <patternFill patternType="solid">
        <fgColor theme="0"/>
        <bgColor rgb="FF3AEE3A"/>
      </patternFill>
    </fill>
  </fills>
  <borders count="7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style="thin">
        <color auto="1"/>
      </left>
      <right/>
      <top style="medium">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diagonal/>
    </border>
    <border>
      <left style="medium">
        <color auto="1"/>
      </left>
      <right style="thin">
        <color auto="1"/>
      </right>
      <top style="thin">
        <color auto="1"/>
      </top>
      <bottom/>
      <diagonal/>
    </border>
    <border>
      <left style="thin">
        <color auto="1"/>
      </left>
      <right style="medium">
        <color auto="1"/>
      </right>
      <top/>
      <bottom style="thin">
        <color auto="1"/>
      </bottom>
      <diagonal/>
    </border>
    <border>
      <left style="thin">
        <color auto="1"/>
      </left>
      <right style="thin">
        <color auto="1"/>
      </right>
      <top/>
      <bottom/>
      <diagonal/>
    </border>
    <border>
      <left style="medium">
        <color auto="1"/>
      </left>
      <right/>
      <top style="medium">
        <color auto="1"/>
      </top>
      <bottom/>
      <diagonal/>
    </border>
    <border>
      <left/>
      <right/>
      <top style="medium">
        <color auto="1"/>
      </top>
      <bottom/>
      <diagonal/>
    </border>
    <border>
      <left/>
      <right style="thin">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right style="thin">
        <color auto="1"/>
      </right>
      <top/>
      <bottom style="medium">
        <color auto="1"/>
      </bottom>
      <diagonal/>
    </border>
    <border>
      <left style="thin">
        <color auto="1"/>
      </left>
      <right style="thin">
        <color auto="1"/>
      </right>
      <top style="medium">
        <color auto="1"/>
      </top>
      <bottom/>
      <diagonal/>
    </border>
    <border>
      <left style="thin">
        <color auto="1"/>
      </left>
      <right style="thin">
        <color auto="1"/>
      </right>
      <top/>
      <bottom style="medium">
        <color auto="1"/>
      </bottom>
      <diagonal/>
    </border>
    <border>
      <left/>
      <right style="thin">
        <color auto="1"/>
      </right>
      <top style="medium">
        <color auto="1"/>
      </top>
      <bottom style="thin">
        <color auto="1"/>
      </bottom>
      <diagonal/>
    </border>
    <border>
      <left/>
      <right style="medium">
        <color auto="1"/>
      </right>
      <top style="medium">
        <color auto="1"/>
      </top>
      <bottom/>
      <diagonal/>
    </border>
    <border>
      <left/>
      <right style="medium">
        <color auto="1"/>
      </right>
      <top/>
      <bottom style="medium">
        <color auto="1"/>
      </bottom>
      <diagonal/>
    </border>
    <border>
      <left style="medium">
        <color auto="1"/>
      </left>
      <right style="thin">
        <color auto="1"/>
      </right>
      <top/>
      <bottom style="thin">
        <color auto="1"/>
      </bottom>
      <diagonal/>
    </border>
    <border>
      <left style="medium">
        <color auto="1"/>
      </left>
      <right/>
      <top style="medium">
        <color auto="1"/>
      </top>
      <bottom style="thin">
        <color auto="1"/>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style="thin">
        <color auto="1"/>
      </top>
      <bottom/>
      <diagonal/>
    </border>
    <border>
      <left/>
      <right/>
      <top style="thin">
        <color auto="1"/>
      </top>
      <bottom/>
      <diagonal/>
    </border>
    <border>
      <left style="medium">
        <color auto="1"/>
      </left>
      <right/>
      <top/>
      <bottom style="thin">
        <color auto="1"/>
      </bottom>
      <diagonal/>
    </border>
    <border>
      <left/>
      <right style="medium">
        <color auto="1"/>
      </right>
      <top style="thin">
        <color auto="1"/>
      </top>
      <bottom/>
      <diagonal/>
    </border>
    <border>
      <left/>
      <right style="thin">
        <color auto="1"/>
      </right>
      <top style="medium">
        <color auto="1"/>
      </top>
      <bottom style="medium">
        <color auto="1"/>
      </bottom>
      <diagonal/>
    </border>
    <border>
      <left style="medium">
        <color auto="1"/>
      </left>
      <right style="medium">
        <color auto="1"/>
      </right>
      <top/>
      <bottom/>
      <diagonal/>
    </border>
    <border>
      <left style="thin">
        <color auto="1"/>
      </left>
      <right/>
      <top/>
      <bottom/>
      <diagonal/>
    </border>
    <border>
      <left style="thin">
        <color auto="1"/>
      </left>
      <right style="medium">
        <color auto="1"/>
      </right>
      <top style="medium">
        <color auto="1"/>
      </top>
      <bottom/>
      <diagonal/>
    </border>
    <border>
      <left style="thin">
        <color auto="1"/>
      </left>
      <right style="medium">
        <color auto="1"/>
      </right>
      <top/>
      <bottom/>
      <diagonal/>
    </border>
    <border>
      <left style="medium">
        <color auto="1"/>
      </left>
      <right style="thin">
        <color auto="1"/>
      </right>
      <top style="thin">
        <color auto="1"/>
      </top>
      <bottom style="medium">
        <color auto="1"/>
      </bottom>
      <diagonal/>
    </border>
    <border>
      <left style="thin">
        <color auto="1"/>
      </left>
      <right/>
      <top/>
      <bottom style="medium">
        <color auto="1"/>
      </bottom>
      <diagonal/>
    </border>
    <border>
      <left style="medium">
        <color auto="1"/>
      </left>
      <right style="medium">
        <color auto="1"/>
      </right>
      <top style="medium">
        <color auto="1"/>
      </top>
      <bottom style="thin">
        <color auto="1"/>
      </bottom>
      <diagonal/>
    </border>
    <border>
      <left style="thin">
        <color auto="1"/>
      </left>
      <right/>
      <top style="medium">
        <color auto="1"/>
      </top>
      <bottom/>
      <diagonal/>
    </border>
    <border>
      <left style="medium">
        <color auto="1"/>
      </left>
      <right style="medium">
        <color auto="1"/>
      </right>
      <top style="thin">
        <color auto="1"/>
      </top>
      <bottom style="thin">
        <color auto="1"/>
      </bottom>
      <diagonal/>
    </border>
    <border>
      <left style="thin">
        <color auto="1"/>
      </left>
      <right/>
      <top style="thin">
        <color auto="1"/>
      </top>
      <bottom style="medium">
        <color auto="1"/>
      </bottom>
      <diagonal/>
    </border>
    <border>
      <left style="medium">
        <color auto="1"/>
      </left>
      <right style="medium">
        <color auto="1"/>
      </right>
      <top style="thin">
        <color auto="1"/>
      </top>
      <bottom style="medium">
        <color auto="1"/>
      </bottom>
      <diagonal/>
    </border>
    <border>
      <left style="medium">
        <color auto="1"/>
      </left>
      <right style="medium">
        <color auto="1"/>
      </right>
      <top/>
      <bottom style="medium">
        <color auto="1"/>
      </bottom>
      <diagonal/>
    </border>
    <border>
      <left style="medium">
        <color auto="1"/>
      </left>
      <right style="thin">
        <color auto="1"/>
      </right>
      <top style="medium">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diagonal/>
    </border>
    <border>
      <left style="medium">
        <color auto="1"/>
      </left>
      <right/>
      <top style="thin">
        <color auto="1"/>
      </top>
      <bottom/>
      <diagonal/>
    </border>
    <border>
      <left style="thin">
        <color auto="1"/>
      </left>
      <right/>
      <top style="medium">
        <color auto="1"/>
      </top>
      <bottom style="medium">
        <color auto="1"/>
      </bottom>
      <diagonal/>
    </border>
    <border>
      <left style="medium">
        <color indexed="64"/>
      </left>
      <right style="medium">
        <color indexed="64"/>
      </right>
      <top style="medium">
        <color indexed="64"/>
      </top>
      <bottom style="medium">
        <color indexed="64"/>
      </bottom>
      <diagonal/>
    </border>
  </borders>
  <cellStyleXfs count="4036">
    <xf numFmtId="0" fontId="0" fillId="0" borderId="0"/>
    <xf numFmtId="172" fontId="8" fillId="0" borderId="0" applyFont="0" applyFill="0" applyBorder="0" applyAlignment="0" applyProtection="0"/>
    <xf numFmtId="172" fontId="4" fillId="0" borderId="0" applyFont="0" applyFill="0" applyBorder="0" applyAlignment="0" applyProtection="0"/>
    <xf numFmtId="170" fontId="6" fillId="0" borderId="0" applyFont="0" applyFill="0" applyBorder="0" applyAlignment="0" applyProtection="0"/>
    <xf numFmtId="168" fontId="19"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169" fontId="4" fillId="0" borderId="0" applyFont="0" applyFill="0" applyBorder="0" applyAlignment="0" applyProtection="0"/>
    <xf numFmtId="170" fontId="1" fillId="0" borderId="0" applyFont="0" applyFill="0" applyBorder="0" applyAlignment="0" applyProtection="0"/>
    <xf numFmtId="169" fontId="6" fillId="0" borderId="0" applyFont="0" applyFill="0" applyBorder="0" applyAlignment="0" applyProtection="0"/>
    <xf numFmtId="169" fontId="1" fillId="0" borderId="0" applyFont="0" applyFill="0" applyBorder="0" applyAlignment="0" applyProtection="0"/>
    <xf numFmtId="171" fontId="4" fillId="0" borderId="0" applyFont="0" applyFill="0" applyBorder="0" applyAlignment="0" applyProtection="0"/>
    <xf numFmtId="174" fontId="4" fillId="0" borderId="0" applyFont="0" applyFill="0" applyBorder="0" applyAlignment="0" applyProtection="0"/>
    <xf numFmtId="167" fontId="19" fillId="0" borderId="0" applyFont="0" applyFill="0" applyBorder="0" applyAlignment="0" applyProtection="0"/>
    <xf numFmtId="175" fontId="12" fillId="0" borderId="0" applyFont="0" applyFill="0" applyBorder="0" applyAlignment="0" applyProtection="0"/>
    <xf numFmtId="169" fontId="1" fillId="0" borderId="0" applyFont="0" applyFill="0" applyBorder="0" applyAlignment="0" applyProtection="0"/>
    <xf numFmtId="0" fontId="4" fillId="0" borderId="0"/>
    <xf numFmtId="0" fontId="4" fillId="0" borderId="0"/>
    <xf numFmtId="0" fontId="12" fillId="0" borderId="0"/>
    <xf numFmtId="0" fontId="4" fillId="0" borderId="0"/>
    <xf numFmtId="0" fontId="4" fillId="0" borderId="0"/>
    <xf numFmtId="9" fontId="6"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 fillId="0" borderId="0" applyFont="0" applyFill="0" applyBorder="0" applyAlignment="0" applyProtection="0"/>
    <xf numFmtId="9" fontId="19" fillId="0" borderId="0" applyFont="0" applyFill="0" applyBorder="0" applyAlignment="0" applyProtection="0"/>
    <xf numFmtId="0" fontId="4" fillId="0" borderId="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49" fontId="36" fillId="0" borderId="0" applyFill="0" applyBorder="0" applyProtection="0">
      <alignment horizontal="left" vertical="center"/>
    </xf>
    <xf numFmtId="0" fontId="37" fillId="0" borderId="0" applyNumberFormat="0" applyFill="0" applyBorder="0" applyProtection="0">
      <alignment horizontal="left" vertical="center"/>
    </xf>
    <xf numFmtId="0" fontId="37" fillId="0" borderId="0" applyNumberFormat="0" applyFill="0" applyBorder="0" applyProtection="0">
      <alignment horizontal="right" vertical="center"/>
    </xf>
    <xf numFmtId="0" fontId="36" fillId="0" borderId="1" applyNumberFormat="0" applyFill="0" applyProtection="0">
      <alignment horizontal="left" vertical="center"/>
    </xf>
    <xf numFmtId="0" fontId="36" fillId="0" borderId="1" applyNumberFormat="0" applyFill="0" applyProtection="0">
      <alignment horizontal="left" vertical="center"/>
    </xf>
    <xf numFmtId="0" fontId="36" fillId="0" borderId="1" applyNumberFormat="0" applyFill="0" applyProtection="0">
      <alignment horizontal="left" vertical="center"/>
    </xf>
    <xf numFmtId="0" fontId="36" fillId="0" borderId="1" applyNumberFormat="0" applyFill="0" applyProtection="0">
      <alignment horizontal="left" vertical="center"/>
    </xf>
    <xf numFmtId="0" fontId="36" fillId="0" borderId="1" applyNumberFormat="0" applyFill="0" applyProtection="0">
      <alignment horizontal="left" vertical="center"/>
    </xf>
    <xf numFmtId="0" fontId="36" fillId="0" borderId="1" applyNumberFormat="0" applyFill="0" applyProtection="0">
      <alignment horizontal="left" vertical="center"/>
    </xf>
    <xf numFmtId="0" fontId="36" fillId="0" borderId="1" applyNumberFormat="0" applyFill="0" applyProtection="0">
      <alignment horizontal="left" vertical="center"/>
    </xf>
    <xf numFmtId="0" fontId="36" fillId="0" borderId="1" applyNumberFormat="0" applyFill="0" applyProtection="0">
      <alignment horizontal="left" vertical="center"/>
    </xf>
    <xf numFmtId="0" fontId="25" fillId="0" borderId="1" applyNumberFormat="0" applyFont="0" applyFill="0" applyAlignment="0" applyProtection="0"/>
    <xf numFmtId="0" fontId="25" fillId="0" borderId="1" applyNumberFormat="0" applyFont="0" applyFill="0" applyAlignment="0" applyProtection="0"/>
    <xf numFmtId="0" fontId="25" fillId="0" borderId="1" applyNumberFormat="0" applyFont="0" applyFill="0" applyAlignment="0" applyProtection="0"/>
    <xf numFmtId="0" fontId="25" fillId="0" borderId="1" applyNumberFormat="0" applyFont="0" applyFill="0" applyAlignment="0" applyProtection="0"/>
    <xf numFmtId="0" fontId="25" fillId="0" borderId="1" applyNumberFormat="0" applyFont="0" applyFill="0" applyAlignment="0" applyProtection="0"/>
    <xf numFmtId="0" fontId="25" fillId="0" borderId="1" applyNumberFormat="0" applyFont="0" applyFill="0" applyAlignment="0" applyProtection="0"/>
    <xf numFmtId="0" fontId="25" fillId="0" borderId="1" applyNumberFormat="0" applyFont="0" applyFill="0" applyAlignment="0" applyProtection="0"/>
    <xf numFmtId="0" fontId="25" fillId="0" borderId="1" applyNumberFormat="0" applyFont="0" applyFill="0" applyAlignment="0" applyProtection="0"/>
    <xf numFmtId="0" fontId="25" fillId="0" borderId="1" applyNumberFormat="0" applyFont="0" applyFill="0" applyAlignment="0" applyProtection="0"/>
    <xf numFmtId="0" fontId="25" fillId="0" borderId="1" applyNumberFormat="0" applyFont="0" applyFill="0" applyAlignment="0" applyProtection="0"/>
    <xf numFmtId="0" fontId="25" fillId="0" borderId="1" applyNumberFormat="0" applyFont="0" applyFill="0" applyAlignment="0" applyProtection="0"/>
    <xf numFmtId="0" fontId="25" fillId="0" borderId="1" applyNumberFormat="0" applyFont="0" applyFill="0" applyAlignment="0" applyProtection="0"/>
    <xf numFmtId="0" fontId="25" fillId="0" borderId="1" applyNumberFormat="0" applyFont="0" applyFill="0" applyAlignment="0" applyProtection="0"/>
    <xf numFmtId="0" fontId="25" fillId="0" borderId="1" applyNumberFormat="0" applyFont="0" applyFill="0" applyAlignment="0" applyProtection="0"/>
    <xf numFmtId="0" fontId="25" fillId="0" borderId="1" applyNumberFormat="0" applyFont="0" applyFill="0" applyAlignment="0" applyProtection="0"/>
    <xf numFmtId="0" fontId="25" fillId="0" borderId="1" applyNumberFormat="0" applyFont="0" applyFill="0" applyAlignment="0" applyProtection="0"/>
    <xf numFmtId="0" fontId="25" fillId="0" borderId="1" applyNumberFormat="0" applyFont="0" applyFill="0" applyAlignment="0" applyProtection="0"/>
    <xf numFmtId="0" fontId="25" fillId="0" borderId="1" applyNumberFormat="0" applyFont="0" applyFill="0" applyAlignment="0" applyProtection="0"/>
    <xf numFmtId="0" fontId="25" fillId="0" borderId="1" applyNumberFormat="0" applyFont="0" applyFill="0" applyAlignment="0" applyProtection="0"/>
    <xf numFmtId="0" fontId="25" fillId="0" borderId="1" applyNumberFormat="0" applyFont="0" applyFill="0" applyAlignment="0" applyProtection="0"/>
    <xf numFmtId="0" fontId="25" fillId="0" borderId="1" applyNumberFormat="0" applyFont="0" applyFill="0" applyAlignment="0" applyProtection="0"/>
    <xf numFmtId="0" fontId="25" fillId="0" borderId="1" applyNumberFormat="0" applyFont="0" applyFill="0" applyAlignment="0" applyProtection="0"/>
    <xf numFmtId="0" fontId="25" fillId="0" borderId="1" applyNumberFormat="0" applyFont="0" applyFill="0" applyAlignment="0" applyProtection="0"/>
    <xf numFmtId="0" fontId="25" fillId="0" borderId="1" applyNumberFormat="0" applyFont="0" applyFill="0" applyAlignment="0" applyProtection="0"/>
    <xf numFmtId="43"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167"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6"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67" fontId="25" fillId="0" borderId="0" applyFont="0" applyFill="0" applyBorder="0" applyAlignment="0" applyProtection="0"/>
    <xf numFmtId="14" fontId="36" fillId="0" borderId="0" applyFill="0" applyBorder="0" applyProtection="0">
      <alignment horizontal="right" vertical="center"/>
    </xf>
    <xf numFmtId="22" fontId="36" fillId="0" borderId="0" applyFill="0" applyBorder="0" applyProtection="0">
      <alignment horizontal="right" vertical="center"/>
    </xf>
    <xf numFmtId="4" fontId="36" fillId="0" borderId="0" applyFill="0" applyBorder="0" applyProtection="0">
      <alignment horizontal="right" vertical="center"/>
    </xf>
    <xf numFmtId="4" fontId="36" fillId="0" borderId="1" applyFill="0" applyProtection="0">
      <alignment horizontal="right" vertical="center"/>
    </xf>
    <xf numFmtId="4" fontId="36" fillId="0" borderId="1" applyFill="0" applyProtection="0">
      <alignment horizontal="right" vertical="center"/>
    </xf>
    <xf numFmtId="4" fontId="36" fillId="0" borderId="1" applyFill="0" applyProtection="0">
      <alignment horizontal="right" vertical="center"/>
    </xf>
    <xf numFmtId="4" fontId="36" fillId="0" borderId="1" applyFill="0" applyProtection="0">
      <alignment horizontal="right" vertical="center"/>
    </xf>
    <xf numFmtId="4" fontId="36" fillId="0" borderId="1" applyFill="0" applyProtection="0">
      <alignment horizontal="right" vertical="center"/>
    </xf>
    <xf numFmtId="4" fontId="36" fillId="0" borderId="1" applyFill="0" applyProtection="0">
      <alignment horizontal="right" vertical="center"/>
    </xf>
    <xf numFmtId="4" fontId="36" fillId="0" borderId="1" applyFill="0" applyProtection="0">
      <alignment horizontal="right" vertical="center"/>
    </xf>
    <xf numFmtId="4" fontId="36" fillId="0" borderId="1" applyFill="0" applyProtection="0">
      <alignment horizontal="right" vertical="center"/>
    </xf>
    <xf numFmtId="0" fontId="35" fillId="5" borderId="0" applyNumberFormat="0" applyBorder="0" applyAlignment="0" applyProtection="0"/>
    <xf numFmtId="0" fontId="38" fillId="5" borderId="0" applyNumberFormat="0" applyBorder="0" applyAlignment="0" applyProtection="0"/>
    <xf numFmtId="177" fontId="36" fillId="0" borderId="0" applyFill="0" applyBorder="0" applyProtection="0">
      <alignment horizontal="right" vertical="center"/>
    </xf>
    <xf numFmtId="177" fontId="36" fillId="0" borderId="1" applyFill="0" applyProtection="0">
      <alignment horizontal="right" vertical="center"/>
    </xf>
    <xf numFmtId="177" fontId="36" fillId="0" borderId="1" applyFill="0" applyProtection="0">
      <alignment horizontal="right" vertical="center"/>
    </xf>
    <xf numFmtId="177" fontId="36" fillId="0" borderId="1" applyFill="0" applyProtection="0">
      <alignment horizontal="right" vertical="center"/>
    </xf>
    <xf numFmtId="177" fontId="36" fillId="0" borderId="1" applyFill="0" applyProtection="0">
      <alignment horizontal="right" vertical="center"/>
    </xf>
    <xf numFmtId="177" fontId="36" fillId="0" borderId="1" applyFill="0" applyProtection="0">
      <alignment horizontal="right" vertical="center"/>
    </xf>
    <xf numFmtId="177" fontId="36" fillId="0" borderId="1" applyFill="0" applyProtection="0">
      <alignment horizontal="right" vertical="center"/>
    </xf>
    <xf numFmtId="177" fontId="36" fillId="0" borderId="1" applyFill="0" applyProtection="0">
      <alignment horizontal="right" vertical="center"/>
    </xf>
    <xf numFmtId="177" fontId="36" fillId="0" borderId="1" applyFill="0" applyProtection="0">
      <alignment horizontal="right" vertical="center"/>
    </xf>
    <xf numFmtId="0" fontId="37" fillId="2" borderId="0" applyNumberFormat="0" applyBorder="0" applyProtection="0">
      <alignment horizontal="center" vertical="center"/>
    </xf>
    <xf numFmtId="0" fontId="37" fillId="12" borderId="0" applyNumberFormat="0" applyBorder="0" applyProtection="0">
      <alignment horizontal="center" vertical="center" wrapText="1"/>
    </xf>
    <xf numFmtId="0" fontId="36" fillId="12" borderId="0" applyNumberFormat="0" applyBorder="0" applyProtection="0">
      <alignment horizontal="right" vertical="center" wrapText="1"/>
    </xf>
    <xf numFmtId="0" fontId="37" fillId="13" borderId="0" applyNumberFormat="0" applyBorder="0" applyProtection="0">
      <alignment horizontal="center" vertical="center"/>
    </xf>
    <xf numFmtId="0" fontId="37" fillId="14" borderId="0" applyNumberFormat="0" applyBorder="0" applyProtection="0">
      <alignment horizontal="center" vertical="center" wrapText="1"/>
    </xf>
    <xf numFmtId="0" fontId="37" fillId="14" borderId="0" applyNumberFormat="0" applyBorder="0" applyProtection="0">
      <alignment horizontal="right" vertical="center" wrapText="1"/>
    </xf>
    <xf numFmtId="0" fontId="37" fillId="14" borderId="1" applyNumberFormat="0" applyProtection="0">
      <alignment horizontal="left" vertical="center" wrapText="1"/>
    </xf>
    <xf numFmtId="0" fontId="37" fillId="14" borderId="1" applyNumberFormat="0" applyProtection="0">
      <alignment horizontal="left" vertical="center" wrapText="1"/>
    </xf>
    <xf numFmtId="0" fontId="37" fillId="14" borderId="1" applyNumberFormat="0" applyProtection="0">
      <alignment horizontal="left" vertical="center" wrapText="1"/>
    </xf>
    <xf numFmtId="0" fontId="37" fillId="14" borderId="1" applyNumberFormat="0" applyProtection="0">
      <alignment horizontal="left" vertical="center" wrapText="1"/>
    </xf>
    <xf numFmtId="0" fontId="37" fillId="14" borderId="1" applyNumberFormat="0" applyProtection="0">
      <alignment horizontal="left" vertical="center" wrapText="1"/>
    </xf>
    <xf numFmtId="0" fontId="37" fillId="14" borderId="1" applyNumberFormat="0" applyProtection="0">
      <alignment horizontal="left" vertical="center" wrapText="1"/>
    </xf>
    <xf numFmtId="0" fontId="37" fillId="14" borderId="1" applyNumberFormat="0" applyProtection="0">
      <alignment horizontal="left" vertical="center" wrapText="1"/>
    </xf>
    <xf numFmtId="0" fontId="37" fillId="14" borderId="1" applyNumberFormat="0" applyProtection="0">
      <alignment horizontal="left" vertical="center" wrapText="1"/>
    </xf>
    <xf numFmtId="43" fontId="1" fillId="0" borderId="0" applyFont="0" applyFill="0" applyBorder="0" applyAlignment="0" applyProtection="0"/>
    <xf numFmtId="43" fontId="1" fillId="0" borderId="0" applyFont="0" applyFill="0" applyBorder="0" applyAlignment="0" applyProtection="0"/>
    <xf numFmtId="170"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42"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9"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5" fontId="39" fillId="0" borderId="0" applyFont="0" applyFill="0" applyBorder="0" applyAlignment="0" applyProtection="0"/>
    <xf numFmtId="169"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9"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9"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9"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9"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44" fontId="4" fillId="0" borderId="0" applyFont="0" applyFill="0" applyBorder="0" applyAlignment="0" applyProtection="0"/>
    <xf numFmtId="167"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5" fontId="19" fillId="0" borderId="0" applyFont="0" applyFill="0" applyBorder="0" applyAlignment="0" applyProtection="0"/>
    <xf numFmtId="167" fontId="4" fillId="0" borderId="0" applyFont="0" applyFill="0" applyBorder="0" applyAlignment="0" applyProtection="0"/>
    <xf numFmtId="165" fontId="19"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5" fontId="39"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44"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7" fontId="4" fillId="0" borderId="0" applyFont="0" applyFill="0" applyBorder="0" applyAlignment="0" applyProtection="0"/>
    <xf numFmtId="165" fontId="39" fillId="0" borderId="0" applyFont="0" applyFill="0" applyBorder="0" applyAlignment="0" applyProtection="0"/>
    <xf numFmtId="165" fontId="3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9" fontId="1" fillId="0" borderId="0" applyFont="0" applyFill="0" applyBorder="0" applyAlignment="0" applyProtection="0"/>
    <xf numFmtId="169" fontId="19" fillId="0" borderId="0" applyFont="0" applyFill="0" applyBorder="0" applyAlignment="0" applyProtection="0"/>
    <xf numFmtId="169"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7" fontId="34" fillId="0" borderId="0" applyFont="0" applyFill="0" applyBorder="0" applyAlignment="0" applyProtection="0"/>
    <xf numFmtId="167" fontId="34"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9"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41" fillId="9" borderId="0" applyNumberFormat="0" applyBorder="0" applyAlignment="0" applyProtection="0"/>
    <xf numFmtId="0" fontId="19" fillId="0" borderId="0"/>
    <xf numFmtId="0" fontId="4" fillId="0" borderId="0"/>
    <xf numFmtId="0" fontId="39" fillId="0" borderId="0"/>
    <xf numFmtId="0" fontId="33" fillId="0" borderId="0"/>
    <xf numFmtId="0" fontId="33" fillId="0" borderId="0"/>
    <xf numFmtId="0" fontId="39" fillId="0" borderId="0"/>
    <xf numFmtId="0" fontId="4" fillId="0" borderId="0"/>
    <xf numFmtId="0" fontId="19" fillId="0" borderId="0"/>
    <xf numFmtId="0" fontId="4" fillId="0" borderId="0"/>
    <xf numFmtId="0" fontId="39" fillId="0" borderId="0"/>
    <xf numFmtId="0" fontId="39" fillId="0" borderId="0"/>
    <xf numFmtId="0" fontId="34" fillId="0" borderId="0"/>
    <xf numFmtId="0" fontId="42" fillId="0" borderId="0"/>
    <xf numFmtId="0" fontId="4" fillId="0" borderId="0"/>
    <xf numFmtId="3" fontId="36" fillId="0" borderId="0" applyFill="0" applyBorder="0" applyProtection="0">
      <alignment horizontal="right" vertical="center"/>
    </xf>
    <xf numFmtId="3" fontId="36" fillId="0" borderId="1" applyFill="0" applyProtection="0">
      <alignment horizontal="right" vertical="center"/>
    </xf>
    <xf numFmtId="3" fontId="36" fillId="0" borderId="1" applyFill="0" applyProtection="0">
      <alignment horizontal="right" vertical="center"/>
    </xf>
    <xf numFmtId="3" fontId="36" fillId="0" borderId="1" applyFill="0" applyProtection="0">
      <alignment horizontal="right" vertical="center"/>
    </xf>
    <xf numFmtId="3" fontId="36" fillId="0" borderId="1" applyFill="0" applyProtection="0">
      <alignment horizontal="right" vertical="center"/>
    </xf>
    <xf numFmtId="3" fontId="36" fillId="0" borderId="1" applyFill="0" applyProtection="0">
      <alignment horizontal="right" vertical="center"/>
    </xf>
    <xf numFmtId="3" fontId="36" fillId="0" borderId="1" applyFill="0" applyProtection="0">
      <alignment horizontal="right" vertical="center"/>
    </xf>
    <xf numFmtId="3" fontId="36" fillId="0" borderId="1" applyFill="0" applyProtection="0">
      <alignment horizontal="right" vertical="center"/>
    </xf>
    <xf numFmtId="3" fontId="36" fillId="0" borderId="1" applyFill="0" applyProtection="0">
      <alignment horizontal="right" vertical="center"/>
    </xf>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19"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41" fontId="19" fillId="0" borderId="0" applyFont="0" applyFill="0" applyBorder="0" applyAlignment="0" applyProtection="0"/>
    <xf numFmtId="42" fontId="19" fillId="0" borderId="0" applyFont="0" applyFill="0" applyBorder="0" applyAlignment="0" applyProtection="0"/>
    <xf numFmtId="0" fontId="34" fillId="0" borderId="0"/>
    <xf numFmtId="170" fontId="1" fillId="0" borderId="0" applyFont="0" applyFill="0" applyBorder="0" applyAlignment="0" applyProtection="0"/>
    <xf numFmtId="0" fontId="56" fillId="0" borderId="0"/>
    <xf numFmtId="169" fontId="1" fillId="0" borderId="0" applyFont="0" applyFill="0" applyBorder="0" applyAlignment="0" applyProtection="0"/>
    <xf numFmtId="43"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5" fontId="39"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165" fontId="19" fillId="0" borderId="0" applyFont="0" applyFill="0" applyBorder="0" applyAlignment="0" applyProtection="0"/>
    <xf numFmtId="165" fontId="19" fillId="0" borderId="0" applyFont="0" applyFill="0" applyBorder="0" applyAlignment="0" applyProtection="0"/>
    <xf numFmtId="165" fontId="39"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40" fillId="0" borderId="0" applyFont="0" applyFill="0" applyBorder="0" applyAlignment="0" applyProtection="0"/>
    <xf numFmtId="165" fontId="39" fillId="0" borderId="0" applyFont="0" applyFill="0" applyBorder="0" applyAlignment="0" applyProtection="0"/>
    <xf numFmtId="165" fontId="39" fillId="0" borderId="0" applyFont="0" applyFill="0" applyBorder="0" applyAlignment="0" applyProtection="0"/>
    <xf numFmtId="43" fontId="25"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41" fontId="19" fillId="0" borderId="0" applyFont="0" applyFill="0" applyBorder="0" applyAlignment="0" applyProtection="0"/>
    <xf numFmtId="170" fontId="1" fillId="0" borderId="0" applyFont="0" applyFill="0" applyBorder="0" applyAlignment="0" applyProtection="0"/>
    <xf numFmtId="169"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9"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5"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43" fontId="25"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41" fontId="19" fillId="0" borderId="0" applyFont="0" applyFill="0" applyBorder="0" applyAlignment="0" applyProtection="0"/>
    <xf numFmtId="42" fontId="19" fillId="0" borderId="0" applyFont="0" applyFill="0" applyBorder="0" applyAlignment="0" applyProtection="0"/>
    <xf numFmtId="43"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1" fontId="19"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41" fontId="19" fillId="0" borderId="0" applyFont="0" applyFill="0" applyBorder="0" applyAlignment="0" applyProtection="0"/>
    <xf numFmtId="170" fontId="1" fillId="0" borderId="0" applyFont="0" applyFill="0" applyBorder="0" applyAlignment="0" applyProtection="0"/>
    <xf numFmtId="169" fontId="1" fillId="0" borderId="0" applyFont="0" applyFill="0" applyBorder="0" applyAlignment="0" applyProtection="0"/>
    <xf numFmtId="43"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9"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1" fontId="19" fillId="0" borderId="0" applyFont="0" applyFill="0" applyBorder="0" applyAlignment="0" applyProtection="0"/>
    <xf numFmtId="42" fontId="19" fillId="0" borderId="0" applyFont="0" applyFill="0" applyBorder="0" applyAlignment="0" applyProtection="0"/>
    <xf numFmtId="43"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1" fontId="19"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9"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1" fontId="19" fillId="0" borderId="0" applyFont="0" applyFill="0" applyBorder="0" applyAlignment="0" applyProtection="0"/>
    <xf numFmtId="42" fontId="19" fillId="0" borderId="0" applyFont="0" applyFill="0" applyBorder="0" applyAlignment="0" applyProtection="0"/>
    <xf numFmtId="43"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0" fontId="83" fillId="0" borderId="0" applyNumberFormat="0" applyFill="0" applyBorder="0" applyAlignment="0" applyProtection="0"/>
    <xf numFmtId="0" fontId="84" fillId="0" borderId="0" applyNumberFormat="0" applyFill="0" applyBorder="0" applyAlignment="0" applyProtection="0"/>
    <xf numFmtId="170" fontId="1" fillId="0" borderId="0" applyFont="0" applyFill="0" applyBorder="0" applyAlignment="0" applyProtection="0"/>
    <xf numFmtId="169" fontId="1" fillId="0" borderId="0" applyFont="0" applyFill="0" applyBorder="0" applyAlignment="0" applyProtection="0"/>
    <xf numFmtId="43"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19" fillId="0" borderId="0" applyFont="0" applyFill="0" applyBorder="0" applyAlignment="0" applyProtection="0"/>
    <xf numFmtId="42" fontId="19"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1" fontId="19" fillId="0" borderId="0" applyFont="0" applyFill="0" applyBorder="0" applyAlignment="0" applyProtection="0"/>
    <xf numFmtId="42" fontId="19" fillId="0" borderId="0" applyFont="0" applyFill="0" applyBorder="0" applyAlignment="0" applyProtection="0"/>
    <xf numFmtId="43"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1" fontId="19"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9"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1" fontId="19" fillId="0" borderId="0" applyFont="0" applyFill="0" applyBorder="0" applyAlignment="0" applyProtection="0"/>
    <xf numFmtId="42" fontId="19" fillId="0" borderId="0" applyFont="0" applyFill="0" applyBorder="0" applyAlignment="0" applyProtection="0"/>
    <xf numFmtId="43"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3"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9"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1" fontId="19" fillId="0" borderId="0" applyFont="0" applyFill="0" applyBorder="0" applyAlignment="0" applyProtection="0"/>
    <xf numFmtId="42" fontId="19" fillId="0" borderId="0" applyFont="0" applyFill="0" applyBorder="0" applyAlignment="0" applyProtection="0"/>
    <xf numFmtId="43"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1" fontId="19"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9"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1" fontId="19" fillId="0" borderId="0" applyFont="0" applyFill="0" applyBorder="0" applyAlignment="0" applyProtection="0"/>
    <xf numFmtId="42" fontId="19" fillId="0" borderId="0" applyFont="0" applyFill="0" applyBorder="0" applyAlignment="0" applyProtection="0"/>
    <xf numFmtId="43"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0" fontId="84" fillId="0" borderId="0" applyNumberFormat="0" applyFill="0" applyBorder="0" applyAlignment="0" applyProtection="0"/>
    <xf numFmtId="0" fontId="84" fillId="0" borderId="0" applyNumberFormat="0" applyFill="0" applyBorder="0" applyAlignment="0" applyProtection="0"/>
    <xf numFmtId="170"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43"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9"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5" fillId="0" borderId="0" applyFont="0" applyFill="0" applyBorder="0" applyAlignment="0" applyProtection="0"/>
    <xf numFmtId="169" fontId="1" fillId="0" borderId="0" applyFont="0" applyFill="0" applyBorder="0" applyAlignment="0" applyProtection="0"/>
    <xf numFmtId="41" fontId="19" fillId="0" borderId="0" applyFont="0" applyFill="0" applyBorder="0" applyAlignment="0" applyProtection="0"/>
    <xf numFmtId="42" fontId="19" fillId="0" borderId="0" applyFont="0" applyFill="0" applyBorder="0" applyAlignment="0" applyProtection="0"/>
    <xf numFmtId="43"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1" fontId="19"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9"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1" fontId="19" fillId="0" borderId="0" applyFont="0" applyFill="0" applyBorder="0" applyAlignment="0" applyProtection="0"/>
    <xf numFmtId="42" fontId="19" fillId="0" borderId="0" applyFont="0" applyFill="0" applyBorder="0" applyAlignment="0" applyProtection="0"/>
    <xf numFmtId="43"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xf numFmtId="43"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9"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1" fontId="19" fillId="0" borderId="0" applyFont="0" applyFill="0" applyBorder="0" applyAlignment="0" applyProtection="0"/>
    <xf numFmtId="42" fontId="19" fillId="0" borderId="0" applyFont="0" applyFill="0" applyBorder="0" applyAlignment="0" applyProtection="0"/>
    <xf numFmtId="43"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1" fontId="19"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2" fontId="19"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1" fontId="19" fillId="0" borderId="0" applyFont="0" applyFill="0" applyBorder="0" applyAlignment="0" applyProtection="0"/>
    <xf numFmtId="42" fontId="19" fillId="0" borderId="0" applyFont="0" applyFill="0" applyBorder="0" applyAlignment="0" applyProtection="0"/>
    <xf numFmtId="43"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1"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4" fillId="0" borderId="0" applyFont="0" applyFill="0" applyBorder="0" applyAlignment="0" applyProtection="0"/>
    <xf numFmtId="43" fontId="3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1" fontId="19" fillId="0" borderId="0" applyFont="0" applyFill="0" applyBorder="0" applyAlignment="0" applyProtection="0"/>
    <xf numFmtId="41" fontId="19" fillId="0" borderId="0" applyFont="0" applyFill="0" applyBorder="0" applyAlignment="0" applyProtection="0"/>
  </cellStyleXfs>
  <cellXfs count="1243">
    <xf numFmtId="0" fontId="0" fillId="0" borderId="0" xfId="0"/>
    <xf numFmtId="0" fontId="7" fillId="0" borderId="0" xfId="0" applyFont="1"/>
    <xf numFmtId="0" fontId="0" fillId="3" borderId="0" xfId="0" applyFill="1"/>
    <xf numFmtId="0" fontId="0" fillId="0" borderId="0" xfId="0" applyAlignment="1">
      <alignment horizontal="center" vertical="center"/>
    </xf>
    <xf numFmtId="0" fontId="4" fillId="0" borderId="0" xfId="0" applyFont="1"/>
    <xf numFmtId="0" fontId="5" fillId="0" borderId="0" xfId="0" applyFont="1" applyAlignment="1">
      <alignment horizontal="center"/>
    </xf>
    <xf numFmtId="0" fontId="4" fillId="0" borderId="0" xfId="16" applyAlignment="1">
      <alignment vertical="center"/>
    </xf>
    <xf numFmtId="10" fontId="4" fillId="0" borderId="0" xfId="16" applyNumberFormat="1" applyAlignment="1">
      <alignment vertical="center"/>
    </xf>
    <xf numFmtId="0" fontId="4" fillId="2" borderId="0" xfId="16" applyFill="1" applyAlignment="1">
      <alignment vertical="center"/>
    </xf>
    <xf numFmtId="0" fontId="11" fillId="0" borderId="0" xfId="16" applyFont="1" applyAlignment="1">
      <alignment vertical="center"/>
    </xf>
    <xf numFmtId="10" fontId="4" fillId="2" borderId="0" xfId="16" applyNumberFormat="1" applyFill="1" applyAlignment="1">
      <alignment vertical="center"/>
    </xf>
    <xf numFmtId="0" fontId="0" fillId="3" borderId="0" xfId="0" applyFill="1" applyAlignment="1">
      <alignment horizontal="center"/>
    </xf>
    <xf numFmtId="0" fontId="4" fillId="2" borderId="0" xfId="16" applyFill="1" applyAlignment="1">
      <alignment horizontal="left" vertical="center"/>
    </xf>
    <xf numFmtId="0" fontId="4" fillId="0" borderId="0" xfId="16" applyAlignment="1">
      <alignment horizontal="left" vertical="center"/>
    </xf>
    <xf numFmtId="0" fontId="11" fillId="0" borderId="0" xfId="0" applyFont="1"/>
    <xf numFmtId="0" fontId="0" fillId="0" borderId="0" xfId="0" applyAlignment="1">
      <alignment horizontal="center"/>
    </xf>
    <xf numFmtId="0" fontId="21" fillId="0" borderId="0" xfId="0" applyFont="1" applyAlignment="1">
      <alignment horizontal="center" vertical="center"/>
    </xf>
    <xf numFmtId="0" fontId="27" fillId="0" borderId="0" xfId="0" applyFont="1"/>
    <xf numFmtId="0" fontId="29" fillId="0" borderId="0" xfId="0" applyFont="1"/>
    <xf numFmtId="0" fontId="22" fillId="0" borderId="0" xfId="0" applyFont="1"/>
    <xf numFmtId="0" fontId="0" fillId="0" borderId="1" xfId="0" applyBorder="1" applyAlignment="1">
      <alignment horizontal="center" vertical="center"/>
    </xf>
    <xf numFmtId="0" fontId="22" fillId="3" borderId="0" xfId="0" applyFont="1" applyFill="1"/>
    <xf numFmtId="0" fontId="4" fillId="3" borderId="0" xfId="0" applyFont="1" applyFill="1"/>
    <xf numFmtId="0" fontId="5" fillId="3" borderId="0" xfId="0" applyFont="1" applyFill="1" applyAlignment="1">
      <alignment horizontal="center"/>
    </xf>
    <xf numFmtId="0" fontId="43" fillId="15" borderId="0" xfId="0" applyFont="1" applyFill="1"/>
    <xf numFmtId="4" fontId="43" fillId="15" borderId="0" xfId="0" applyNumberFormat="1" applyFont="1" applyFill="1"/>
    <xf numFmtId="0" fontId="45" fillId="15" borderId="0" xfId="0" applyFont="1" applyFill="1"/>
    <xf numFmtId="0" fontId="23" fillId="15" borderId="0" xfId="0" applyFont="1" applyFill="1" applyProtection="1">
      <protection locked="0"/>
    </xf>
    <xf numFmtId="0" fontId="24" fillId="15" borderId="0" xfId="0" applyFont="1" applyFill="1" applyAlignment="1" applyProtection="1">
      <alignment horizontal="center"/>
      <protection locked="0"/>
    </xf>
    <xf numFmtId="0" fontId="45" fillId="16" borderId="1" xfId="0" applyFont="1" applyFill="1" applyBorder="1" applyAlignment="1">
      <alignment horizontal="center" vertical="center"/>
    </xf>
    <xf numFmtId="0" fontId="43" fillId="15" borderId="0" xfId="0" applyFont="1" applyFill="1" applyAlignment="1">
      <alignment horizontal="center"/>
    </xf>
    <xf numFmtId="0" fontId="23" fillId="15" borderId="0" xfId="0" applyFont="1" applyFill="1" applyAlignment="1" applyProtection="1">
      <alignment horizontal="center"/>
      <protection locked="0"/>
    </xf>
    <xf numFmtId="0" fontId="55" fillId="18" borderId="18" xfId="0" applyFont="1" applyFill="1" applyBorder="1" applyAlignment="1">
      <alignment horizontal="center" vertical="center"/>
    </xf>
    <xf numFmtId="0" fontId="55" fillId="19" borderId="1" xfId="2867" applyFont="1" applyFill="1" applyBorder="1" applyAlignment="1">
      <alignment horizontal="center" vertical="center" wrapText="1"/>
    </xf>
    <xf numFmtId="0" fontId="55" fillId="19" borderId="11" xfId="2867" applyFont="1" applyFill="1" applyBorder="1" applyAlignment="1">
      <alignment horizontal="center" vertical="center" wrapText="1"/>
    </xf>
    <xf numFmtId="0" fontId="56" fillId="0" borderId="18" xfId="0" applyFont="1" applyBorder="1"/>
    <xf numFmtId="0" fontId="0" fillId="0" borderId="1" xfId="0" applyBorder="1"/>
    <xf numFmtId="0" fontId="0" fillId="0" borderId="11" xfId="0" applyBorder="1"/>
    <xf numFmtId="0" fontId="0" fillId="0" borderId="4" xfId="0" applyBorder="1"/>
    <xf numFmtId="0" fontId="0" fillId="0" borderId="18" xfId="0" applyBorder="1"/>
    <xf numFmtId="0" fontId="0" fillId="0" borderId="63" xfId="0" applyBorder="1"/>
    <xf numFmtId="0" fontId="55" fillId="19" borderId="1" xfId="2867" applyFont="1" applyFill="1" applyBorder="1" applyAlignment="1">
      <alignment horizontal="center" vertical="top" wrapText="1"/>
    </xf>
    <xf numFmtId="0" fontId="0" fillId="0" borderId="12" xfId="0" applyBorder="1"/>
    <xf numFmtId="0" fontId="55" fillId="19" borderId="4" xfId="2867" applyFont="1" applyFill="1" applyBorder="1" applyAlignment="1">
      <alignment horizontal="center" vertical="center" wrapText="1"/>
    </xf>
    <xf numFmtId="0" fontId="55" fillId="19" borderId="12" xfId="2867" applyFont="1" applyFill="1" applyBorder="1" applyAlignment="1">
      <alignment horizontal="center" vertical="center" wrapText="1"/>
    </xf>
    <xf numFmtId="0" fontId="56" fillId="0" borderId="1" xfId="0" applyFont="1" applyBorder="1"/>
    <xf numFmtId="0" fontId="56" fillId="0" borderId="11" xfId="0" applyFont="1" applyBorder="1"/>
    <xf numFmtId="0" fontId="56" fillId="0" borderId="4" xfId="0" applyFont="1" applyBorder="1"/>
    <xf numFmtId="0" fontId="0" fillId="0" borderId="40" xfId="0" applyBorder="1"/>
    <xf numFmtId="0" fontId="0" fillId="0" borderId="5" xfId="0" applyBorder="1"/>
    <xf numFmtId="0" fontId="0" fillId="0" borderId="21" xfId="0" applyBorder="1"/>
    <xf numFmtId="0" fontId="0" fillId="0" borderId="26" xfId="0" applyBorder="1"/>
    <xf numFmtId="0" fontId="0" fillId="0" borderId="27" xfId="0" applyBorder="1"/>
    <xf numFmtId="0" fontId="53" fillId="17" borderId="1" xfId="0" applyFont="1" applyFill="1" applyBorder="1" applyAlignment="1">
      <alignment horizontal="center" vertical="center" wrapText="1"/>
    </xf>
    <xf numFmtId="42" fontId="5" fillId="0" borderId="0" xfId="2866" applyFont="1" applyFill="1" applyAlignment="1">
      <alignment horizontal="center"/>
    </xf>
    <xf numFmtId="0" fontId="0" fillId="0" borderId="1" xfId="0" applyBorder="1" applyAlignment="1">
      <alignment horizontal="left"/>
    </xf>
    <xf numFmtId="41" fontId="0" fillId="0" borderId="1" xfId="0" applyNumberFormat="1" applyBorder="1"/>
    <xf numFmtId="0" fontId="56" fillId="0" borderId="0" xfId="0" applyFont="1"/>
    <xf numFmtId="0" fontId="55" fillId="18" borderId="17" xfId="0" applyFont="1" applyFill="1" applyBorder="1" applyAlignment="1">
      <alignment horizontal="center" vertical="center"/>
    </xf>
    <xf numFmtId="0" fontId="55" fillId="19" borderId="3" xfId="2867" applyFont="1" applyFill="1" applyBorder="1" applyAlignment="1">
      <alignment horizontal="center" vertical="center" wrapText="1"/>
    </xf>
    <xf numFmtId="0" fontId="55" fillId="19" borderId="3" xfId="2867" applyFont="1" applyFill="1" applyBorder="1" applyAlignment="1">
      <alignment horizontal="center" vertical="top" wrapText="1"/>
    </xf>
    <xf numFmtId="0" fontId="55" fillId="19" borderId="10" xfId="2867" applyFont="1" applyFill="1" applyBorder="1" applyAlignment="1">
      <alignment horizontal="center" vertical="center" wrapText="1"/>
    </xf>
    <xf numFmtId="0" fontId="55" fillId="18" borderId="20" xfId="0" applyFont="1" applyFill="1" applyBorder="1" applyAlignment="1">
      <alignment horizontal="center" vertical="center"/>
    </xf>
    <xf numFmtId="0" fontId="55" fillId="19" borderId="2" xfId="2867" applyFont="1" applyFill="1" applyBorder="1" applyAlignment="1">
      <alignment horizontal="center" vertical="center" wrapText="1"/>
    </xf>
    <xf numFmtId="0" fontId="55" fillId="19" borderId="19" xfId="2867" applyFont="1" applyFill="1" applyBorder="1" applyAlignment="1">
      <alignment horizontal="center" vertical="center" wrapText="1"/>
    </xf>
    <xf numFmtId="0" fontId="0" fillId="0" borderId="3" xfId="0" applyBorder="1" applyAlignment="1">
      <alignment horizontal="left"/>
    </xf>
    <xf numFmtId="41" fontId="0" fillId="0" borderId="3" xfId="0" applyNumberFormat="1" applyBorder="1"/>
    <xf numFmtId="0" fontId="0" fillId="0" borderId="4" xfId="0" applyBorder="1" applyAlignment="1">
      <alignment horizontal="left"/>
    </xf>
    <xf numFmtId="41" fontId="0" fillId="0" borderId="4" xfId="0" applyNumberFormat="1" applyBorder="1"/>
    <xf numFmtId="0" fontId="56" fillId="0" borderId="1" xfId="0" applyFont="1" applyBorder="1" applyAlignment="1">
      <alignment horizontal="center"/>
    </xf>
    <xf numFmtId="0" fontId="56" fillId="0" borderId="4" xfId="0" applyFont="1" applyBorder="1" applyAlignment="1">
      <alignment horizontal="center"/>
    </xf>
    <xf numFmtId="0" fontId="0" fillId="0" borderId="0" xfId="0" applyAlignment="1">
      <alignment vertical="center"/>
    </xf>
    <xf numFmtId="0" fontId="56" fillId="0" borderId="18" xfId="0" applyFont="1" applyBorder="1" applyAlignment="1">
      <alignment vertical="center"/>
    </xf>
    <xf numFmtId="42" fontId="0" fillId="0" borderId="1" xfId="2866" applyFont="1" applyBorder="1"/>
    <xf numFmtId="42" fontId="0" fillId="0" borderId="1" xfId="0" applyNumberFormat="1" applyBorder="1"/>
    <xf numFmtId="42" fontId="19" fillId="0" borderId="1" xfId="2866" applyFont="1" applyBorder="1"/>
    <xf numFmtId="0" fontId="19" fillId="0" borderId="11" xfId="0" applyFont="1" applyBorder="1"/>
    <xf numFmtId="0" fontId="56" fillId="0" borderId="0" xfId="0" applyFont="1" applyAlignment="1">
      <alignment horizontal="center"/>
    </xf>
    <xf numFmtId="0" fontId="56" fillId="0" borderId="1" xfId="0" applyFont="1" applyBorder="1" applyAlignment="1">
      <alignment horizontal="center" wrapText="1"/>
    </xf>
    <xf numFmtId="0" fontId="53" fillId="17" borderId="3" xfId="0" applyFont="1" applyFill="1" applyBorder="1" applyAlignment="1">
      <alignment horizontal="center" vertical="center" wrapText="1"/>
    </xf>
    <xf numFmtId="0" fontId="53" fillId="17" borderId="2" xfId="0" applyFont="1" applyFill="1" applyBorder="1" applyAlignment="1">
      <alignment horizontal="center" vertical="center" wrapText="1"/>
    </xf>
    <xf numFmtId="0" fontId="56" fillId="0" borderId="17" xfId="0" applyFont="1" applyBorder="1"/>
    <xf numFmtId="0" fontId="56" fillId="0" borderId="3" xfId="0" applyFont="1" applyBorder="1"/>
    <xf numFmtId="0" fontId="56" fillId="0" borderId="3" xfId="0" applyFont="1" applyBorder="1" applyAlignment="1">
      <alignment horizontal="center"/>
    </xf>
    <xf numFmtId="0" fontId="56" fillId="0" borderId="10" xfId="0" applyFont="1" applyBorder="1"/>
    <xf numFmtId="0" fontId="0" fillId="0" borderId="1" xfId="0" applyBorder="1" applyAlignment="1">
      <alignment horizontal="center"/>
    </xf>
    <xf numFmtId="0" fontId="55" fillId="19" borderId="16" xfId="2867" applyFont="1" applyFill="1" applyBorder="1" applyAlignment="1">
      <alignment horizontal="center" vertical="center" wrapText="1"/>
    </xf>
    <xf numFmtId="0" fontId="55" fillId="19" borderId="17" xfId="2867" applyFont="1" applyFill="1" applyBorder="1" applyAlignment="1">
      <alignment horizontal="center" vertical="center" wrapText="1"/>
    </xf>
    <xf numFmtId="0" fontId="55" fillId="19" borderId="8" xfId="2867" applyFont="1" applyFill="1" applyBorder="1" applyAlignment="1">
      <alignment horizontal="center" vertical="center" wrapText="1"/>
    </xf>
    <xf numFmtId="4" fontId="43" fillId="15" borderId="0" xfId="0" applyNumberFormat="1" applyFont="1" applyFill="1" applyAlignment="1">
      <alignment horizontal="center" vertical="center"/>
    </xf>
    <xf numFmtId="0" fontId="43" fillId="15" borderId="0" xfId="0" applyFont="1" applyFill="1" applyAlignment="1">
      <alignment horizontal="center" vertical="center"/>
    </xf>
    <xf numFmtId="180" fontId="5" fillId="0" borderId="0" xfId="0" applyNumberFormat="1" applyFont="1" applyAlignment="1">
      <alignment horizontal="center"/>
    </xf>
    <xf numFmtId="41" fontId="0" fillId="0" borderId="2" xfId="0" applyNumberFormat="1" applyBorder="1"/>
    <xf numFmtId="0" fontId="0" fillId="0" borderId="2" xfId="0" applyBorder="1" applyAlignment="1">
      <alignment horizontal="left"/>
    </xf>
    <xf numFmtId="0" fontId="0" fillId="0" borderId="1" xfId="0" applyBorder="1" applyAlignment="1">
      <alignment vertical="center"/>
    </xf>
    <xf numFmtId="0" fontId="0" fillId="0" borderId="2" xfId="0" applyBorder="1" applyAlignment="1">
      <alignment horizontal="center" vertical="center"/>
    </xf>
    <xf numFmtId="42" fontId="19" fillId="0" borderId="1" xfId="2866" applyFont="1" applyFill="1" applyBorder="1" applyAlignment="1">
      <alignment vertical="center"/>
    </xf>
    <xf numFmtId="42" fontId="0" fillId="0" borderId="1" xfId="0" applyNumberFormat="1" applyBorder="1" applyAlignment="1">
      <alignment vertical="center"/>
    </xf>
    <xf numFmtId="42" fontId="0" fillId="0" borderId="1" xfId="2866" applyFont="1" applyFill="1" applyBorder="1" applyAlignment="1">
      <alignment vertical="center"/>
    </xf>
    <xf numFmtId="0" fontId="0" fillId="0" borderId="26" xfId="0" applyBorder="1" applyAlignment="1">
      <alignment horizontal="center" vertical="center" wrapText="1"/>
    </xf>
    <xf numFmtId="0" fontId="0" fillId="0" borderId="0" xfId="0" applyAlignment="1">
      <alignment horizontal="center" vertical="center" wrapText="1"/>
    </xf>
    <xf numFmtId="0" fontId="43" fillId="0" borderId="1" xfId="0" applyFont="1" applyBorder="1" applyAlignment="1">
      <alignment horizontal="center" vertical="center"/>
    </xf>
    <xf numFmtId="0" fontId="0" fillId="0" borderId="3" xfId="0" applyBorder="1"/>
    <xf numFmtId="10" fontId="0" fillId="0" borderId="0" xfId="0" applyNumberFormat="1"/>
    <xf numFmtId="9" fontId="0" fillId="0" borderId="1" xfId="24" applyFont="1" applyFill="1" applyBorder="1" applyAlignment="1">
      <alignment vertical="center"/>
    </xf>
    <xf numFmtId="10" fontId="0" fillId="0" borderId="1" xfId="24" applyNumberFormat="1" applyFont="1" applyFill="1" applyBorder="1"/>
    <xf numFmtId="0" fontId="56" fillId="20" borderId="63" xfId="0" applyFont="1" applyFill="1" applyBorder="1"/>
    <xf numFmtId="0" fontId="0" fillId="20" borderId="4" xfId="0" applyFill="1" applyBorder="1" applyAlignment="1">
      <alignment horizontal="center" vertical="center"/>
    </xf>
    <xf numFmtId="0" fontId="0" fillId="20" borderId="4" xfId="0" applyFill="1" applyBorder="1"/>
    <xf numFmtId="10" fontId="0" fillId="20" borderId="1" xfId="24" applyNumberFormat="1" applyFont="1" applyFill="1" applyBorder="1" applyAlignment="1">
      <alignment vertical="center"/>
    </xf>
    <xf numFmtId="0" fontId="0" fillId="20" borderId="4" xfId="0" applyFill="1" applyBorder="1" applyAlignment="1">
      <alignment horizontal="center"/>
    </xf>
    <xf numFmtId="0" fontId="0" fillId="20" borderId="12" xfId="0" applyFill="1" applyBorder="1"/>
    <xf numFmtId="9" fontId="0" fillId="0" borderId="1" xfId="24" applyFont="1" applyFill="1" applyBorder="1"/>
    <xf numFmtId="9" fontId="0" fillId="20" borderId="4" xfId="24" applyFont="1" applyFill="1" applyBorder="1"/>
    <xf numFmtId="173" fontId="0" fillId="0" borderId="1" xfId="24" applyNumberFormat="1" applyFont="1" applyFill="1" applyBorder="1"/>
    <xf numFmtId="2" fontId="0" fillId="0" borderId="1" xfId="0" applyNumberFormat="1" applyBorder="1"/>
    <xf numFmtId="42" fontId="0" fillId="0" borderId="0" xfId="0" applyNumberFormat="1"/>
    <xf numFmtId="0" fontId="56" fillId="0" borderId="18" xfId="0" applyFont="1" applyBorder="1" applyAlignment="1">
      <alignment horizontal="left" vertical="center"/>
    </xf>
    <xf numFmtId="42" fontId="0" fillId="20" borderId="4" xfId="0" applyNumberFormat="1" applyFill="1" applyBorder="1"/>
    <xf numFmtId="0" fontId="56" fillId="20" borderId="12" xfId="0" applyFont="1" applyFill="1" applyBorder="1"/>
    <xf numFmtId="0" fontId="0" fillId="20" borderId="1" xfId="0" applyFill="1" applyBorder="1" applyAlignment="1">
      <alignment vertical="center"/>
    </xf>
    <xf numFmtId="42" fontId="0" fillId="20" borderId="1" xfId="0" applyNumberFormat="1" applyFill="1" applyBorder="1"/>
    <xf numFmtId="9" fontId="56" fillId="0" borderId="1" xfId="24" applyFont="1" applyFill="1" applyBorder="1"/>
    <xf numFmtId="0" fontId="56" fillId="20" borderId="4" xfId="0" applyFont="1" applyFill="1" applyBorder="1" applyAlignment="1">
      <alignment horizontal="center" wrapText="1"/>
    </xf>
    <xf numFmtId="0" fontId="56" fillId="20" borderId="4" xfId="0" applyFont="1" applyFill="1" applyBorder="1"/>
    <xf numFmtId="9" fontId="56" fillId="20" borderId="4" xfId="24" applyFont="1" applyFill="1" applyBorder="1"/>
    <xf numFmtId="2" fontId="56" fillId="0" borderId="1" xfId="0" applyNumberFormat="1" applyFont="1" applyBorder="1"/>
    <xf numFmtId="0" fontId="56" fillId="20" borderId="4" xfId="0" applyFont="1" applyFill="1" applyBorder="1" applyAlignment="1">
      <alignment horizontal="center"/>
    </xf>
    <xf numFmtId="9" fontId="56" fillId="0" borderId="4" xfId="24" applyFont="1" applyBorder="1"/>
    <xf numFmtId="0" fontId="0" fillId="0" borderId="11" xfId="0" applyBorder="1" applyAlignment="1">
      <alignment vertical="center"/>
    </xf>
    <xf numFmtId="0" fontId="0" fillId="0" borderId="26" xfId="0" applyBorder="1" applyAlignment="1">
      <alignment horizontal="center" vertical="center"/>
    </xf>
    <xf numFmtId="9" fontId="0" fillId="0" borderId="0" xfId="24" applyFont="1" applyFill="1" applyBorder="1"/>
    <xf numFmtId="0" fontId="19" fillId="0" borderId="11" xfId="0" applyFont="1" applyBorder="1" applyAlignment="1">
      <alignment vertical="center"/>
    </xf>
    <xf numFmtId="0" fontId="56" fillId="0" borderId="40" xfId="0" applyFont="1" applyBorder="1"/>
    <xf numFmtId="42" fontId="0" fillId="0" borderId="1" xfId="2866" applyFont="1" applyBorder="1" applyAlignment="1"/>
    <xf numFmtId="42" fontId="19" fillId="0" borderId="5" xfId="2866" applyFont="1" applyBorder="1" applyAlignment="1"/>
    <xf numFmtId="0" fontId="19" fillId="0" borderId="21" xfId="0" applyFont="1" applyBorder="1"/>
    <xf numFmtId="180" fontId="0" fillId="0" borderId="1" xfId="0" applyNumberFormat="1" applyBorder="1"/>
    <xf numFmtId="180" fontId="0" fillId="0" borderId="3" xfId="0" applyNumberFormat="1" applyBorder="1"/>
    <xf numFmtId="180" fontId="0" fillId="0" borderId="4" xfId="0" applyNumberFormat="1" applyBorder="1"/>
    <xf numFmtId="41" fontId="0" fillId="0" borderId="16" xfId="0" applyNumberFormat="1" applyBorder="1"/>
    <xf numFmtId="41" fontId="0" fillId="0" borderId="65" xfId="2865" applyFont="1" applyFill="1" applyBorder="1"/>
    <xf numFmtId="41" fontId="0" fillId="0" borderId="8" xfId="0" applyNumberFormat="1" applyBorder="1"/>
    <xf numFmtId="41" fontId="0" fillId="0" borderId="67" xfId="2865" applyFont="1" applyFill="1" applyBorder="1"/>
    <xf numFmtId="41" fontId="0" fillId="0" borderId="68" xfId="0" applyNumberFormat="1" applyBorder="1"/>
    <xf numFmtId="41" fontId="0" fillId="0" borderId="69" xfId="2865" applyFont="1" applyFill="1" applyBorder="1"/>
    <xf numFmtId="0" fontId="0" fillId="0" borderId="37" xfId="0" applyBorder="1"/>
    <xf numFmtId="0" fontId="0" fillId="0" borderId="7" xfId="0" applyBorder="1"/>
    <xf numFmtId="0" fontId="0" fillId="0" borderId="46" xfId="0" applyBorder="1"/>
    <xf numFmtId="2" fontId="0" fillId="0" borderId="0" xfId="0" applyNumberFormat="1" applyAlignment="1">
      <alignment horizontal="center"/>
    </xf>
    <xf numFmtId="0" fontId="56" fillId="0" borderId="63" xfId="0" applyFont="1" applyBorder="1"/>
    <xf numFmtId="0" fontId="0" fillId="0" borderId="4" xfId="0" applyBorder="1" applyAlignment="1">
      <alignment horizontal="center"/>
    </xf>
    <xf numFmtId="0" fontId="0" fillId="0" borderId="4" xfId="0" applyBorder="1" applyAlignment="1">
      <alignment horizontal="center" vertical="center"/>
    </xf>
    <xf numFmtId="9" fontId="0" fillId="0" borderId="1" xfId="21" applyFont="1" applyBorder="1"/>
    <xf numFmtId="9" fontId="0" fillId="0" borderId="4" xfId="21" applyFont="1" applyBorder="1"/>
    <xf numFmtId="0" fontId="56" fillId="20" borderId="18" xfId="0" applyFont="1" applyFill="1" applyBorder="1"/>
    <xf numFmtId="0" fontId="56" fillId="0" borderId="0" xfId="0" applyFont="1" applyAlignment="1">
      <alignment horizontal="center" vertical="top" wrapText="1"/>
    </xf>
    <xf numFmtId="0" fontId="0" fillId="20" borderId="18" xfId="0" applyFill="1" applyBorder="1"/>
    <xf numFmtId="0" fontId="0" fillId="20" borderId="1" xfId="0" applyFill="1" applyBorder="1"/>
    <xf numFmtId="0" fontId="0" fillId="20" borderId="11" xfId="0" applyFill="1" applyBorder="1"/>
    <xf numFmtId="0" fontId="0" fillId="20" borderId="26" xfId="0" applyFill="1" applyBorder="1" applyAlignment="1">
      <alignment horizontal="center" vertical="center" wrapText="1"/>
    </xf>
    <xf numFmtId="0" fontId="0" fillId="20" borderId="0" xfId="0" applyFill="1"/>
    <xf numFmtId="0" fontId="0" fillId="20" borderId="0" xfId="0" applyFill="1" applyAlignment="1">
      <alignment vertical="center"/>
    </xf>
    <xf numFmtId="0" fontId="0" fillId="20" borderId="1" xfId="0" applyFill="1" applyBorder="1" applyAlignment="1">
      <alignment horizontal="right"/>
    </xf>
    <xf numFmtId="0" fontId="0" fillId="20" borderId="0" xfId="0" applyFill="1" applyAlignment="1">
      <alignment horizontal="left"/>
    </xf>
    <xf numFmtId="0" fontId="0" fillId="20" borderId="63" xfId="0" applyFill="1" applyBorder="1"/>
    <xf numFmtId="0" fontId="0" fillId="20" borderId="0" xfId="0" applyFill="1" applyAlignment="1">
      <alignment horizontal="center" vertical="center"/>
    </xf>
    <xf numFmtId="42" fontId="0" fillId="0" borderId="4" xfId="0" applyNumberFormat="1" applyBorder="1"/>
    <xf numFmtId="0" fontId="56" fillId="0" borderId="12" xfId="0" applyFont="1" applyBorder="1"/>
    <xf numFmtId="0" fontId="55" fillId="19" borderId="52" xfId="2867" applyFont="1" applyFill="1" applyBorder="1" applyAlignment="1">
      <alignment horizontal="center" vertical="center" wrapText="1"/>
    </xf>
    <xf numFmtId="0" fontId="55" fillId="19" borderId="61" xfId="2867" applyFont="1" applyFill="1" applyBorder="1" applyAlignment="1">
      <alignment horizontal="center" vertical="center" wrapText="1"/>
    </xf>
    <xf numFmtId="0" fontId="0" fillId="0" borderId="12" xfId="0" applyBorder="1" applyAlignment="1">
      <alignment vertical="center"/>
    </xf>
    <xf numFmtId="0" fontId="56" fillId="0" borderId="0" xfId="0" applyFont="1" applyAlignment="1">
      <alignment horizontal="center" vertical="center"/>
    </xf>
    <xf numFmtId="9" fontId="56" fillId="0" borderId="0" xfId="24" applyFont="1" applyFill="1" applyBorder="1"/>
    <xf numFmtId="0" fontId="0" fillId="20" borderId="1" xfId="0" applyFill="1" applyBorder="1" applyAlignment="1">
      <alignment horizontal="center" vertical="center"/>
    </xf>
    <xf numFmtId="9" fontId="0" fillId="20" borderId="1" xfId="21" applyFont="1" applyFill="1" applyBorder="1"/>
    <xf numFmtId="0" fontId="0" fillId="20" borderId="1" xfId="0" applyFill="1" applyBorder="1" applyAlignment="1">
      <alignment horizontal="center"/>
    </xf>
    <xf numFmtId="10" fontId="0" fillId="20" borderId="1" xfId="21" applyNumberFormat="1" applyFont="1" applyFill="1" applyBorder="1"/>
    <xf numFmtId="0" fontId="0" fillId="20" borderId="2" xfId="0" applyFill="1" applyBorder="1" applyAlignment="1">
      <alignment horizontal="center" vertical="center"/>
    </xf>
    <xf numFmtId="2" fontId="0" fillId="20" borderId="1" xfId="0" applyNumberFormat="1" applyFill="1" applyBorder="1" applyAlignment="1">
      <alignment horizontal="center"/>
    </xf>
    <xf numFmtId="0" fontId="56" fillId="20" borderId="40" xfId="0" applyFont="1" applyFill="1" applyBorder="1"/>
    <xf numFmtId="42" fontId="19" fillId="20" borderId="5" xfId="2866" applyFont="1" applyFill="1" applyBorder="1" applyAlignment="1"/>
    <xf numFmtId="0" fontId="19" fillId="20" borderId="21" xfId="0" applyFont="1" applyFill="1" applyBorder="1"/>
    <xf numFmtId="42" fontId="0" fillId="20" borderId="1" xfId="2866" applyFont="1" applyFill="1" applyBorder="1" applyAlignment="1"/>
    <xf numFmtId="0" fontId="56" fillId="20" borderId="1" xfId="0" applyFont="1" applyFill="1" applyBorder="1" applyAlignment="1">
      <alignment horizontal="center" wrapText="1"/>
    </xf>
    <xf numFmtId="0" fontId="56" fillId="20" borderId="1" xfId="0" applyFont="1" applyFill="1" applyBorder="1"/>
    <xf numFmtId="0" fontId="56" fillId="20" borderId="11" xfId="0" applyFont="1" applyFill="1" applyBorder="1"/>
    <xf numFmtId="0" fontId="56" fillId="0" borderId="4" xfId="0" applyFont="1" applyBorder="1" applyAlignment="1">
      <alignment horizontal="center" wrapText="1"/>
    </xf>
    <xf numFmtId="0" fontId="56" fillId="20" borderId="1" xfId="0" applyFont="1" applyFill="1" applyBorder="1" applyAlignment="1">
      <alignment horizontal="center"/>
    </xf>
    <xf numFmtId="10" fontId="56" fillId="0" borderId="1" xfId="21" applyNumberFormat="1" applyFont="1" applyFill="1" applyBorder="1"/>
    <xf numFmtId="10" fontId="56" fillId="20" borderId="1" xfId="21" applyNumberFormat="1" applyFont="1" applyFill="1" applyBorder="1"/>
    <xf numFmtId="10" fontId="56" fillId="0" borderId="4" xfId="21" applyNumberFormat="1" applyFont="1" applyFill="1" applyBorder="1"/>
    <xf numFmtId="10" fontId="56" fillId="0" borderId="1" xfId="21" applyNumberFormat="1" applyFont="1" applyBorder="1"/>
    <xf numFmtId="10" fontId="56" fillId="0" borderId="4" xfId="21" applyNumberFormat="1" applyFont="1" applyBorder="1"/>
    <xf numFmtId="181" fontId="5" fillId="0" borderId="0" xfId="0" applyNumberFormat="1" applyFont="1" applyAlignment="1">
      <alignment horizontal="center"/>
    </xf>
    <xf numFmtId="43" fontId="5" fillId="0" borderId="0" xfId="0" applyNumberFormat="1" applyFont="1" applyAlignment="1">
      <alignment horizontal="center"/>
    </xf>
    <xf numFmtId="170" fontId="5" fillId="0" borderId="0" xfId="3" applyFont="1" applyFill="1" applyBorder="1" applyAlignment="1">
      <alignment horizontal="center"/>
    </xf>
    <xf numFmtId="0" fontId="10" fillId="21" borderId="23" xfId="0" applyFont="1" applyFill="1" applyBorder="1" applyAlignment="1">
      <alignment horizontal="center" vertical="center" wrapText="1"/>
    </xf>
    <xf numFmtId="0" fontId="10" fillId="17" borderId="61" xfId="0" applyFont="1" applyFill="1" applyBorder="1" applyAlignment="1">
      <alignment horizontal="center" vertical="center" wrapText="1"/>
    </xf>
    <xf numFmtId="0" fontId="10" fillId="21" borderId="66" xfId="0" applyFont="1" applyFill="1" applyBorder="1" applyAlignment="1">
      <alignment horizontal="center" vertical="center" wrapText="1"/>
    </xf>
    <xf numFmtId="0" fontId="5" fillId="17" borderId="71" xfId="0" applyFont="1" applyFill="1" applyBorder="1" applyAlignment="1">
      <alignment horizontal="center" vertical="center" wrapText="1"/>
    </xf>
    <xf numFmtId="0" fontId="10" fillId="21" borderId="51" xfId="0" applyFont="1" applyFill="1" applyBorder="1" applyAlignment="1">
      <alignment horizontal="center" vertical="center" wrapText="1"/>
    </xf>
    <xf numFmtId="0" fontId="10" fillId="17" borderId="51" xfId="0" applyFont="1" applyFill="1" applyBorder="1" applyAlignment="1">
      <alignment horizontal="center" vertical="center" wrapText="1"/>
    </xf>
    <xf numFmtId="0" fontId="10" fillId="23" borderId="51" xfId="0" applyFont="1" applyFill="1" applyBorder="1" applyAlignment="1">
      <alignment horizontal="center" vertical="center" wrapText="1"/>
    </xf>
    <xf numFmtId="0" fontId="5" fillId="17" borderId="58" xfId="0" applyFont="1" applyFill="1" applyBorder="1" applyAlignment="1">
      <alignment horizontal="center" vertical="center" wrapText="1"/>
    </xf>
    <xf numFmtId="0" fontId="9" fillId="17" borderId="52" xfId="0" applyFont="1" applyFill="1" applyBorder="1" applyAlignment="1">
      <alignment horizontal="center" vertical="center" wrapText="1"/>
    </xf>
    <xf numFmtId="0" fontId="10" fillId="17" borderId="52" xfId="0" applyFont="1" applyFill="1" applyBorder="1" applyAlignment="1">
      <alignment horizontal="center" vertical="center" wrapText="1"/>
    </xf>
    <xf numFmtId="0" fontId="5" fillId="23" borderId="35" xfId="0" applyFont="1" applyFill="1" applyBorder="1" applyAlignment="1">
      <alignment horizontal="center" vertical="center" wrapText="1"/>
    </xf>
    <xf numFmtId="0" fontId="5" fillId="17" borderId="35" xfId="0" applyFont="1" applyFill="1" applyBorder="1" applyAlignment="1">
      <alignment horizontal="center" vertical="center" wrapText="1"/>
    </xf>
    <xf numFmtId="0" fontId="5" fillId="17" borderId="66" xfId="0" applyFont="1" applyFill="1" applyBorder="1" applyAlignment="1">
      <alignment horizontal="center" vertical="center" wrapText="1"/>
    </xf>
    <xf numFmtId="0" fontId="5" fillId="0" borderId="0" xfId="0" applyFont="1" applyAlignment="1">
      <alignment horizontal="center" vertical="center"/>
    </xf>
    <xf numFmtId="1" fontId="2" fillId="17" borderId="36" xfId="16" applyNumberFormat="1" applyFont="1" applyFill="1" applyBorder="1" applyAlignment="1">
      <alignment horizontal="center" vertical="center" wrapText="1"/>
    </xf>
    <xf numFmtId="9" fontId="2" fillId="17" borderId="36" xfId="24" applyFont="1" applyFill="1" applyBorder="1" applyAlignment="1">
      <alignment horizontal="center" vertical="center" wrapText="1"/>
    </xf>
    <xf numFmtId="0" fontId="4" fillId="3" borderId="0" xfId="16" applyFill="1" applyAlignment="1">
      <alignment vertical="center"/>
    </xf>
    <xf numFmtId="42" fontId="20" fillId="0" borderId="0" xfId="2866" applyFont="1" applyFill="1" applyAlignment="1">
      <alignment horizontal="center" vertical="center"/>
    </xf>
    <xf numFmtId="0" fontId="20" fillId="0" borderId="0" xfId="0" applyFont="1" applyAlignment="1">
      <alignment horizontal="center" vertical="center"/>
    </xf>
    <xf numFmtId="180" fontId="20" fillId="0" borderId="0" xfId="0" applyNumberFormat="1" applyFont="1" applyAlignment="1">
      <alignment horizontal="center" vertical="center"/>
    </xf>
    <xf numFmtId="1" fontId="20" fillId="25" borderId="0" xfId="0" applyNumberFormat="1" applyFont="1" applyFill="1" applyAlignment="1">
      <alignment horizontal="center" vertical="center"/>
    </xf>
    <xf numFmtId="181" fontId="71" fillId="0" borderId="0" xfId="0" applyNumberFormat="1" applyFont="1" applyAlignment="1">
      <alignment horizontal="center" vertical="center"/>
    </xf>
    <xf numFmtId="181" fontId="20" fillId="0" borderId="0" xfId="0" applyNumberFormat="1" applyFont="1" applyAlignment="1">
      <alignment vertical="center"/>
    </xf>
    <xf numFmtId="1" fontId="20" fillId="0" borderId="0" xfId="0" applyNumberFormat="1" applyFont="1" applyAlignment="1">
      <alignment vertical="center"/>
    </xf>
    <xf numFmtId="42" fontId="20" fillId="0" borderId="0" xfId="2866" applyFont="1" applyFill="1" applyAlignment="1">
      <alignment vertical="center"/>
    </xf>
    <xf numFmtId="2" fontId="20" fillId="0" borderId="0" xfId="0" applyNumberFormat="1" applyFont="1" applyAlignment="1">
      <alignment vertical="center"/>
    </xf>
    <xf numFmtId="0" fontId="20" fillId="0" borderId="0" xfId="0" applyFont="1" applyAlignment="1">
      <alignment vertical="center"/>
    </xf>
    <xf numFmtId="0" fontId="10" fillId="22" borderId="51" xfId="0" applyFont="1" applyFill="1" applyBorder="1" applyAlignment="1">
      <alignment horizontal="center" vertical="center" wrapText="1"/>
    </xf>
    <xf numFmtId="42" fontId="73" fillId="3" borderId="0" xfId="2866" applyFont="1" applyFill="1" applyAlignment="1">
      <alignment horizontal="center" vertical="center"/>
    </xf>
    <xf numFmtId="1" fontId="72" fillId="0" borderId="0" xfId="0" applyNumberFormat="1" applyFont="1" applyAlignment="1">
      <alignment horizontal="center" vertical="center"/>
    </xf>
    <xf numFmtId="42" fontId="72" fillId="0" borderId="0" xfId="2866" applyFont="1" applyFill="1" applyAlignment="1">
      <alignment horizontal="center" vertical="center"/>
    </xf>
    <xf numFmtId="4" fontId="71" fillId="25" borderId="0" xfId="0" applyNumberFormat="1" applyFont="1" applyFill="1" applyAlignment="1">
      <alignment vertical="center"/>
    </xf>
    <xf numFmtId="1" fontId="73" fillId="25" borderId="0" xfId="0" applyNumberFormat="1" applyFont="1" applyFill="1" applyAlignment="1">
      <alignment horizontal="center" vertical="center"/>
    </xf>
    <xf numFmtId="0" fontId="71" fillId="0" borderId="0" xfId="0" applyFont="1" applyAlignment="1">
      <alignment horizontal="center" vertical="center"/>
    </xf>
    <xf numFmtId="0" fontId="5" fillId="18" borderId="25" xfId="0" applyFont="1" applyFill="1" applyBorder="1" applyAlignment="1">
      <alignment horizontal="center" vertical="center" wrapText="1"/>
    </xf>
    <xf numFmtId="0" fontId="60" fillId="23" borderId="35" xfId="0" applyFont="1" applyFill="1" applyBorder="1" applyAlignment="1">
      <alignment horizontal="center" vertical="center" wrapText="1"/>
    </xf>
    <xf numFmtId="0" fontId="60" fillId="17" borderId="35" xfId="0" applyFont="1" applyFill="1" applyBorder="1" applyAlignment="1">
      <alignment horizontal="center" vertical="center" wrapText="1"/>
    </xf>
    <xf numFmtId="0" fontId="60" fillId="17" borderId="66" xfId="0" applyFont="1" applyFill="1" applyBorder="1" applyAlignment="1">
      <alignment horizontal="center" vertical="center" wrapText="1"/>
    </xf>
    <xf numFmtId="0" fontId="10" fillId="22" borderId="61" xfId="0" applyFont="1" applyFill="1" applyBorder="1" applyAlignment="1">
      <alignment horizontal="center" vertical="center" wrapText="1"/>
    </xf>
    <xf numFmtId="185" fontId="5" fillId="0" borderId="0" xfId="0" applyNumberFormat="1" applyFont="1" applyAlignment="1">
      <alignment horizontal="center"/>
    </xf>
    <xf numFmtId="10" fontId="4" fillId="17" borderId="2" xfId="16" applyNumberFormat="1" applyFill="1" applyBorder="1" applyAlignment="1">
      <alignment horizontal="center" vertical="center" wrapText="1"/>
    </xf>
    <xf numFmtId="181" fontId="7" fillId="0" borderId="1" xfId="2866" applyNumberFormat="1" applyFont="1" applyFill="1" applyBorder="1" applyAlignment="1">
      <alignment vertical="center"/>
    </xf>
    <xf numFmtId="181" fontId="7" fillId="0" borderId="1" xfId="10" applyNumberFormat="1" applyFont="1" applyFill="1" applyBorder="1" applyAlignment="1">
      <alignment vertical="center"/>
    </xf>
    <xf numFmtId="1" fontId="7" fillId="0" borderId="1" xfId="2866" applyNumberFormat="1" applyFont="1" applyFill="1" applyBorder="1" applyAlignment="1">
      <alignment vertical="center"/>
    </xf>
    <xf numFmtId="1" fontId="7" fillId="0" borderId="1" xfId="10" applyNumberFormat="1" applyFont="1" applyFill="1" applyBorder="1" applyAlignment="1">
      <alignment vertical="center"/>
    </xf>
    <xf numFmtId="180" fontId="7" fillId="0" borderId="1" xfId="10" applyNumberFormat="1" applyFont="1" applyFill="1" applyBorder="1" applyAlignment="1">
      <alignment horizontal="center" vertical="center"/>
    </xf>
    <xf numFmtId="180" fontId="75" fillId="0" borderId="1" xfId="10" applyNumberFormat="1" applyFont="1" applyFill="1" applyBorder="1" applyAlignment="1">
      <alignment horizontal="center" vertical="center" wrapText="1"/>
    </xf>
    <xf numFmtId="2" fontId="75" fillId="0" borderId="1" xfId="10" applyNumberFormat="1" applyFont="1" applyFill="1" applyBorder="1" applyAlignment="1">
      <alignment horizontal="center" vertical="center" wrapText="1"/>
    </xf>
    <xf numFmtId="2" fontId="7" fillId="0" borderId="1" xfId="10" applyNumberFormat="1" applyFont="1" applyFill="1" applyBorder="1" applyAlignment="1">
      <alignment horizontal="center" vertical="center"/>
    </xf>
    <xf numFmtId="1" fontId="5" fillId="0" borderId="1" xfId="10" applyNumberFormat="1" applyFont="1" applyFill="1" applyBorder="1" applyAlignment="1">
      <alignment horizontal="center" vertical="center"/>
    </xf>
    <xf numFmtId="42" fontId="5" fillId="0" borderId="1" xfId="2866" applyFont="1" applyFill="1" applyBorder="1" applyAlignment="1">
      <alignment horizontal="center" vertical="center"/>
    </xf>
    <xf numFmtId="42" fontId="5" fillId="0" borderId="1" xfId="2866" applyFont="1" applyFill="1" applyBorder="1" applyAlignment="1">
      <alignment horizontal="center" vertical="center" wrapText="1"/>
    </xf>
    <xf numFmtId="37" fontId="7" fillId="0" borderId="1" xfId="10" applyNumberFormat="1" applyFont="1" applyFill="1" applyBorder="1" applyAlignment="1">
      <alignment horizontal="center" vertical="center"/>
    </xf>
    <xf numFmtId="0" fontId="4" fillId="17" borderId="41" xfId="0" applyFont="1" applyFill="1" applyBorder="1" applyAlignment="1" applyProtection="1">
      <alignment horizontal="left" vertical="center" wrapText="1"/>
      <protection locked="0"/>
    </xf>
    <xf numFmtId="42" fontId="4" fillId="18" borderId="72" xfId="2866" applyFont="1" applyFill="1" applyBorder="1" applyAlignment="1" applyProtection="1">
      <alignment horizontal="left" vertical="center" wrapText="1"/>
      <protection locked="0"/>
    </xf>
    <xf numFmtId="42" fontId="4" fillId="22" borderId="8" xfId="2866" applyFont="1" applyFill="1" applyBorder="1" applyAlignment="1" applyProtection="1">
      <alignment horizontal="left" vertical="center" wrapText="1"/>
      <protection locked="0"/>
    </xf>
    <xf numFmtId="0" fontId="4" fillId="17" borderId="72" xfId="0" applyFont="1" applyFill="1" applyBorder="1" applyAlignment="1" applyProtection="1">
      <alignment horizontal="left" vertical="center" wrapText="1"/>
      <protection locked="0"/>
    </xf>
    <xf numFmtId="0" fontId="2" fillId="17" borderId="42" xfId="0" applyFont="1" applyFill="1" applyBorder="1" applyAlignment="1" applyProtection="1">
      <alignment horizontal="left" vertical="center" wrapText="1"/>
      <protection locked="0"/>
    </xf>
    <xf numFmtId="0" fontId="2" fillId="18" borderId="8" xfId="0" applyFont="1" applyFill="1" applyBorder="1" applyAlignment="1" applyProtection="1">
      <alignment horizontal="left" vertical="center" wrapText="1"/>
      <protection locked="0"/>
    </xf>
    <xf numFmtId="0" fontId="2" fillId="17" borderId="68" xfId="0" applyFont="1" applyFill="1" applyBorder="1" applyAlignment="1" applyProtection="1">
      <alignment horizontal="left" vertical="center" wrapText="1"/>
      <protection locked="0"/>
    </xf>
    <xf numFmtId="4" fontId="71" fillId="0" borderId="0" xfId="0" applyNumberFormat="1" applyFont="1" applyAlignment="1">
      <alignment vertical="center"/>
    </xf>
    <xf numFmtId="1" fontId="20" fillId="0" borderId="0" xfId="0" applyNumberFormat="1" applyFont="1" applyAlignment="1">
      <alignment horizontal="center" vertical="center"/>
    </xf>
    <xf numFmtId="1" fontId="73" fillId="0" borderId="0" xfId="0" applyNumberFormat="1" applyFont="1" applyAlignment="1">
      <alignment horizontal="center" vertical="center"/>
    </xf>
    <xf numFmtId="42" fontId="73" fillId="0" borderId="0" xfId="2866" applyFont="1" applyFill="1" applyAlignment="1">
      <alignment horizontal="center" vertical="center"/>
    </xf>
    <xf numFmtId="0" fontId="0" fillId="0" borderId="1" xfId="0" applyBorder="1" applyAlignment="1">
      <alignment vertical="center" wrapText="1"/>
    </xf>
    <xf numFmtId="0" fontId="0" fillId="0" borderId="11" xfId="0" applyBorder="1" applyAlignment="1">
      <alignment vertical="center" wrapText="1"/>
    </xf>
    <xf numFmtId="0" fontId="0" fillId="0" borderId="11" xfId="0" applyBorder="1" applyAlignment="1">
      <alignment wrapText="1"/>
    </xf>
    <xf numFmtId="0" fontId="56" fillId="0" borderId="63" xfId="0" applyFont="1" applyBorder="1" applyAlignment="1">
      <alignment vertical="center"/>
    </xf>
    <xf numFmtId="0" fontId="0" fillId="0" borderId="4" xfId="0" applyBorder="1" applyAlignment="1">
      <alignment vertical="center" wrapText="1"/>
    </xf>
    <xf numFmtId="0" fontId="0" fillId="0" borderId="4" xfId="0" applyBorder="1" applyAlignment="1">
      <alignment vertical="center"/>
    </xf>
    <xf numFmtId="0" fontId="0" fillId="0" borderId="12" xfId="0" applyBorder="1" applyAlignment="1">
      <alignment wrapText="1"/>
    </xf>
    <xf numFmtId="43" fontId="0" fillId="0" borderId="0" xfId="0" applyNumberFormat="1" applyAlignment="1">
      <alignment horizontal="center"/>
    </xf>
    <xf numFmtId="4" fontId="0" fillId="0" borderId="0" xfId="0" applyNumberFormat="1"/>
    <xf numFmtId="42" fontId="5" fillId="3" borderId="0" xfId="2866" applyFont="1" applyFill="1" applyAlignment="1">
      <alignment horizontal="center"/>
    </xf>
    <xf numFmtId="0" fontId="56" fillId="3" borderId="5" xfId="2866" applyNumberFormat="1" applyFont="1" applyFill="1" applyBorder="1" applyAlignment="1">
      <alignment vertical="center" wrapText="1"/>
    </xf>
    <xf numFmtId="173" fontId="76" fillId="17" borderId="1" xfId="0" applyNumberFormat="1" applyFont="1" applyFill="1" applyBorder="1" applyAlignment="1">
      <alignment vertical="center"/>
    </xf>
    <xf numFmtId="173" fontId="76" fillId="18" borderId="1" xfId="0" applyNumberFormat="1" applyFont="1" applyFill="1" applyBorder="1" applyAlignment="1">
      <alignment vertical="center"/>
    </xf>
    <xf numFmtId="4" fontId="5" fillId="0" borderId="0" xfId="0" applyNumberFormat="1" applyFont="1" applyAlignment="1">
      <alignment horizontal="center"/>
    </xf>
    <xf numFmtId="4" fontId="0" fillId="0" borderId="0" xfId="0" applyNumberFormat="1" applyAlignment="1">
      <alignment horizontal="center"/>
    </xf>
    <xf numFmtId="190" fontId="7" fillId="0" borderId="0" xfId="2866" applyNumberFormat="1" applyFont="1" applyFill="1"/>
    <xf numFmtId="42" fontId="5" fillId="0" borderId="0" xfId="0" applyNumberFormat="1" applyFont="1" applyAlignment="1">
      <alignment horizontal="center"/>
    </xf>
    <xf numFmtId="4" fontId="4" fillId="3" borderId="0" xfId="0" applyNumberFormat="1" applyFont="1" applyFill="1"/>
    <xf numFmtId="0" fontId="0" fillId="3" borderId="1" xfId="0" applyFill="1" applyBorder="1" applyAlignment="1">
      <alignment horizontal="center" vertical="center" wrapText="1"/>
    </xf>
    <xf numFmtId="0" fontId="4" fillId="18" borderId="72" xfId="0" applyFont="1" applyFill="1" applyBorder="1" applyAlignment="1" applyProtection="1">
      <alignment vertical="center" wrapText="1"/>
      <protection locked="0"/>
    </xf>
    <xf numFmtId="42" fontId="4" fillId="22" borderId="8" xfId="2866" applyFont="1" applyFill="1" applyBorder="1" applyAlignment="1" applyProtection="1">
      <alignment vertical="center" wrapText="1"/>
      <protection locked="0"/>
    </xf>
    <xf numFmtId="1" fontId="4" fillId="17" borderId="72" xfId="0" applyNumberFormat="1" applyFont="1" applyFill="1" applyBorder="1" applyAlignment="1" applyProtection="1">
      <alignment vertical="center" wrapText="1"/>
      <protection locked="0"/>
    </xf>
    <xf numFmtId="42" fontId="4" fillId="18" borderId="72" xfId="2866" applyFont="1" applyFill="1" applyBorder="1" applyAlignment="1" applyProtection="1">
      <alignment vertical="center" wrapText="1"/>
      <protection locked="0"/>
    </xf>
    <xf numFmtId="2" fontId="4" fillId="17" borderId="72" xfId="0" applyNumberFormat="1" applyFont="1" applyFill="1" applyBorder="1" applyAlignment="1" applyProtection="1">
      <alignment vertical="center" wrapText="1"/>
      <protection locked="0"/>
    </xf>
    <xf numFmtId="0" fontId="5" fillId="22" borderId="51" xfId="0" applyFont="1" applyFill="1" applyBorder="1" applyAlignment="1">
      <alignment horizontal="center" vertical="center" wrapText="1"/>
    </xf>
    <xf numFmtId="42" fontId="4" fillId="18" borderId="45" xfId="2866" applyFont="1" applyFill="1" applyBorder="1" applyAlignment="1" applyProtection="1">
      <alignment horizontal="left" vertical="center" wrapText="1"/>
      <protection locked="0"/>
    </xf>
    <xf numFmtId="191" fontId="7" fillId="0" borderId="0" xfId="2866" applyNumberFormat="1" applyFont="1" applyFill="1" applyBorder="1"/>
    <xf numFmtId="10" fontId="4" fillId="28" borderId="0" xfId="16" applyNumberFormat="1" applyFill="1" applyAlignment="1">
      <alignment vertical="center"/>
    </xf>
    <xf numFmtId="0" fontId="16" fillId="2" borderId="0" xfId="16" applyFont="1" applyFill="1" applyAlignment="1">
      <alignment vertical="center"/>
    </xf>
    <xf numFmtId="0" fontId="16" fillId="0" borderId="0" xfId="16" applyFont="1" applyAlignment="1">
      <alignment vertical="center"/>
    </xf>
    <xf numFmtId="173" fontId="76" fillId="17" borderId="8" xfId="0" applyNumberFormat="1" applyFont="1" applyFill="1" applyBorder="1" applyAlignment="1">
      <alignment vertical="center"/>
    </xf>
    <xf numFmtId="173" fontId="76" fillId="18" borderId="8" xfId="0" applyNumberFormat="1" applyFont="1" applyFill="1" applyBorder="1" applyAlignment="1">
      <alignment vertical="center"/>
    </xf>
    <xf numFmtId="0" fontId="74" fillId="3" borderId="0" xfId="0" applyFont="1" applyFill="1"/>
    <xf numFmtId="10" fontId="3" fillId="2" borderId="0" xfId="16" applyNumberFormat="1" applyFont="1" applyFill="1" applyAlignment="1">
      <alignment vertical="center"/>
    </xf>
    <xf numFmtId="10" fontId="3" fillId="0" borderId="0" xfId="16" applyNumberFormat="1" applyFont="1" applyAlignment="1">
      <alignment vertical="center"/>
    </xf>
    <xf numFmtId="43" fontId="0" fillId="3" borderId="0" xfId="0" applyNumberFormat="1" applyFill="1" applyAlignment="1">
      <alignment horizontal="center" vertical="center"/>
    </xf>
    <xf numFmtId="43" fontId="0" fillId="3" borderId="0" xfId="0" applyNumberFormat="1" applyFill="1" applyAlignment="1">
      <alignment horizontal="center"/>
    </xf>
    <xf numFmtId="4" fontId="0" fillId="3" borderId="0" xfId="0" applyNumberFormat="1" applyFill="1"/>
    <xf numFmtId="183" fontId="0" fillId="3" borderId="0" xfId="0" applyNumberFormat="1" applyFill="1" applyAlignment="1">
      <alignment horizontal="center"/>
    </xf>
    <xf numFmtId="2" fontId="0" fillId="3" borderId="0" xfId="0" applyNumberFormat="1" applyFill="1" applyAlignment="1">
      <alignment horizontal="center"/>
    </xf>
    <xf numFmtId="0" fontId="5" fillId="29" borderId="0" xfId="0" applyFont="1" applyFill="1" applyAlignment="1">
      <alignment horizontal="center"/>
    </xf>
    <xf numFmtId="181" fontId="17" fillId="29" borderId="0" xfId="0" applyNumberFormat="1" applyFont="1" applyFill="1" applyAlignment="1">
      <alignment horizontal="center" vertical="center"/>
    </xf>
    <xf numFmtId="8" fontId="5" fillId="29" borderId="0" xfId="0" applyNumberFormat="1" applyFont="1" applyFill="1" applyAlignment="1">
      <alignment horizontal="center"/>
    </xf>
    <xf numFmtId="181" fontId="5" fillId="29" borderId="0" xfId="0" applyNumberFormat="1" applyFont="1" applyFill="1" applyAlignment="1">
      <alignment horizontal="center"/>
    </xf>
    <xf numFmtId="0" fontId="56" fillId="3" borderId="5" xfId="0" applyFont="1" applyFill="1" applyBorder="1" applyAlignment="1">
      <alignment wrapText="1"/>
    </xf>
    <xf numFmtId="42" fontId="56" fillId="3" borderId="5" xfId="2866" applyFont="1" applyFill="1" applyBorder="1" applyAlignment="1">
      <alignment vertical="center"/>
    </xf>
    <xf numFmtId="0" fontId="56" fillId="3" borderId="18" xfId="0" applyFont="1" applyFill="1" applyBorder="1" applyAlignment="1">
      <alignment vertical="center"/>
    </xf>
    <xf numFmtId="4" fontId="0" fillId="3" borderId="0" xfId="0" applyNumberFormat="1" applyFill="1" applyAlignment="1">
      <alignment horizontal="center"/>
    </xf>
    <xf numFmtId="0" fontId="0" fillId="0" borderId="0" xfId="0" applyAlignment="1">
      <alignment vertical="center" wrapText="1"/>
    </xf>
    <xf numFmtId="0" fontId="80" fillId="19" borderId="11" xfId="2867" applyFont="1" applyFill="1" applyBorder="1" applyAlignment="1">
      <alignment horizontal="center" vertical="center" wrapText="1"/>
    </xf>
    <xf numFmtId="0" fontId="35" fillId="0" borderId="0" xfId="0" applyFont="1"/>
    <xf numFmtId="0" fontId="35" fillId="0" borderId="11" xfId="0" applyFont="1" applyBorder="1"/>
    <xf numFmtId="0" fontId="35" fillId="0" borderId="1" xfId="0" applyFont="1" applyBorder="1" applyAlignment="1">
      <alignment horizontal="center" vertical="center"/>
    </xf>
    <xf numFmtId="0" fontId="35" fillId="0" borderId="1" xfId="0" applyFont="1" applyBorder="1" applyAlignment="1">
      <alignment horizontal="center" vertical="center" wrapText="1"/>
    </xf>
    <xf numFmtId="0" fontId="35" fillId="0" borderId="4" xfId="0" applyFont="1" applyBorder="1" applyAlignment="1">
      <alignment horizontal="center" vertical="center" wrapText="1"/>
    </xf>
    <xf numFmtId="0" fontId="35" fillId="0" borderId="1" xfId="0" applyFont="1" applyBorder="1"/>
    <xf numFmtId="0" fontId="35" fillId="0" borderId="4" xfId="0" applyFont="1" applyBorder="1"/>
    <xf numFmtId="42" fontId="35" fillId="0" borderId="0" xfId="0" applyNumberFormat="1" applyFont="1"/>
    <xf numFmtId="0" fontId="35" fillId="3" borderId="0" xfId="0" applyFont="1" applyFill="1"/>
    <xf numFmtId="0" fontId="35" fillId="3" borderId="0" xfId="0" applyFont="1" applyFill="1" applyAlignment="1">
      <alignment horizontal="center" vertical="center"/>
    </xf>
    <xf numFmtId="42" fontId="35" fillId="3" borderId="0" xfId="0" applyNumberFormat="1" applyFont="1" applyFill="1"/>
    <xf numFmtId="0" fontId="35" fillId="0" borderId="12" xfId="0" applyFont="1" applyBorder="1"/>
    <xf numFmtId="3" fontId="0" fillId="0" borderId="0" xfId="0" applyNumberFormat="1" applyAlignment="1">
      <alignment horizontal="center"/>
    </xf>
    <xf numFmtId="4" fontId="33" fillId="0" borderId="0" xfId="0" applyNumberFormat="1" applyFont="1"/>
    <xf numFmtId="3" fontId="0" fillId="3" borderId="0" xfId="0" applyNumberFormat="1" applyFill="1" applyAlignment="1">
      <alignment horizontal="center"/>
    </xf>
    <xf numFmtId="0" fontId="71" fillId="0" borderId="0" xfId="0" applyFont="1"/>
    <xf numFmtId="0" fontId="9" fillId="0" borderId="26" xfId="0" applyFont="1" applyBorder="1" applyAlignment="1">
      <alignment horizontal="left" vertical="center" wrapText="1"/>
    </xf>
    <xf numFmtId="0" fontId="9" fillId="0" borderId="0" xfId="0" applyFont="1" applyAlignment="1">
      <alignment horizontal="left" vertical="center" wrapText="1"/>
    </xf>
    <xf numFmtId="0" fontId="9" fillId="0" borderId="29" xfId="0" applyFont="1" applyBorder="1" applyAlignment="1">
      <alignment horizontal="center" vertical="center" wrapText="1"/>
    </xf>
    <xf numFmtId="183" fontId="9" fillId="0" borderId="0" xfId="0" applyNumberFormat="1" applyFont="1" applyAlignment="1">
      <alignment horizontal="left" vertical="center" wrapText="1"/>
    </xf>
    <xf numFmtId="4" fontId="7" fillId="0" borderId="0" xfId="0" applyNumberFormat="1" applyFont="1"/>
    <xf numFmtId="2" fontId="33" fillId="27" borderId="0" xfId="0" applyNumberFormat="1" applyFont="1" applyFill="1"/>
    <xf numFmtId="4" fontId="33" fillId="15" borderId="0" xfId="0" applyNumberFormat="1" applyFont="1" applyFill="1" applyAlignment="1">
      <alignment horizontal="center" wrapText="1"/>
    </xf>
    <xf numFmtId="3" fontId="7" fillId="0" borderId="0" xfId="0" applyNumberFormat="1" applyFont="1"/>
    <xf numFmtId="3" fontId="33" fillId="27" borderId="0" xfId="0" applyNumberFormat="1" applyFont="1" applyFill="1"/>
    <xf numFmtId="4" fontId="33" fillId="0" borderId="0" xfId="0" applyNumberFormat="1" applyFont="1" applyAlignment="1">
      <alignment horizontal="center" wrapText="1"/>
    </xf>
    <xf numFmtId="169" fontId="7" fillId="0" borderId="0" xfId="10" applyFont="1" applyFill="1" applyBorder="1" applyAlignment="1">
      <alignment wrapText="1"/>
    </xf>
    <xf numFmtId="0" fontId="33" fillId="27" borderId="0" xfId="0" applyFont="1" applyFill="1"/>
    <xf numFmtId="0" fontId="7" fillId="0" borderId="0" xfId="0" applyFont="1" applyAlignment="1">
      <alignment horizontal="center" vertical="center" wrapText="1"/>
    </xf>
    <xf numFmtId="0" fontId="7" fillId="0" borderId="0" xfId="0" applyFont="1" applyAlignment="1">
      <alignment horizontal="center" vertical="center"/>
    </xf>
    <xf numFmtId="0" fontId="63" fillId="0" borderId="0" xfId="0" applyFont="1" applyAlignment="1">
      <alignment horizontal="center" vertical="top" wrapText="1"/>
    </xf>
    <xf numFmtId="0" fontId="7" fillId="0" borderId="0" xfId="0" applyFont="1" applyAlignment="1">
      <alignment vertical="center"/>
    </xf>
    <xf numFmtId="0" fontId="7" fillId="0" borderId="0" xfId="0" applyFont="1" applyAlignment="1">
      <alignment horizontal="left" vertical="top" wrapText="1"/>
    </xf>
    <xf numFmtId="0" fontId="46" fillId="0" borderId="0" xfId="0" applyFont="1" applyAlignment="1">
      <alignment horizontal="center" vertical="center"/>
    </xf>
    <xf numFmtId="176" fontId="7" fillId="0" borderId="0" xfId="2868" applyNumberFormat="1" applyFont="1" applyFill="1" applyBorder="1" applyAlignment="1">
      <alignment horizontal="center" vertical="center"/>
    </xf>
    <xf numFmtId="2" fontId="7" fillId="0" borderId="0" xfId="0" applyNumberFormat="1" applyFont="1" applyAlignment="1">
      <alignment horizontal="center" vertical="center"/>
    </xf>
    <xf numFmtId="43" fontId="7" fillId="0" borderId="0" xfId="0" applyNumberFormat="1" applyFont="1" applyAlignment="1">
      <alignment horizontal="center" vertical="center"/>
    </xf>
    <xf numFmtId="183" fontId="60" fillId="0" borderId="0" xfId="0" applyNumberFormat="1" applyFont="1" applyAlignment="1">
      <alignment horizontal="center" vertical="center" wrapText="1"/>
    </xf>
    <xf numFmtId="4" fontId="60" fillId="0" borderId="0" xfId="0" applyNumberFormat="1" applyFont="1" applyAlignment="1">
      <alignment horizontal="center" vertical="center" wrapText="1"/>
    </xf>
    <xf numFmtId="2" fontId="59" fillId="3" borderId="0" xfId="0" applyNumberFormat="1" applyFont="1" applyFill="1" applyAlignment="1">
      <alignment horizontal="center" vertical="center"/>
    </xf>
    <xf numFmtId="4" fontId="59" fillId="3" borderId="0" xfId="0" applyNumberFormat="1" applyFont="1" applyFill="1" applyAlignment="1">
      <alignment horizontal="center" vertical="center"/>
    </xf>
    <xf numFmtId="0" fontId="7" fillId="3" borderId="0" xfId="0" applyFont="1" applyFill="1" applyAlignment="1">
      <alignment horizontal="center" vertical="center"/>
    </xf>
    <xf numFmtId="43" fontId="61" fillId="3" borderId="0" xfId="24" applyNumberFormat="1" applyFont="1" applyFill="1" applyBorder="1" applyAlignment="1">
      <alignment horizontal="center" vertical="center"/>
    </xf>
    <xf numFmtId="9" fontId="64" fillId="3" borderId="0" xfId="24" applyFont="1" applyFill="1" applyBorder="1" applyAlignment="1">
      <alignment horizontal="center" vertical="center"/>
    </xf>
    <xf numFmtId="9" fontId="61" fillId="3" borderId="0" xfId="24" applyFont="1" applyFill="1" applyBorder="1" applyAlignment="1">
      <alignment horizontal="center" vertical="center"/>
    </xf>
    <xf numFmtId="0" fontId="26" fillId="0" borderId="0" xfId="0" applyFont="1" applyAlignment="1">
      <alignment horizontal="center" vertical="center" wrapText="1"/>
    </xf>
    <xf numFmtId="0" fontId="47" fillId="0" borderId="0" xfId="0" applyFont="1" applyAlignment="1">
      <alignment horizontal="left" vertical="top" wrapText="1"/>
    </xf>
    <xf numFmtId="0" fontId="47" fillId="0" borderId="0" xfId="0" applyFont="1" applyAlignment="1">
      <alignment horizontal="center" vertical="center" wrapText="1"/>
    </xf>
    <xf numFmtId="0" fontId="33" fillId="15" borderId="0" xfId="0" applyFont="1" applyFill="1" applyAlignment="1">
      <alignment horizontal="center" wrapText="1"/>
    </xf>
    <xf numFmtId="41" fontId="0" fillId="0" borderId="0" xfId="0" applyNumberFormat="1" applyAlignment="1">
      <alignment horizontal="center"/>
    </xf>
    <xf numFmtId="43" fontId="58" fillId="0" borderId="0" xfId="0" applyNumberFormat="1" applyFont="1"/>
    <xf numFmtId="2" fontId="0" fillId="0" borderId="0" xfId="0" applyNumberFormat="1"/>
    <xf numFmtId="0" fontId="22" fillId="0" borderId="0" xfId="0" applyFont="1" applyAlignment="1">
      <alignment horizontal="center"/>
    </xf>
    <xf numFmtId="3" fontId="22" fillId="0" borderId="0" xfId="0" applyNumberFormat="1" applyFont="1" applyAlignment="1">
      <alignment horizontal="center"/>
    </xf>
    <xf numFmtId="0" fontId="4" fillId="18" borderId="74" xfId="0" applyFont="1" applyFill="1" applyBorder="1" applyAlignment="1" applyProtection="1">
      <alignment vertical="center" wrapText="1"/>
      <protection locked="0"/>
    </xf>
    <xf numFmtId="0" fontId="5" fillId="18" borderId="9" xfId="0" applyFont="1" applyFill="1" applyBorder="1" applyAlignment="1">
      <alignment horizontal="center" vertical="center" wrapText="1"/>
    </xf>
    <xf numFmtId="0" fontId="5" fillId="23" borderId="22" xfId="0" applyFont="1" applyFill="1" applyBorder="1" applyAlignment="1">
      <alignment horizontal="center" vertical="center" wrapText="1"/>
    </xf>
    <xf numFmtId="0" fontId="5" fillId="17" borderId="22" xfId="0" applyFont="1" applyFill="1" applyBorder="1" applyAlignment="1">
      <alignment horizontal="center" vertical="center" wrapText="1"/>
    </xf>
    <xf numFmtId="0" fontId="5" fillId="17" borderId="60" xfId="0" applyFont="1" applyFill="1" applyBorder="1" applyAlignment="1">
      <alignment horizontal="center" vertical="center" wrapText="1"/>
    </xf>
    <xf numFmtId="0" fontId="10" fillId="23" borderId="59" xfId="0" applyFont="1" applyFill="1" applyBorder="1" applyAlignment="1">
      <alignment horizontal="center" vertical="center" wrapText="1"/>
    </xf>
    <xf numFmtId="0" fontId="10" fillId="17" borderId="59" xfId="0" applyFont="1" applyFill="1" applyBorder="1" applyAlignment="1">
      <alignment horizontal="center" vertical="center" wrapText="1"/>
    </xf>
    <xf numFmtId="169" fontId="59" fillId="3" borderId="0" xfId="10" applyFont="1" applyFill="1" applyAlignment="1">
      <alignment horizontal="center" vertical="center"/>
    </xf>
    <xf numFmtId="4" fontId="57" fillId="0" borderId="0" xfId="0" applyNumberFormat="1" applyFont="1" applyAlignment="1">
      <alignment vertical="top" wrapText="1"/>
    </xf>
    <xf numFmtId="193" fontId="0" fillId="0" borderId="0" xfId="0" applyNumberFormat="1" applyAlignment="1">
      <alignment horizontal="center"/>
    </xf>
    <xf numFmtId="4" fontId="7" fillId="0" borderId="0" xfId="0" applyNumberFormat="1" applyFont="1" applyAlignment="1">
      <alignment wrapText="1"/>
    </xf>
    <xf numFmtId="0" fontId="56" fillId="3" borderId="5" xfId="0" applyFont="1" applyFill="1" applyBorder="1" applyAlignment="1">
      <alignment vertical="top" wrapText="1"/>
    </xf>
    <xf numFmtId="0" fontId="56" fillId="3" borderId="5" xfId="0" applyFont="1" applyFill="1" applyBorder="1" applyAlignment="1">
      <alignment vertical="center" wrapText="1"/>
    </xf>
    <xf numFmtId="169" fontId="5" fillId="0" borderId="0" xfId="9" applyFont="1" applyAlignment="1">
      <alignment horizontal="center"/>
    </xf>
    <xf numFmtId="173" fontId="3" fillId="17" borderId="1" xfId="0" applyNumberFormat="1" applyFont="1" applyFill="1" applyBorder="1" applyAlignment="1">
      <alignment vertical="center"/>
    </xf>
    <xf numFmtId="0" fontId="5" fillId="2" borderId="0" xfId="16" applyFont="1" applyFill="1" applyAlignment="1">
      <alignment vertical="center"/>
    </xf>
    <xf numFmtId="4" fontId="5" fillId="2" borderId="0" xfId="16" applyNumberFormat="1" applyFont="1" applyFill="1" applyAlignment="1">
      <alignment vertical="center"/>
    </xf>
    <xf numFmtId="10" fontId="5" fillId="2" borderId="0" xfId="16" applyNumberFormat="1" applyFont="1" applyFill="1" applyAlignment="1">
      <alignment vertical="center"/>
    </xf>
    <xf numFmtId="0" fontId="65" fillId="0" borderId="0" xfId="16" applyFont="1" applyAlignment="1">
      <alignment vertical="center"/>
    </xf>
    <xf numFmtId="2" fontId="65" fillId="0" borderId="0" xfId="16" applyNumberFormat="1" applyFont="1" applyAlignment="1">
      <alignment vertical="center"/>
    </xf>
    <xf numFmtId="0" fontId="3" fillId="3" borderId="1" xfId="0" applyFont="1" applyFill="1" applyBorder="1" applyAlignment="1">
      <alignment horizontal="center" vertical="center"/>
    </xf>
    <xf numFmtId="0" fontId="0" fillId="0" borderId="1" xfId="0" applyBorder="1" applyAlignment="1">
      <alignment horizontal="center" vertical="center" wrapText="1"/>
    </xf>
    <xf numFmtId="0" fontId="0" fillId="0" borderId="4" xfId="0" applyBorder="1" applyAlignment="1">
      <alignment horizontal="center" vertical="center" wrapText="1"/>
    </xf>
    <xf numFmtId="0" fontId="53" fillId="0" borderId="0" xfId="0" applyFont="1" applyAlignment="1">
      <alignment horizontal="left" vertical="center"/>
    </xf>
    <xf numFmtId="0" fontId="77" fillId="0" borderId="0" xfId="0" applyFont="1" applyAlignment="1">
      <alignment horizontal="center"/>
    </xf>
    <xf numFmtId="0" fontId="33" fillId="3" borderId="40" xfId="0" applyFont="1" applyFill="1" applyBorder="1" applyAlignment="1">
      <alignment horizontal="center" vertical="center"/>
    </xf>
    <xf numFmtId="0" fontId="33" fillId="30" borderId="5" xfId="2867" applyFont="1" applyFill="1" applyBorder="1" applyAlignment="1">
      <alignment horizontal="center" vertical="center" wrapText="1"/>
    </xf>
    <xf numFmtId="42" fontId="26" fillId="3" borderId="1" xfId="2866" applyFont="1" applyFill="1" applyBorder="1" applyAlignment="1">
      <alignment horizontal="right" vertical="center"/>
    </xf>
    <xf numFmtId="42" fontId="33" fillId="30" borderId="5" xfId="2866" applyFont="1" applyFill="1" applyBorder="1" applyAlignment="1">
      <alignment horizontal="center" vertical="center" wrapText="1"/>
    </xf>
    <xf numFmtId="196" fontId="33" fillId="30" borderId="5" xfId="10" applyNumberFormat="1" applyFont="1" applyFill="1" applyBorder="1" applyAlignment="1">
      <alignment horizontal="center" vertical="center" wrapText="1"/>
    </xf>
    <xf numFmtId="9" fontId="4" fillId="30" borderId="21" xfId="2860" applyFont="1" applyFill="1" applyBorder="1" applyAlignment="1">
      <alignment horizontal="center" vertical="center" wrapText="1"/>
    </xf>
    <xf numFmtId="0" fontId="55" fillId="3" borderId="40" xfId="0" applyFont="1" applyFill="1" applyBorder="1" applyAlignment="1">
      <alignment horizontal="center" vertical="center"/>
    </xf>
    <xf numFmtId="0" fontId="55" fillId="30" borderId="5" xfId="2867" applyFont="1" applyFill="1" applyBorder="1" applyAlignment="1">
      <alignment horizontal="center" vertical="center" wrapText="1"/>
    </xf>
    <xf numFmtId="0" fontId="80" fillId="30" borderId="21" xfId="2867" applyFont="1" applyFill="1" applyBorder="1" applyAlignment="1">
      <alignment horizontal="center" vertical="center" wrapText="1"/>
    </xf>
    <xf numFmtId="0" fontId="3" fillId="3" borderId="18" xfId="0" applyFont="1" applyFill="1" applyBorder="1" applyAlignment="1">
      <alignment horizontal="left" vertical="center"/>
    </xf>
    <xf numFmtId="0" fontId="26" fillId="3" borderId="1" xfId="0" applyFont="1" applyFill="1" applyBorder="1" applyAlignment="1">
      <alignment horizontal="center" vertical="center" wrapText="1"/>
    </xf>
    <xf numFmtId="3" fontId="26" fillId="3" borderId="1" xfId="0" applyNumberFormat="1" applyFont="1" applyFill="1" applyBorder="1" applyAlignment="1">
      <alignment horizontal="center" vertical="center"/>
    </xf>
    <xf numFmtId="196" fontId="26" fillId="3" borderId="1" xfId="10" applyNumberFormat="1" applyFont="1" applyFill="1" applyBorder="1" applyAlignment="1">
      <alignment horizontal="center" vertical="center"/>
    </xf>
    <xf numFmtId="189" fontId="26" fillId="3" borderId="11" xfId="0" applyNumberFormat="1" applyFont="1" applyFill="1" applyBorder="1" applyAlignment="1">
      <alignment horizontal="center" vertical="center"/>
    </xf>
    <xf numFmtId="6" fontId="26" fillId="3" borderId="1" xfId="2866" applyNumberFormat="1" applyFont="1" applyFill="1" applyBorder="1" applyAlignment="1">
      <alignment horizontal="right" vertical="center"/>
    </xf>
    <xf numFmtId="0" fontId="26" fillId="3" borderId="11" xfId="0" applyFont="1" applyFill="1" applyBorder="1" applyAlignment="1">
      <alignment horizontal="center" vertical="center"/>
    </xf>
    <xf numFmtId="10" fontId="26" fillId="3" borderId="11" xfId="23" applyNumberFormat="1" applyFont="1" applyFill="1" applyBorder="1" applyAlignment="1">
      <alignment horizontal="center" vertical="center"/>
    </xf>
    <xf numFmtId="9" fontId="26" fillId="3" borderId="11" xfId="2860" applyFont="1" applyFill="1" applyBorder="1" applyAlignment="1">
      <alignment horizontal="center" vertical="center"/>
    </xf>
    <xf numFmtId="0" fontId="3" fillId="3" borderId="63" xfId="0" applyFont="1" applyFill="1" applyBorder="1" applyAlignment="1">
      <alignment horizontal="left" vertical="center"/>
    </xf>
    <xf numFmtId="0" fontId="0" fillId="3" borderId="18" xfId="0" applyFill="1" applyBorder="1" applyAlignment="1">
      <alignment horizontal="center" vertical="center"/>
    </xf>
    <xf numFmtId="3" fontId="0" fillId="3" borderId="1" xfId="0" applyNumberFormat="1" applyFill="1" applyBorder="1" applyAlignment="1">
      <alignment horizontal="center" vertical="center"/>
    </xf>
    <xf numFmtId="42" fontId="19" fillId="3" borderId="1" xfId="2866" applyFont="1" applyFill="1" applyBorder="1" applyAlignment="1">
      <alignment horizontal="center" vertical="center"/>
    </xf>
    <xf numFmtId="6" fontId="19" fillId="3" borderId="1" xfId="2866" applyNumberFormat="1" applyFont="1" applyFill="1" applyBorder="1" applyAlignment="1">
      <alignment horizontal="center" vertical="center"/>
    </xf>
    <xf numFmtId="196" fontId="19" fillId="3" borderId="1" xfId="10" applyNumberFormat="1" applyFont="1" applyFill="1" applyBorder="1" applyAlignment="1">
      <alignment horizontal="center" vertical="center"/>
    </xf>
    <xf numFmtId="173" fontId="26" fillId="3" borderId="11" xfId="23" applyNumberFormat="1" applyFont="1" applyFill="1" applyBorder="1" applyAlignment="1">
      <alignment horizontal="center" vertical="center"/>
    </xf>
    <xf numFmtId="0" fontId="0" fillId="3" borderId="18" xfId="0" applyFill="1" applyBorder="1" applyAlignment="1">
      <alignment vertical="center"/>
    </xf>
    <xf numFmtId="0" fontId="0" fillId="3" borderId="1" xfId="0" applyFill="1" applyBorder="1" applyAlignment="1">
      <alignment vertical="center"/>
    </xf>
    <xf numFmtId="0" fontId="0" fillId="3" borderId="63" xfId="0" applyFill="1" applyBorder="1" applyAlignment="1">
      <alignment vertical="center"/>
    </xf>
    <xf numFmtId="0" fontId="0" fillId="3" borderId="4" xfId="0" applyFill="1" applyBorder="1" applyAlignment="1">
      <alignment vertical="center"/>
    </xf>
    <xf numFmtId="0" fontId="0" fillId="3" borderId="18" xfId="0" applyFill="1" applyBorder="1"/>
    <xf numFmtId="0" fontId="0" fillId="3" borderId="1" xfId="0" applyFill="1" applyBorder="1"/>
    <xf numFmtId="0" fontId="35" fillId="3" borderId="11" xfId="0" applyFont="1" applyFill="1" applyBorder="1"/>
    <xf numFmtId="0" fontId="0" fillId="3" borderId="63" xfId="0" applyFill="1" applyBorder="1"/>
    <xf numFmtId="0" fontId="0" fillId="3" borderId="4" xfId="0" applyFill="1" applyBorder="1"/>
    <xf numFmtId="9" fontId="0" fillId="0" borderId="1" xfId="24" applyFont="1" applyBorder="1" applyAlignment="1">
      <alignment horizontal="center" vertical="center"/>
    </xf>
    <xf numFmtId="0" fontId="0" fillId="3" borderId="1" xfId="0" applyFill="1" applyBorder="1" applyAlignment="1">
      <alignment vertical="center" wrapText="1"/>
    </xf>
    <xf numFmtId="0" fontId="0" fillId="3" borderId="1" xfId="0" applyFill="1" applyBorder="1" applyAlignment="1">
      <alignment horizontal="center" vertical="center"/>
    </xf>
    <xf numFmtId="0" fontId="35" fillId="3" borderId="1" xfId="0" applyFont="1" applyFill="1" applyBorder="1" applyAlignment="1">
      <alignment horizontal="center" vertical="center"/>
    </xf>
    <xf numFmtId="0" fontId="0" fillId="3" borderId="11" xfId="0" applyFill="1" applyBorder="1" applyAlignment="1">
      <alignment vertical="center" wrapText="1"/>
    </xf>
    <xf numFmtId="0" fontId="35" fillId="3" borderId="1" xfId="0" applyFont="1" applyFill="1" applyBorder="1" applyAlignment="1">
      <alignment horizontal="center" vertical="center" wrapText="1"/>
    </xf>
    <xf numFmtId="0" fontId="0" fillId="3" borderId="11" xfId="0" applyFill="1" applyBorder="1" applyAlignment="1">
      <alignment wrapText="1"/>
    </xf>
    <xf numFmtId="0" fontId="26" fillId="3" borderId="1" xfId="0" applyFont="1" applyFill="1" applyBorder="1" applyAlignment="1">
      <alignment horizontal="center" vertical="center"/>
    </xf>
    <xf numFmtId="9" fontId="26" fillId="3" borderId="1" xfId="24" applyFont="1" applyFill="1" applyBorder="1" applyAlignment="1">
      <alignment horizontal="center" vertical="center"/>
    </xf>
    <xf numFmtId="0" fontId="26" fillId="3" borderId="11" xfId="0" applyFont="1" applyFill="1" applyBorder="1" applyAlignment="1">
      <alignment horizontal="center" vertical="center" wrapText="1"/>
    </xf>
    <xf numFmtId="0" fontId="0" fillId="3" borderId="11" xfId="0" applyFill="1" applyBorder="1" applyAlignment="1">
      <alignment horizontal="center" vertical="center" wrapText="1"/>
    </xf>
    <xf numFmtId="9" fontId="26" fillId="3" borderId="1" xfId="24" applyFont="1" applyFill="1" applyBorder="1" applyAlignment="1">
      <alignment horizontal="center" vertical="center" wrapText="1"/>
    </xf>
    <xf numFmtId="0" fontId="26" fillId="3" borderId="1" xfId="0" applyFont="1" applyFill="1" applyBorder="1" applyAlignment="1">
      <alignment vertical="center" wrapText="1"/>
    </xf>
    <xf numFmtId="0" fontId="26" fillId="3" borderId="1" xfId="0" applyFont="1" applyFill="1" applyBorder="1"/>
    <xf numFmtId="0" fontId="0" fillId="3" borderId="18" xfId="0" applyFill="1" applyBorder="1" applyAlignment="1">
      <alignment horizontal="center" vertical="center" wrapText="1"/>
    </xf>
    <xf numFmtId="9" fontId="0" fillId="3" borderId="1" xfId="24" applyFont="1" applyFill="1" applyBorder="1" applyAlignment="1">
      <alignment horizontal="center" vertical="center" wrapText="1"/>
    </xf>
    <xf numFmtId="0" fontId="0" fillId="3" borderId="63" xfId="0" applyFill="1" applyBorder="1" applyAlignment="1">
      <alignment horizontal="center" vertical="center"/>
    </xf>
    <xf numFmtId="0" fontId="56" fillId="3" borderId="26" xfId="0" applyFont="1" applyFill="1" applyBorder="1" applyAlignment="1">
      <alignment horizontal="center" vertical="center"/>
    </xf>
    <xf numFmtId="0" fontId="56" fillId="3" borderId="0" xfId="0" applyFont="1" applyFill="1" applyAlignment="1">
      <alignment horizontal="center" vertical="center" wrapText="1"/>
    </xf>
    <xf numFmtId="0" fontId="56" fillId="3" borderId="0" xfId="0" applyFont="1" applyFill="1" applyAlignment="1">
      <alignment horizontal="center" vertical="top" wrapText="1"/>
    </xf>
    <xf numFmtId="0" fontId="56" fillId="3" borderId="43" xfId="0" applyFont="1" applyFill="1" applyBorder="1" applyAlignment="1">
      <alignment wrapText="1"/>
    </xf>
    <xf numFmtId="42" fontId="56" fillId="3" borderId="43" xfId="2866" applyFont="1" applyFill="1" applyBorder="1" applyAlignment="1">
      <alignment vertical="center"/>
    </xf>
    <xf numFmtId="0" fontId="56" fillId="3" borderId="43" xfId="2866" applyNumberFormat="1" applyFont="1" applyFill="1" applyBorder="1" applyAlignment="1">
      <alignment vertical="center" wrapText="1"/>
    </xf>
    <xf numFmtId="0" fontId="3" fillId="3" borderId="18" xfId="0" applyFont="1" applyFill="1" applyBorder="1" applyAlignment="1">
      <alignment vertical="center"/>
    </xf>
    <xf numFmtId="0" fontId="3" fillId="3" borderId="1" xfId="0" applyFont="1" applyFill="1" applyBorder="1" applyAlignment="1">
      <alignment vertical="center" wrapText="1"/>
    </xf>
    <xf numFmtId="3" fontId="3" fillId="3" borderId="1" xfId="0" applyNumberFormat="1" applyFont="1" applyFill="1" applyBorder="1" applyAlignment="1">
      <alignment horizontal="center" vertical="center"/>
    </xf>
    <xf numFmtId="9" fontId="0" fillId="3" borderId="1" xfId="24" applyFont="1" applyFill="1" applyBorder="1" applyAlignment="1">
      <alignment horizontal="center" vertical="center"/>
    </xf>
    <xf numFmtId="0" fontId="3" fillId="3" borderId="11" xfId="0" applyFont="1" applyFill="1" applyBorder="1" applyAlignment="1">
      <alignment wrapText="1"/>
    </xf>
    <xf numFmtId="0" fontId="26" fillId="3" borderId="11" xfId="0" applyFont="1" applyFill="1" applyBorder="1" applyAlignment="1">
      <alignment vertical="center" wrapText="1"/>
    </xf>
    <xf numFmtId="0" fontId="3" fillId="3" borderId="63" xfId="0" applyFont="1" applyFill="1" applyBorder="1" applyAlignment="1">
      <alignment vertical="center"/>
    </xf>
    <xf numFmtId="0" fontId="3" fillId="3" borderId="4" xfId="0" applyFont="1" applyFill="1" applyBorder="1" applyAlignment="1">
      <alignment vertical="center" wrapText="1"/>
    </xf>
    <xf numFmtId="0" fontId="0" fillId="3" borderId="4" xfId="0" applyFill="1" applyBorder="1" applyAlignment="1">
      <alignment horizontal="center" vertical="center"/>
    </xf>
    <xf numFmtId="0" fontId="3" fillId="3" borderId="4" xfId="0" applyFont="1" applyFill="1" applyBorder="1" applyAlignment="1">
      <alignment horizontal="center" vertical="center"/>
    </xf>
    <xf numFmtId="3" fontId="3" fillId="3" borderId="4" xfId="0" applyNumberFormat="1" applyFont="1" applyFill="1" applyBorder="1" applyAlignment="1">
      <alignment horizontal="center" vertical="center"/>
    </xf>
    <xf numFmtId="9" fontId="0" fillId="3" borderId="4" xfId="24" applyFont="1" applyFill="1" applyBorder="1" applyAlignment="1">
      <alignment horizontal="center" vertical="center"/>
    </xf>
    <xf numFmtId="0" fontId="3" fillId="3" borderId="12" xfId="0" applyFont="1" applyFill="1" applyBorder="1" applyAlignment="1">
      <alignment wrapText="1"/>
    </xf>
    <xf numFmtId="4" fontId="0" fillId="3" borderId="1" xfId="0" applyNumberFormat="1" applyFill="1" applyBorder="1" applyAlignment="1">
      <alignment horizontal="center" vertical="center"/>
    </xf>
    <xf numFmtId="0" fontId="35" fillId="3" borderId="11" xfId="0" applyFont="1" applyFill="1" applyBorder="1" applyAlignment="1">
      <alignment horizontal="center" vertical="center"/>
    </xf>
    <xf numFmtId="0" fontId="35" fillId="3" borderId="11" xfId="0" applyFont="1" applyFill="1" applyBorder="1" applyAlignment="1">
      <alignment horizontal="center" vertical="center" wrapText="1"/>
    </xf>
    <xf numFmtId="9" fontId="19" fillId="3" borderId="1" xfId="24" applyFont="1" applyFill="1" applyBorder="1" applyAlignment="1">
      <alignment horizontal="center" vertical="center"/>
    </xf>
    <xf numFmtId="9" fontId="26" fillId="3" borderId="1" xfId="23" applyFont="1" applyFill="1" applyBorder="1" applyAlignment="1">
      <alignment horizontal="center" vertical="center" wrapText="1"/>
    </xf>
    <xf numFmtId="9" fontId="19" fillId="3" borderId="4" xfId="24" applyFont="1" applyFill="1" applyBorder="1" applyAlignment="1">
      <alignment horizontal="center" vertical="center"/>
    </xf>
    <xf numFmtId="0" fontId="5" fillId="17" borderId="13" xfId="0" applyFont="1" applyFill="1" applyBorder="1" applyAlignment="1">
      <alignment vertical="center" wrapText="1"/>
    </xf>
    <xf numFmtId="0" fontId="5" fillId="17" borderId="35" xfId="0" applyFont="1" applyFill="1" applyBorder="1" applyAlignment="1">
      <alignment vertical="center" wrapText="1"/>
    </xf>
    <xf numFmtId="0" fontId="5" fillId="18" borderId="61" xfId="0" applyFont="1" applyFill="1" applyBorder="1" applyAlignment="1">
      <alignment horizontal="center" vertical="center" wrapText="1"/>
    </xf>
    <xf numFmtId="0" fontId="10" fillId="21" borderId="38" xfId="0" applyFont="1" applyFill="1" applyBorder="1" applyAlignment="1">
      <alignment horizontal="center" vertical="center" wrapText="1"/>
    </xf>
    <xf numFmtId="0" fontId="5" fillId="18" borderId="13" xfId="0" applyFont="1" applyFill="1" applyBorder="1" applyAlignment="1">
      <alignment horizontal="center" vertical="center" wrapText="1"/>
    </xf>
    <xf numFmtId="0" fontId="10" fillId="17" borderId="66" xfId="0" applyFont="1" applyFill="1" applyBorder="1" applyAlignment="1">
      <alignment horizontal="center" vertical="center" wrapText="1"/>
    </xf>
    <xf numFmtId="0" fontId="2" fillId="19" borderId="11" xfId="2867" applyFont="1" applyFill="1" applyBorder="1" applyAlignment="1">
      <alignment horizontal="center" vertical="center" wrapText="1"/>
    </xf>
    <xf numFmtId="0" fontId="26" fillId="0" borderId="18" xfId="0" applyFont="1" applyBorder="1" applyAlignment="1">
      <alignment horizontal="center" vertical="center"/>
    </xf>
    <xf numFmtId="0" fontId="26" fillId="0" borderId="1" xfId="0" applyFont="1" applyBorder="1" applyAlignment="1">
      <alignment horizontal="center" vertical="center"/>
    </xf>
    <xf numFmtId="42" fontId="26" fillId="0" borderId="1" xfId="2866" applyFont="1" applyFill="1" applyBorder="1" applyAlignment="1">
      <alignment horizontal="center" vertical="center"/>
    </xf>
    <xf numFmtId="196" fontId="26" fillId="0" borderId="1" xfId="0" applyNumberFormat="1" applyFont="1" applyBorder="1" applyAlignment="1">
      <alignment horizontal="center" vertical="center"/>
    </xf>
    <xf numFmtId="0" fontId="26" fillId="0" borderId="11" xfId="0" applyFont="1" applyBorder="1" applyAlignment="1">
      <alignment horizontal="center" vertical="center"/>
    </xf>
    <xf numFmtId="196" fontId="26" fillId="0" borderId="1" xfId="2866" applyNumberFormat="1" applyFont="1" applyFill="1" applyBorder="1" applyAlignment="1">
      <alignment horizontal="center" vertical="center"/>
    </xf>
    <xf numFmtId="10" fontId="26" fillId="0" borderId="11" xfId="23" applyNumberFormat="1" applyFont="1" applyFill="1" applyBorder="1" applyAlignment="1">
      <alignment horizontal="center" vertical="center"/>
    </xf>
    <xf numFmtId="0" fontId="2" fillId="19" borderId="1" xfId="2867" applyFont="1" applyFill="1" applyBorder="1" applyAlignment="1">
      <alignment horizontal="center" vertical="center" wrapText="1"/>
    </xf>
    <xf numFmtId="0" fontId="0" fillId="0" borderId="18" xfId="0" applyBorder="1" applyAlignment="1">
      <alignment horizontal="center" vertical="center"/>
    </xf>
    <xf numFmtId="0" fontId="26" fillId="0" borderId="1" xfId="0" applyFont="1" applyBorder="1" applyAlignment="1">
      <alignment horizontal="center" vertical="center" wrapText="1"/>
    </xf>
    <xf numFmtId="0" fontId="0" fillId="0" borderId="11" xfId="0" applyBorder="1" applyAlignment="1">
      <alignment horizontal="left" vertical="center" wrapText="1"/>
    </xf>
    <xf numFmtId="0" fontId="56" fillId="0" borderId="5" xfId="0" applyFont="1" applyBorder="1" applyAlignment="1">
      <alignment vertical="center" wrapText="1"/>
    </xf>
    <xf numFmtId="42" fontId="56" fillId="0" borderId="5" xfId="2866" applyFont="1" applyFill="1" applyBorder="1" applyAlignment="1">
      <alignment vertical="center"/>
    </xf>
    <xf numFmtId="0" fontId="56" fillId="0" borderId="5" xfId="2866" applyNumberFormat="1" applyFont="1" applyFill="1" applyBorder="1" applyAlignment="1">
      <alignment vertical="center" wrapText="1"/>
    </xf>
    <xf numFmtId="0" fontId="56" fillId="0" borderId="5" xfId="0" applyFont="1" applyBorder="1" applyAlignment="1">
      <alignment horizontal="center" vertical="center" wrapText="1"/>
    </xf>
    <xf numFmtId="0" fontId="56" fillId="0" borderId="5" xfId="0" applyFont="1" applyBorder="1" applyAlignment="1">
      <alignment wrapText="1"/>
    </xf>
    <xf numFmtId="0" fontId="56" fillId="0" borderId="5" xfId="0" applyFont="1" applyBorder="1" applyAlignment="1">
      <alignment vertical="top" wrapText="1"/>
    </xf>
    <xf numFmtId="0" fontId="22" fillId="0" borderId="1" xfId="0" applyFont="1" applyBorder="1" applyAlignment="1">
      <alignment horizontal="center" vertical="center"/>
    </xf>
    <xf numFmtId="0" fontId="22" fillId="0" borderId="1" xfId="0" applyFont="1" applyBorder="1"/>
    <xf numFmtId="4" fontId="22" fillId="0" borderId="1" xfId="0" applyNumberFormat="1" applyFont="1" applyBorder="1" applyAlignment="1">
      <alignment horizontal="center" vertical="center"/>
    </xf>
    <xf numFmtId="0" fontId="26" fillId="0" borderId="11" xfId="0" applyFont="1" applyBorder="1" applyAlignment="1">
      <alignment vertical="center" wrapText="1"/>
    </xf>
    <xf numFmtId="0" fontId="9" fillId="3" borderId="12" xfId="0" applyFont="1" applyFill="1" applyBorder="1" applyAlignment="1">
      <alignment vertical="center" wrapText="1"/>
    </xf>
    <xf numFmtId="2" fontId="7" fillId="0" borderId="2" xfId="10" applyNumberFormat="1" applyFont="1" applyFill="1" applyBorder="1" applyAlignment="1">
      <alignment horizontal="center" vertical="center"/>
    </xf>
    <xf numFmtId="1" fontId="5" fillId="0" borderId="2" xfId="10" applyNumberFormat="1" applyFont="1" applyFill="1" applyBorder="1" applyAlignment="1">
      <alignment horizontal="center" vertical="center" wrapText="1"/>
    </xf>
    <xf numFmtId="4" fontId="7" fillId="0" borderId="1" xfId="9" applyNumberFormat="1" applyFont="1" applyFill="1" applyBorder="1" applyAlignment="1">
      <alignment horizontal="center" vertical="center"/>
    </xf>
    <xf numFmtId="4" fontId="7" fillId="0" borderId="5" xfId="9" applyNumberFormat="1" applyFont="1" applyFill="1" applyBorder="1" applyAlignment="1">
      <alignment horizontal="center" vertical="center"/>
    </xf>
    <xf numFmtId="0" fontId="4" fillId="17" borderId="56" xfId="0" applyFont="1" applyFill="1" applyBorder="1" applyAlignment="1" applyProtection="1">
      <alignment horizontal="left" vertical="center" wrapText="1"/>
      <protection locked="0"/>
    </xf>
    <xf numFmtId="1" fontId="4" fillId="17" borderId="72" xfId="0" applyNumberFormat="1" applyFont="1" applyFill="1" applyBorder="1" applyAlignment="1" applyProtection="1">
      <alignment horizontal="left" vertical="center" wrapText="1"/>
      <protection locked="0"/>
    </xf>
    <xf numFmtId="178" fontId="7" fillId="0" borderId="1" xfId="2866" applyNumberFormat="1" applyFont="1" applyFill="1" applyBorder="1" applyAlignment="1">
      <alignment horizontal="center" vertical="center"/>
    </xf>
    <xf numFmtId="37" fontId="5" fillId="0" borderId="1" xfId="10" applyNumberFormat="1" applyFont="1" applyFill="1" applyBorder="1" applyAlignment="1">
      <alignment horizontal="center" vertical="center"/>
    </xf>
    <xf numFmtId="4" fontId="7" fillId="0" borderId="1" xfId="5" applyNumberFormat="1" applyFont="1" applyFill="1" applyBorder="1" applyAlignment="1">
      <alignment horizontal="center" vertical="center"/>
    </xf>
    <xf numFmtId="4" fontId="7" fillId="0" borderId="1" xfId="10" applyNumberFormat="1" applyFont="1" applyFill="1" applyBorder="1" applyAlignment="1">
      <alignment horizontal="center" vertical="center"/>
    </xf>
    <xf numFmtId="180" fontId="5" fillId="0" borderId="1" xfId="2866" applyNumberFormat="1" applyFont="1" applyFill="1" applyBorder="1" applyAlignment="1">
      <alignment horizontal="center" vertical="center" wrapText="1"/>
    </xf>
    <xf numFmtId="178" fontId="7" fillId="0" borderId="2" xfId="2866" applyNumberFormat="1" applyFont="1" applyFill="1" applyBorder="1" applyAlignment="1">
      <alignment horizontal="center" vertical="center"/>
    </xf>
    <xf numFmtId="3" fontId="5" fillId="0" borderId="2" xfId="10" applyNumberFormat="1" applyFont="1" applyFill="1" applyBorder="1" applyAlignment="1">
      <alignment horizontal="center" vertical="center" wrapText="1"/>
    </xf>
    <xf numFmtId="178" fontId="7" fillId="0" borderId="5" xfId="2866" applyNumberFormat="1" applyFont="1" applyFill="1" applyBorder="1" applyAlignment="1">
      <alignment horizontal="center" vertical="center"/>
    </xf>
    <xf numFmtId="1" fontId="5" fillId="0" borderId="5" xfId="10" applyNumberFormat="1" applyFont="1" applyFill="1" applyBorder="1" applyAlignment="1">
      <alignment horizontal="center" vertical="center" wrapText="1"/>
    </xf>
    <xf numFmtId="1" fontId="7" fillId="0" borderId="5" xfId="10" applyNumberFormat="1" applyFont="1" applyFill="1" applyBorder="1" applyAlignment="1">
      <alignment horizontal="center" vertical="center"/>
    </xf>
    <xf numFmtId="1" fontId="5" fillId="0" borderId="5" xfId="2866" applyNumberFormat="1" applyFont="1" applyFill="1" applyBorder="1" applyAlignment="1">
      <alignment horizontal="center" vertical="center" wrapText="1"/>
    </xf>
    <xf numFmtId="2" fontId="7" fillId="0" borderId="5" xfId="10" applyNumberFormat="1" applyFont="1" applyFill="1" applyBorder="1" applyAlignment="1">
      <alignment horizontal="center" vertical="center"/>
    </xf>
    <xf numFmtId="1" fontId="5" fillId="0" borderId="2" xfId="10" applyNumberFormat="1" applyFont="1" applyFill="1" applyBorder="1" applyAlignment="1">
      <alignment horizontal="center" vertical="center"/>
    </xf>
    <xf numFmtId="1" fontId="5" fillId="0" borderId="2" xfId="2866" applyNumberFormat="1" applyFont="1" applyFill="1" applyBorder="1" applyAlignment="1">
      <alignment horizontal="center" vertical="center" wrapText="1"/>
    </xf>
    <xf numFmtId="1" fontId="5" fillId="0" borderId="2" xfId="10" applyNumberFormat="1" applyFont="1" applyFill="1" applyBorder="1" applyAlignment="1">
      <alignment vertical="center" wrapText="1"/>
    </xf>
    <xf numFmtId="181" fontId="7" fillId="4" borderId="71" xfId="10" applyNumberFormat="1" applyFont="1" applyFill="1" applyBorder="1" applyAlignment="1">
      <alignment vertical="center"/>
    </xf>
    <xf numFmtId="181" fontId="7" fillId="4" borderId="52" xfId="10" applyNumberFormat="1" applyFont="1" applyFill="1" applyBorder="1" applyAlignment="1">
      <alignment vertical="center"/>
    </xf>
    <xf numFmtId="181" fontId="7" fillId="26" borderId="71" xfId="10" applyNumberFormat="1" applyFont="1" applyFill="1" applyBorder="1" applyAlignment="1">
      <alignment vertical="center"/>
    </xf>
    <xf numFmtId="173" fontId="3" fillId="18" borderId="1" xfId="0" applyNumberFormat="1" applyFont="1" applyFill="1" applyBorder="1" applyAlignment="1">
      <alignment vertical="center"/>
    </xf>
    <xf numFmtId="0" fontId="14" fillId="17" borderId="2" xfId="16" applyFont="1" applyFill="1" applyBorder="1" applyAlignment="1">
      <alignment horizontal="center" vertical="center" textRotation="90" wrapText="1"/>
    </xf>
    <xf numFmtId="0" fontId="18" fillId="17" borderId="2" xfId="16" applyFont="1" applyFill="1" applyBorder="1" applyAlignment="1">
      <alignment horizontal="center" vertical="center" textRotation="90" wrapText="1"/>
    </xf>
    <xf numFmtId="0" fontId="79" fillId="17" borderId="2" xfId="16" applyFont="1" applyFill="1" applyBorder="1" applyAlignment="1">
      <alignment horizontal="center" vertical="center" wrapText="1"/>
    </xf>
    <xf numFmtId="0" fontId="2" fillId="17" borderId="2" xfId="16" applyFont="1" applyFill="1" applyBorder="1" applyAlignment="1">
      <alignment horizontal="center" vertical="center" wrapText="1"/>
    </xf>
    <xf numFmtId="173" fontId="76" fillId="17" borderId="3" xfId="0" applyNumberFormat="1" applyFont="1" applyFill="1" applyBorder="1" applyAlignment="1">
      <alignment vertical="center"/>
    </xf>
    <xf numFmtId="173" fontId="3" fillId="17" borderId="3" xfId="0" applyNumberFormat="1" applyFont="1" applyFill="1" applyBorder="1" applyAlignment="1">
      <alignment vertical="center"/>
    </xf>
    <xf numFmtId="179" fontId="74" fillId="0" borderId="1" xfId="5" applyNumberFormat="1" applyFont="1" applyFill="1" applyBorder="1" applyAlignment="1">
      <alignment horizontal="center" vertical="center"/>
    </xf>
    <xf numFmtId="0" fontId="4" fillId="17" borderId="39" xfId="0" applyFont="1" applyFill="1" applyBorder="1" applyAlignment="1">
      <alignment vertical="center" wrapText="1"/>
    </xf>
    <xf numFmtId="0" fontId="4" fillId="17" borderId="29" xfId="0" applyFont="1" applyFill="1" applyBorder="1" applyAlignment="1">
      <alignment vertical="center" wrapText="1"/>
    </xf>
    <xf numFmtId="0" fontId="4" fillId="17" borderId="28" xfId="0" applyFont="1" applyFill="1" applyBorder="1" applyAlignment="1">
      <alignment vertical="center" wrapText="1"/>
    </xf>
    <xf numFmtId="42" fontId="16" fillId="17" borderId="1" xfId="0" applyNumberFormat="1" applyFont="1" applyFill="1" applyBorder="1" applyAlignment="1">
      <alignment horizontal="center" vertical="center" wrapText="1"/>
    </xf>
    <xf numFmtId="42" fontId="16" fillId="17" borderId="18" xfId="0" applyNumberFormat="1" applyFont="1" applyFill="1" applyBorder="1" applyAlignment="1">
      <alignment horizontal="center" vertical="center" wrapText="1"/>
    </xf>
    <xf numFmtId="0" fontId="4" fillId="17" borderId="27" xfId="0" applyFont="1" applyFill="1" applyBorder="1" applyAlignment="1">
      <alignment vertical="center" wrapText="1"/>
    </xf>
    <xf numFmtId="0" fontId="4" fillId="17" borderId="0" xfId="0" applyFont="1" applyFill="1" applyAlignment="1">
      <alignment vertical="center" wrapText="1"/>
    </xf>
    <xf numFmtId="0" fontId="4" fillId="17" borderId="26" xfId="0" applyFont="1" applyFill="1" applyBorder="1" applyAlignment="1">
      <alignment vertical="center" wrapText="1"/>
    </xf>
    <xf numFmtId="42" fontId="16" fillId="17" borderId="5" xfId="0" applyNumberFormat="1" applyFont="1" applyFill="1" applyBorder="1" applyAlignment="1">
      <alignment horizontal="center" vertical="center" wrapText="1"/>
    </xf>
    <xf numFmtId="42" fontId="16" fillId="17" borderId="40" xfId="0" applyNumberFormat="1" applyFont="1" applyFill="1" applyBorder="1" applyAlignment="1">
      <alignment horizontal="center" vertical="center" wrapText="1"/>
    </xf>
    <xf numFmtId="4" fontId="4" fillId="0" borderId="1" xfId="10" applyNumberFormat="1" applyFont="1" applyFill="1" applyBorder="1" applyAlignment="1">
      <alignment horizontal="center" vertical="center" wrapText="1"/>
    </xf>
    <xf numFmtId="42" fontId="4" fillId="0" borderId="1" xfId="3301" applyFont="1" applyFill="1" applyBorder="1" applyAlignment="1">
      <alignment horizontal="center" vertical="center" wrapText="1"/>
    </xf>
    <xf numFmtId="192" fontId="4" fillId="0" borderId="1" xfId="10" applyNumberFormat="1" applyFont="1" applyFill="1" applyBorder="1" applyAlignment="1">
      <alignment horizontal="center" vertical="center" wrapText="1"/>
    </xf>
    <xf numFmtId="169" fontId="19" fillId="0" borderId="0" xfId="3251" applyFont="1" applyFill="1" applyAlignment="1">
      <alignment vertical="center"/>
    </xf>
    <xf numFmtId="179" fontId="16" fillId="0" borderId="1" xfId="10" applyNumberFormat="1" applyFont="1" applyFill="1" applyBorder="1" applyAlignment="1">
      <alignment horizontal="center" vertical="center" wrapText="1"/>
    </xf>
    <xf numFmtId="4" fontId="16" fillId="0" borderId="1" xfId="10" applyNumberFormat="1" applyFont="1" applyFill="1" applyBorder="1" applyAlignment="1">
      <alignment horizontal="center" vertical="center" wrapText="1"/>
    </xf>
    <xf numFmtId="179" fontId="4" fillId="0" borderId="1" xfId="10" applyNumberFormat="1" applyFont="1" applyFill="1" applyBorder="1" applyAlignment="1">
      <alignment horizontal="center" vertical="center" wrapText="1"/>
    </xf>
    <xf numFmtId="0" fontId="15" fillId="17" borderId="1" xfId="0" applyFont="1" applyFill="1" applyBorder="1" applyAlignment="1" applyProtection="1">
      <alignment horizontal="left" vertical="center" wrapText="1"/>
      <protection locked="0"/>
    </xf>
    <xf numFmtId="181" fontId="15" fillId="18" borderId="1" xfId="0" applyNumberFormat="1" applyFont="1" applyFill="1" applyBorder="1" applyAlignment="1" applyProtection="1">
      <alignment horizontal="left" vertical="center" wrapText="1"/>
      <protection locked="0"/>
    </xf>
    <xf numFmtId="0" fontId="15" fillId="17" borderId="5" xfId="0" applyFont="1" applyFill="1" applyBorder="1" applyAlignment="1" applyProtection="1">
      <alignment horizontal="left" vertical="center" wrapText="1"/>
      <protection locked="0"/>
    </xf>
    <xf numFmtId="169" fontId="74" fillId="0" borderId="1" xfId="3251" applyFont="1" applyFill="1" applyBorder="1" applyAlignment="1">
      <alignment horizontal="center" vertical="center"/>
    </xf>
    <xf numFmtId="170" fontId="74" fillId="0" borderId="1" xfId="2868" applyFont="1" applyFill="1" applyBorder="1" applyAlignment="1">
      <alignment horizontal="center" vertical="center"/>
    </xf>
    <xf numFmtId="4" fontId="74" fillId="0" borderId="1" xfId="5" applyNumberFormat="1" applyFont="1" applyFill="1" applyBorder="1" applyAlignment="1">
      <alignment horizontal="center" vertical="center"/>
    </xf>
    <xf numFmtId="187" fontId="16" fillId="0" borderId="1" xfId="3296" applyNumberFormat="1" applyFont="1" applyFill="1" applyBorder="1" applyAlignment="1">
      <alignment horizontal="center" vertical="center"/>
    </xf>
    <xf numFmtId="184" fontId="4" fillId="0" borderId="1" xfId="3296" applyNumberFormat="1" applyFont="1" applyFill="1" applyBorder="1" applyAlignment="1">
      <alignment horizontal="center" vertical="center"/>
    </xf>
    <xf numFmtId="4" fontId="16" fillId="0" borderId="1" xfId="3301" applyNumberFormat="1" applyFont="1" applyFill="1" applyBorder="1" applyAlignment="1">
      <alignment horizontal="center" vertical="center" wrapText="1"/>
    </xf>
    <xf numFmtId="42" fontId="16" fillId="0" borderId="1" xfId="3301" applyFont="1" applyFill="1" applyBorder="1" applyAlignment="1">
      <alignment horizontal="center" vertical="center" wrapText="1"/>
    </xf>
    <xf numFmtId="4" fontId="16" fillId="0" borderId="1" xfId="3296" applyNumberFormat="1" applyFont="1" applyFill="1" applyBorder="1" applyAlignment="1">
      <alignment horizontal="center" vertical="center"/>
    </xf>
    <xf numFmtId="37" fontId="17" fillId="0" borderId="1" xfId="10" applyNumberFormat="1" applyFont="1" applyFill="1" applyBorder="1" applyAlignment="1">
      <alignment horizontal="center" vertical="center"/>
    </xf>
    <xf numFmtId="4" fontId="17" fillId="0" borderId="1" xfId="10" applyNumberFormat="1" applyFont="1" applyFill="1" applyBorder="1" applyAlignment="1">
      <alignment horizontal="center" vertical="center"/>
    </xf>
    <xf numFmtId="4" fontId="4" fillId="0" borderId="1" xfId="3296" applyNumberFormat="1" applyFont="1" applyFill="1" applyBorder="1" applyAlignment="1">
      <alignment horizontal="center" vertical="center"/>
    </xf>
    <xf numFmtId="169" fontId="4" fillId="0" borderId="1" xfId="10" applyFont="1" applyFill="1" applyBorder="1" applyAlignment="1">
      <alignment horizontal="center" vertical="center"/>
    </xf>
    <xf numFmtId="42" fontId="16" fillId="0" borderId="1" xfId="3301" applyFont="1" applyFill="1" applyBorder="1" applyAlignment="1">
      <alignment horizontal="center" vertical="center"/>
    </xf>
    <xf numFmtId="192" fontId="20" fillId="0" borderId="1" xfId="5" applyNumberFormat="1" applyFont="1" applyFill="1" applyBorder="1" applyAlignment="1">
      <alignment horizontal="center" vertical="center"/>
    </xf>
    <xf numFmtId="170" fontId="74" fillId="0" borderId="1" xfId="5" applyFont="1" applyFill="1" applyBorder="1" applyAlignment="1">
      <alignment horizontal="center" vertical="center"/>
    </xf>
    <xf numFmtId="176" fontId="74" fillId="0" borderId="1" xfId="5" applyNumberFormat="1" applyFont="1" applyFill="1" applyBorder="1" applyAlignment="1">
      <alignment horizontal="center" vertical="center"/>
    </xf>
    <xf numFmtId="187" fontId="4" fillId="0" borderId="1" xfId="3296" applyNumberFormat="1" applyFont="1" applyFill="1" applyBorder="1" applyAlignment="1">
      <alignment horizontal="center" vertical="center"/>
    </xf>
    <xf numFmtId="186" fontId="25" fillId="0" borderId="1" xfId="10" applyNumberFormat="1" applyFont="1" applyFill="1" applyBorder="1" applyAlignment="1">
      <alignment horizontal="center" vertical="center" wrapText="1"/>
    </xf>
    <xf numFmtId="4" fontId="25" fillId="0" borderId="1" xfId="10" applyNumberFormat="1" applyFont="1" applyFill="1" applyBorder="1" applyAlignment="1">
      <alignment horizontal="center" vertical="center" wrapText="1"/>
    </xf>
    <xf numFmtId="0" fontId="43" fillId="0" borderId="0" xfId="0" applyFont="1"/>
    <xf numFmtId="0" fontId="2" fillId="17" borderId="14" xfId="0" applyFont="1" applyFill="1" applyBorder="1" applyAlignment="1">
      <alignment vertical="center" wrapText="1"/>
    </xf>
    <xf numFmtId="0" fontId="2" fillId="17" borderId="22" xfId="0" applyFont="1" applyFill="1" applyBorder="1" applyAlignment="1">
      <alignment vertical="center" wrapText="1"/>
    </xf>
    <xf numFmtId="0" fontId="2" fillId="17" borderId="22" xfId="19" applyFont="1" applyFill="1" applyBorder="1" applyAlignment="1">
      <alignment vertical="center" wrapText="1"/>
    </xf>
    <xf numFmtId="0" fontId="2" fillId="17" borderId="60" xfId="0" applyFont="1" applyFill="1" applyBorder="1" applyAlignment="1">
      <alignment vertical="center" wrapText="1"/>
    </xf>
    <xf numFmtId="0" fontId="2" fillId="17" borderId="14" xfId="0" applyFont="1" applyFill="1" applyBorder="1" applyAlignment="1">
      <alignment horizontal="center" vertical="center" wrapText="1"/>
    </xf>
    <xf numFmtId="179" fontId="4" fillId="17" borderId="2" xfId="16" applyNumberFormat="1" applyFill="1" applyBorder="1" applyAlignment="1">
      <alignment horizontal="center" vertical="center" wrapText="1"/>
    </xf>
    <xf numFmtId="0" fontId="2" fillId="17" borderId="2" xfId="0" applyFont="1" applyFill="1" applyBorder="1" applyAlignment="1">
      <alignment horizontal="center" vertical="center" wrapText="1"/>
    </xf>
    <xf numFmtId="0" fontId="2" fillId="17" borderId="20" xfId="0" applyFont="1" applyFill="1" applyBorder="1" applyAlignment="1">
      <alignment horizontal="center" vertical="center" wrapText="1"/>
    </xf>
    <xf numFmtId="0" fontId="2" fillId="17" borderId="2" xfId="0" applyFont="1" applyFill="1" applyBorder="1" applyAlignment="1">
      <alignment horizontal="center" vertical="top" wrapText="1"/>
    </xf>
    <xf numFmtId="0" fontId="2" fillId="17" borderId="54" xfId="0" applyFont="1" applyFill="1" applyBorder="1" applyAlignment="1">
      <alignment horizontal="center" vertical="top" wrapText="1"/>
    </xf>
    <xf numFmtId="0" fontId="18" fillId="17" borderId="42" xfId="0" applyFont="1" applyFill="1" applyBorder="1" applyAlignment="1">
      <alignment horizontal="left" vertical="center" wrapText="1"/>
    </xf>
    <xf numFmtId="0" fontId="4" fillId="17" borderId="0" xfId="0" applyFont="1" applyFill="1" applyAlignment="1">
      <alignment horizontal="center" vertical="center" wrapText="1"/>
    </xf>
    <xf numFmtId="0" fontId="18" fillId="17" borderId="8" xfId="0" applyFont="1" applyFill="1" applyBorder="1" applyAlignment="1">
      <alignment horizontal="left" vertical="center" wrapText="1"/>
    </xf>
    <xf numFmtId="0" fontId="18" fillId="17" borderId="68" xfId="0" applyFont="1" applyFill="1" applyBorder="1" applyAlignment="1">
      <alignment horizontal="left" vertical="center" wrapText="1"/>
    </xf>
    <xf numFmtId="0" fontId="4" fillId="17" borderId="29" xfId="0" applyFont="1" applyFill="1" applyBorder="1" applyAlignment="1">
      <alignment horizontal="center" vertical="center" wrapText="1"/>
    </xf>
    <xf numFmtId="188" fontId="4" fillId="17" borderId="2" xfId="16" applyNumberFormat="1" applyFill="1" applyBorder="1" applyAlignment="1">
      <alignment horizontal="center" vertical="center" wrapText="1"/>
    </xf>
    <xf numFmtId="10" fontId="3" fillId="18" borderId="1" xfId="0" applyNumberFormat="1" applyFont="1" applyFill="1" applyBorder="1" applyAlignment="1">
      <alignment vertical="center"/>
    </xf>
    <xf numFmtId="42" fontId="16" fillId="0" borderId="1" xfId="3301" applyFont="1" applyFill="1" applyBorder="1" applyAlignment="1" applyProtection="1">
      <alignment horizontal="center" vertical="center"/>
    </xf>
    <xf numFmtId="9" fontId="22" fillId="0" borderId="1" xfId="21" applyFont="1" applyFill="1" applyBorder="1" applyAlignment="1">
      <alignment horizontal="center" vertical="center"/>
    </xf>
    <xf numFmtId="2" fontId="7" fillId="0" borderId="2" xfId="10" applyNumberFormat="1" applyFont="1" applyFill="1" applyBorder="1" applyAlignment="1" applyProtection="1">
      <alignment horizontal="center" vertical="center"/>
    </xf>
    <xf numFmtId="1" fontId="5" fillId="0" borderId="2" xfId="10" applyNumberFormat="1" applyFont="1" applyFill="1" applyBorder="1" applyAlignment="1" applyProtection="1">
      <alignment horizontal="center" vertical="center" wrapText="1"/>
    </xf>
    <xf numFmtId="181" fontId="7" fillId="0" borderId="1" xfId="10" applyNumberFormat="1" applyFont="1" applyFill="1" applyBorder="1" applyAlignment="1" applyProtection="1">
      <alignment vertical="center"/>
    </xf>
    <xf numFmtId="42" fontId="5" fillId="0" borderId="1" xfId="2866" applyFont="1" applyFill="1" applyBorder="1" applyAlignment="1" applyProtection="1">
      <alignment horizontal="center" vertical="center" wrapText="1"/>
    </xf>
    <xf numFmtId="0" fontId="9" fillId="17" borderId="47" xfId="16" applyFont="1" applyFill="1" applyBorder="1" applyAlignment="1">
      <alignment vertical="center" wrapText="1"/>
    </xf>
    <xf numFmtId="0" fontId="60" fillId="2" borderId="0" xfId="16" applyFont="1" applyFill="1" applyAlignment="1">
      <alignment vertical="center"/>
    </xf>
    <xf numFmtId="196" fontId="0" fillId="0" borderId="0" xfId="0" applyNumberFormat="1"/>
    <xf numFmtId="0" fontId="0" fillId="0" borderId="63" xfId="0" applyBorder="1" applyAlignment="1">
      <alignment horizontal="center" vertical="center"/>
    </xf>
    <xf numFmtId="1" fontId="75" fillId="0" borderId="1" xfId="10" applyNumberFormat="1" applyFont="1" applyFill="1" applyBorder="1" applyAlignment="1">
      <alignment horizontal="center" vertical="center" wrapText="1"/>
    </xf>
    <xf numFmtId="181" fontId="7" fillId="4" borderId="71" xfId="10" applyNumberFormat="1" applyFont="1" applyFill="1" applyBorder="1" applyAlignment="1" applyProtection="1">
      <alignment vertical="center"/>
    </xf>
    <xf numFmtId="181" fontId="7" fillId="4" borderId="71" xfId="10" applyNumberFormat="1" applyFont="1" applyFill="1" applyBorder="1" applyAlignment="1" applyProtection="1">
      <alignment vertical="center"/>
      <protection locked="0"/>
    </xf>
    <xf numFmtId="181" fontId="7" fillId="4" borderId="75" xfId="10" applyNumberFormat="1" applyFont="1" applyFill="1" applyBorder="1" applyAlignment="1">
      <alignment vertical="center"/>
    </xf>
    <xf numFmtId="42" fontId="91" fillId="3" borderId="0" xfId="0" applyNumberFormat="1" applyFont="1" applyFill="1" applyAlignment="1">
      <alignment horizontal="center" vertical="center"/>
    </xf>
    <xf numFmtId="42" fontId="91" fillId="3" borderId="0" xfId="0" applyNumberFormat="1" applyFont="1" applyFill="1"/>
    <xf numFmtId="42" fontId="0" fillId="3" borderId="0" xfId="0" applyNumberFormat="1" applyFill="1"/>
    <xf numFmtId="196" fontId="0" fillId="0" borderId="1" xfId="9" applyNumberFormat="1" applyFont="1" applyFill="1" applyBorder="1" applyProtection="1">
      <protection locked="0"/>
    </xf>
    <xf numFmtId="0" fontId="0" fillId="0" borderId="1" xfId="0" applyBorder="1" applyProtection="1">
      <protection locked="0"/>
    </xf>
    <xf numFmtId="0" fontId="0" fillId="0" borderId="11" xfId="0" applyBorder="1" applyAlignment="1">
      <alignment horizontal="center" vertical="center" wrapText="1"/>
    </xf>
    <xf numFmtId="42" fontId="56" fillId="0" borderId="5" xfId="2866" applyFont="1" applyFill="1" applyBorder="1" applyAlignment="1" applyProtection="1">
      <alignment vertical="center"/>
      <protection locked="0"/>
    </xf>
    <xf numFmtId="0" fontId="56" fillId="0" borderId="5" xfId="2866" applyNumberFormat="1" applyFont="1" applyFill="1" applyBorder="1" applyAlignment="1" applyProtection="1">
      <alignment vertical="center" wrapText="1"/>
      <protection locked="0"/>
    </xf>
    <xf numFmtId="9" fontId="0" fillId="0" borderId="1" xfId="21" applyFont="1" applyFill="1" applyBorder="1" applyAlignment="1" applyProtection="1">
      <alignment horizontal="center" vertical="center"/>
      <protection locked="0"/>
    </xf>
    <xf numFmtId="10" fontId="22" fillId="0" borderId="1" xfId="21" applyNumberFormat="1" applyFont="1" applyFill="1" applyBorder="1" applyAlignment="1">
      <alignment horizontal="center" vertical="center"/>
    </xf>
    <xf numFmtId="181" fontId="7" fillId="0" borderId="1" xfId="10" applyNumberFormat="1" applyFont="1" applyFill="1" applyBorder="1" applyAlignment="1" applyProtection="1">
      <alignment vertical="center"/>
      <protection locked="0"/>
    </xf>
    <xf numFmtId="181" fontId="7" fillId="0" borderId="1" xfId="10" applyNumberFormat="1" applyFont="1" applyFill="1" applyBorder="1" applyAlignment="1">
      <alignment horizontal="center" vertical="center"/>
    </xf>
    <xf numFmtId="42" fontId="5" fillId="0" borderId="1" xfId="2866" applyFont="1" applyFill="1" applyBorder="1" applyAlignment="1" applyProtection="1">
      <alignment horizontal="center" vertical="center" wrapText="1"/>
      <protection locked="0"/>
    </xf>
    <xf numFmtId="2" fontId="7" fillId="0" borderId="2" xfId="10" applyNumberFormat="1" applyFont="1" applyFill="1" applyBorder="1" applyAlignment="1" applyProtection="1">
      <alignment horizontal="center" vertical="center"/>
      <protection locked="0"/>
    </xf>
    <xf numFmtId="1" fontId="5" fillId="0" borderId="2" xfId="10" applyNumberFormat="1" applyFont="1" applyFill="1" applyBorder="1" applyAlignment="1" applyProtection="1">
      <alignment horizontal="center" vertical="center" wrapText="1"/>
      <protection locked="0"/>
    </xf>
    <xf numFmtId="181" fontId="7" fillId="4" borderId="52" xfId="10" applyNumberFormat="1" applyFont="1" applyFill="1" applyBorder="1" applyAlignment="1" applyProtection="1">
      <alignment vertical="center"/>
    </xf>
    <xf numFmtId="181" fontId="7" fillId="4" borderId="52" xfId="10" applyNumberFormat="1" applyFont="1" applyFill="1" applyBorder="1" applyAlignment="1" applyProtection="1">
      <alignment vertical="center"/>
      <protection locked="0"/>
    </xf>
    <xf numFmtId="181" fontId="7" fillId="4" borderId="76" xfId="10" applyNumberFormat="1" applyFont="1" applyFill="1" applyBorder="1" applyAlignment="1">
      <alignment vertical="center"/>
    </xf>
    <xf numFmtId="181" fontId="7" fillId="4" borderId="50" xfId="10" applyNumberFormat="1" applyFont="1" applyFill="1" applyBorder="1" applyAlignment="1">
      <alignment vertical="center"/>
    </xf>
    <xf numFmtId="4" fontId="5" fillId="4" borderId="58" xfId="0" applyNumberFormat="1" applyFont="1" applyFill="1" applyBorder="1" applyAlignment="1">
      <alignment horizontal="center" vertical="center" wrapText="1"/>
    </xf>
    <xf numFmtId="4" fontId="5" fillId="4" borderId="52" xfId="0" applyNumberFormat="1" applyFont="1" applyFill="1" applyBorder="1" applyAlignment="1">
      <alignment horizontal="center" vertical="center" wrapText="1"/>
    </xf>
    <xf numFmtId="4" fontId="5" fillId="4" borderId="75" xfId="0" applyNumberFormat="1" applyFont="1" applyFill="1" applyBorder="1" applyAlignment="1">
      <alignment horizontal="center" vertical="center" wrapText="1"/>
    </xf>
    <xf numFmtId="181" fontId="7" fillId="26" borderId="76" xfId="10" applyNumberFormat="1" applyFont="1" applyFill="1" applyBorder="1" applyAlignment="1">
      <alignment vertical="center"/>
    </xf>
    <xf numFmtId="0" fontId="9" fillId="0" borderId="29" xfId="0" applyFont="1" applyBorder="1" applyAlignment="1">
      <alignment horizontal="left" vertical="center" wrapText="1"/>
    </xf>
    <xf numFmtId="0" fontId="10" fillId="22" borderId="51" xfId="0" applyFont="1" applyFill="1" applyBorder="1" applyAlignment="1">
      <alignment horizontal="center" vertical="center" wrapText="1"/>
    </xf>
    <xf numFmtId="0" fontId="10" fillId="22" borderId="59" xfId="0" applyFont="1" applyFill="1" applyBorder="1" applyAlignment="1">
      <alignment horizontal="center" vertical="center" wrapText="1"/>
    </xf>
    <xf numFmtId="0" fontId="0" fillId="0" borderId="0" xfId="0" applyAlignment="1">
      <alignment horizontal="center"/>
    </xf>
    <xf numFmtId="3" fontId="5" fillId="2" borderId="0" xfId="16" applyNumberFormat="1" applyFont="1" applyFill="1" applyAlignment="1">
      <alignment vertical="center"/>
    </xf>
    <xf numFmtId="4" fontId="4" fillId="2" borderId="0" xfId="16" applyNumberFormat="1" applyFill="1" applyAlignment="1">
      <alignment vertical="center"/>
    </xf>
    <xf numFmtId="169" fontId="0" fillId="0" borderId="1" xfId="9" applyFont="1" applyFill="1" applyBorder="1" applyProtection="1">
      <protection locked="0"/>
    </xf>
    <xf numFmtId="0" fontId="2" fillId="17" borderId="19" xfId="0" applyFont="1" applyFill="1" applyBorder="1" applyAlignment="1">
      <alignment horizontal="center" vertical="center" wrapText="1"/>
    </xf>
    <xf numFmtId="0" fontId="0" fillId="0" borderId="18" xfId="0" applyFill="1" applyBorder="1"/>
    <xf numFmtId="0" fontId="0" fillId="0" borderId="1" xfId="0" applyFill="1" applyBorder="1"/>
    <xf numFmtId="169" fontId="0" fillId="0" borderId="1" xfId="9" applyFont="1" applyFill="1" applyBorder="1"/>
    <xf numFmtId="0" fontId="0" fillId="0" borderId="18" xfId="0" applyFill="1" applyBorder="1" applyAlignment="1">
      <alignment horizontal="center" vertical="center"/>
    </xf>
    <xf numFmtId="0" fontId="0" fillId="0" borderId="1" xfId="0" applyFill="1" applyBorder="1" applyAlignment="1">
      <alignment horizontal="center" vertical="center" wrapText="1"/>
    </xf>
    <xf numFmtId="0" fontId="35"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56" fillId="0" borderId="5" xfId="0" applyFont="1" applyFill="1" applyBorder="1" applyAlignment="1">
      <alignment wrapText="1"/>
    </xf>
    <xf numFmtId="0" fontId="22" fillId="0" borderId="1" xfId="0" applyFont="1" applyFill="1" applyBorder="1" applyAlignment="1">
      <alignment horizontal="center" vertical="center"/>
    </xf>
    <xf numFmtId="4" fontId="22" fillId="0" borderId="1" xfId="0" applyNumberFormat="1" applyFont="1" applyFill="1" applyBorder="1" applyAlignment="1">
      <alignment horizontal="center" vertical="center"/>
    </xf>
    <xf numFmtId="0" fontId="26" fillId="0" borderId="11" xfId="0" applyFont="1" applyFill="1" applyBorder="1" applyAlignment="1">
      <alignment vertical="center" wrapText="1"/>
    </xf>
    <xf numFmtId="10" fontId="75" fillId="0" borderId="3" xfId="16" applyNumberFormat="1" applyFont="1" applyFill="1" applyBorder="1" applyAlignment="1">
      <alignment horizontal="center" vertical="center" wrapText="1"/>
    </xf>
    <xf numFmtId="10" fontId="75" fillId="0" borderId="35" xfId="16" applyNumberFormat="1" applyFont="1" applyFill="1" applyBorder="1" applyAlignment="1">
      <alignment horizontal="center" vertical="center" wrapText="1"/>
    </xf>
    <xf numFmtId="10" fontId="5" fillId="0" borderId="3" xfId="16" applyNumberFormat="1" applyFont="1" applyFill="1" applyBorder="1" applyAlignment="1">
      <alignment horizontal="center" vertical="center" wrapText="1"/>
    </xf>
    <xf numFmtId="10" fontId="75" fillId="0" borderId="1" xfId="16" applyNumberFormat="1" applyFont="1" applyFill="1" applyBorder="1" applyAlignment="1">
      <alignment horizontal="center" vertical="center" wrapText="1"/>
    </xf>
    <xf numFmtId="10" fontId="75" fillId="0" borderId="1" xfId="16" applyNumberFormat="1" applyFont="1" applyFill="1" applyBorder="1" applyAlignment="1" applyProtection="1">
      <alignment horizontal="center" vertical="center" wrapText="1"/>
      <protection locked="0"/>
    </xf>
    <xf numFmtId="10" fontId="5" fillId="0" borderId="1" xfId="16" applyNumberFormat="1" applyFont="1" applyFill="1" applyBorder="1" applyAlignment="1">
      <alignment horizontal="center" vertical="center" wrapText="1"/>
    </xf>
    <xf numFmtId="10" fontId="82" fillId="0" borderId="1" xfId="16" applyNumberFormat="1" applyFont="1" applyFill="1" applyBorder="1" applyAlignment="1">
      <alignment horizontal="center" vertical="center" wrapText="1"/>
    </xf>
    <xf numFmtId="173" fontId="5" fillId="0" borderId="1" xfId="16" applyNumberFormat="1" applyFont="1" applyFill="1" applyBorder="1" applyAlignment="1">
      <alignment horizontal="center" vertical="center" wrapText="1"/>
    </xf>
    <xf numFmtId="3" fontId="5" fillId="0" borderId="1" xfId="0" applyNumberFormat="1" applyFont="1" applyFill="1" applyBorder="1" applyAlignment="1">
      <alignment horizontal="center" vertical="center" wrapText="1"/>
    </xf>
    <xf numFmtId="4" fontId="5" fillId="0" borderId="1" xfId="0" applyNumberFormat="1" applyFont="1" applyFill="1" applyBorder="1" applyAlignment="1">
      <alignment horizontal="center" vertical="center" wrapText="1"/>
    </xf>
    <xf numFmtId="179" fontId="5" fillId="0" borderId="1" xfId="0" applyNumberFormat="1" applyFont="1" applyFill="1" applyBorder="1" applyAlignment="1">
      <alignment horizontal="center" vertical="center" wrapText="1"/>
    </xf>
    <xf numFmtId="179" fontId="7" fillId="0" borderId="1" xfId="9" applyNumberFormat="1" applyFont="1" applyFill="1" applyBorder="1" applyAlignment="1">
      <alignment horizontal="center" vertical="center"/>
    </xf>
    <xf numFmtId="4" fontId="5" fillId="0" borderId="1" xfId="0" applyNumberFormat="1" applyFont="1" applyFill="1" applyBorder="1" applyAlignment="1" applyProtection="1">
      <alignment horizontal="center" vertical="center" wrapText="1"/>
      <protection locked="0"/>
    </xf>
    <xf numFmtId="179" fontId="5" fillId="0" borderId="1" xfId="0" applyNumberFormat="1" applyFont="1" applyFill="1" applyBorder="1" applyAlignment="1" applyProtection="1">
      <alignment horizontal="center" vertical="center" wrapText="1"/>
      <protection locked="0"/>
    </xf>
    <xf numFmtId="10" fontId="39" fillId="0" borderId="1" xfId="21" applyNumberFormat="1" applyFont="1" applyFill="1" applyBorder="1" applyAlignment="1" applyProtection="1">
      <alignment horizontal="center" vertical="center"/>
      <protection locked="0"/>
    </xf>
    <xf numFmtId="9" fontId="39" fillId="0" borderId="1" xfId="21" applyFont="1" applyFill="1" applyBorder="1" applyAlignment="1">
      <alignment horizontal="center" vertical="center"/>
    </xf>
    <xf numFmtId="9" fontId="39" fillId="0" borderId="1" xfId="21" applyFont="1" applyFill="1" applyBorder="1" applyAlignment="1">
      <alignment horizontal="center" vertical="center" wrapText="1"/>
    </xf>
    <xf numFmtId="173" fontId="39" fillId="0" borderId="1" xfId="24" applyNumberFormat="1" applyFont="1" applyFill="1" applyBorder="1" applyAlignment="1">
      <alignment horizontal="center" vertical="center" wrapText="1"/>
    </xf>
    <xf numFmtId="9" fontId="39" fillId="0" borderId="1" xfId="24" applyFont="1" applyFill="1" applyBorder="1" applyAlignment="1">
      <alignment horizontal="center" vertical="center" wrapText="1"/>
    </xf>
    <xf numFmtId="3" fontId="5" fillId="0" borderId="1" xfId="0" applyNumberFormat="1" applyFont="1" applyFill="1" applyBorder="1" applyAlignment="1">
      <alignment vertical="center" wrapText="1"/>
    </xf>
    <xf numFmtId="0" fontId="7" fillId="0" borderId="1" xfId="0" applyFont="1" applyFill="1" applyBorder="1" applyAlignment="1">
      <alignment horizontal="center" vertical="center"/>
    </xf>
    <xf numFmtId="1" fontId="5" fillId="0" borderId="1" xfId="0" applyNumberFormat="1" applyFont="1" applyFill="1" applyBorder="1" applyAlignment="1">
      <alignment vertical="center" wrapText="1"/>
    </xf>
    <xf numFmtId="2" fontId="7" fillId="0" borderId="2" xfId="0" applyNumberFormat="1" applyFont="1" applyFill="1" applyBorder="1" applyAlignment="1">
      <alignment horizontal="center" vertical="center"/>
    </xf>
    <xf numFmtId="2" fontId="5" fillId="0" borderId="2" xfId="0" applyNumberFormat="1" applyFont="1" applyFill="1" applyBorder="1" applyAlignment="1">
      <alignment horizontal="center" vertical="center" wrapText="1"/>
    </xf>
    <xf numFmtId="193" fontId="7" fillId="0" borderId="2" xfId="0" applyNumberFormat="1" applyFont="1" applyFill="1" applyBorder="1" applyAlignment="1">
      <alignment horizontal="center" vertical="center"/>
    </xf>
    <xf numFmtId="2" fontId="7" fillId="0" borderId="2" xfId="0" applyNumberFormat="1" applyFont="1" applyFill="1" applyBorder="1" applyAlignment="1" applyProtection="1">
      <alignment horizontal="center" vertical="center"/>
      <protection locked="0"/>
    </xf>
    <xf numFmtId="4" fontId="5" fillId="0" borderId="2" xfId="0" applyNumberFormat="1" applyFont="1" applyFill="1" applyBorder="1" applyAlignment="1">
      <alignment horizontal="center" vertical="center" wrapText="1"/>
    </xf>
    <xf numFmtId="9" fontId="39" fillId="0" borderId="2" xfId="21" applyFont="1" applyFill="1" applyBorder="1" applyAlignment="1">
      <alignment horizontal="center" vertical="center"/>
    </xf>
    <xf numFmtId="9" fontId="39" fillId="0" borderId="2" xfId="21" applyFont="1" applyFill="1" applyBorder="1" applyAlignment="1">
      <alignment horizontal="center" vertical="center" wrapText="1"/>
    </xf>
    <xf numFmtId="173" fontId="39" fillId="0" borderId="2" xfId="24" applyNumberFormat="1" applyFont="1" applyFill="1" applyBorder="1" applyAlignment="1">
      <alignment horizontal="center" vertical="center" wrapText="1"/>
    </xf>
    <xf numFmtId="9" fontId="39" fillId="0" borderId="2" xfId="24" applyFont="1" applyFill="1" applyBorder="1" applyAlignment="1">
      <alignment horizontal="center" vertical="center" wrapText="1"/>
    </xf>
    <xf numFmtId="183" fontId="5" fillId="0" borderId="5" xfId="0" applyNumberFormat="1" applyFont="1" applyFill="1" applyBorder="1" applyAlignment="1">
      <alignment horizontal="center" vertical="center" wrapText="1"/>
    </xf>
    <xf numFmtId="3" fontId="5" fillId="0" borderId="5" xfId="0" applyNumberFormat="1" applyFont="1" applyFill="1" applyBorder="1" applyAlignment="1">
      <alignment horizontal="center" vertical="center" wrapText="1"/>
    </xf>
    <xf numFmtId="4" fontId="5" fillId="0" borderId="5" xfId="0" applyNumberFormat="1" applyFont="1" applyFill="1" applyBorder="1" applyAlignment="1">
      <alignment horizontal="center" vertical="center" wrapText="1"/>
    </xf>
    <xf numFmtId="194" fontId="5" fillId="0" borderId="5" xfId="0" applyNumberFormat="1" applyFont="1" applyFill="1" applyBorder="1" applyAlignment="1">
      <alignment horizontal="center" vertical="center" wrapText="1"/>
    </xf>
    <xf numFmtId="183" fontId="5" fillId="0" borderId="5" xfId="0" applyNumberFormat="1" applyFont="1" applyFill="1" applyBorder="1" applyAlignment="1" applyProtection="1">
      <alignment horizontal="center" vertical="center" wrapText="1"/>
      <protection locked="0"/>
    </xf>
    <xf numFmtId="182" fontId="5" fillId="0" borderId="5" xfId="0" applyNumberFormat="1" applyFont="1" applyFill="1" applyBorder="1" applyAlignment="1">
      <alignment horizontal="center" vertical="center" wrapText="1"/>
    </xf>
    <xf numFmtId="9" fontId="39" fillId="0" borderId="5" xfId="21" applyFont="1" applyFill="1" applyBorder="1" applyAlignment="1">
      <alignment horizontal="center" vertical="center"/>
    </xf>
    <xf numFmtId="9" fontId="39" fillId="0" borderId="5" xfId="21" applyFont="1" applyFill="1" applyBorder="1" applyAlignment="1">
      <alignment horizontal="center" vertical="center" wrapText="1"/>
    </xf>
    <xf numFmtId="173" fontId="39" fillId="0" borderId="5" xfId="24" applyNumberFormat="1" applyFont="1" applyFill="1" applyBorder="1" applyAlignment="1">
      <alignment horizontal="center" vertical="center" wrapText="1"/>
    </xf>
    <xf numFmtId="9" fontId="39" fillId="0" borderId="5" xfId="24" applyFont="1" applyFill="1" applyBorder="1" applyAlignment="1">
      <alignment horizontal="center" vertical="center" wrapText="1"/>
    </xf>
    <xf numFmtId="0" fontId="7" fillId="0" borderId="1" xfId="0" applyFont="1" applyFill="1" applyBorder="1" applyAlignment="1">
      <alignment horizontal="right" vertical="center"/>
    </xf>
    <xf numFmtId="183" fontId="5" fillId="0" borderId="2" xfId="0" applyNumberFormat="1" applyFont="1" applyFill="1" applyBorder="1" applyAlignment="1">
      <alignment horizontal="center" vertical="center" wrapText="1"/>
    </xf>
    <xf numFmtId="0" fontId="7" fillId="0" borderId="2" xfId="0" applyFont="1" applyFill="1" applyBorder="1" applyAlignment="1">
      <alignment horizontal="center" vertical="center"/>
    </xf>
    <xf numFmtId="3" fontId="5" fillId="0" borderId="2" xfId="0" applyNumberFormat="1" applyFont="1" applyFill="1" applyBorder="1" applyAlignment="1">
      <alignment horizontal="center" vertical="center" wrapText="1"/>
    </xf>
    <xf numFmtId="182" fontId="5" fillId="0" borderId="22" xfId="0" applyNumberFormat="1" applyFont="1" applyFill="1" applyBorder="1" applyAlignment="1">
      <alignment horizontal="center" vertical="center" wrapText="1"/>
    </xf>
    <xf numFmtId="4" fontId="5" fillId="0" borderId="22" xfId="0" applyNumberFormat="1" applyFont="1" applyFill="1" applyBorder="1" applyAlignment="1">
      <alignment horizontal="center" vertical="center" wrapText="1"/>
    </xf>
    <xf numFmtId="1" fontId="5" fillId="0" borderId="5" xfId="0" applyNumberFormat="1" applyFont="1" applyFill="1" applyBorder="1" applyAlignment="1">
      <alignment horizontal="center" vertical="center"/>
    </xf>
    <xf numFmtId="1" fontId="5" fillId="0" borderId="5" xfId="0" applyNumberFormat="1" applyFont="1" applyFill="1" applyBorder="1" applyAlignment="1">
      <alignment horizontal="center" vertical="center" wrapText="1"/>
    </xf>
    <xf numFmtId="4" fontId="75" fillId="0" borderId="5" xfId="0" applyNumberFormat="1" applyFont="1" applyFill="1" applyBorder="1" applyAlignment="1">
      <alignment horizontal="center" vertical="center" wrapText="1"/>
    </xf>
    <xf numFmtId="4" fontId="69" fillId="0" borderId="5" xfId="0" applyNumberFormat="1" applyFont="1" applyFill="1" applyBorder="1" applyAlignment="1">
      <alignment horizontal="center" vertical="center" wrapText="1"/>
    </xf>
    <xf numFmtId="4" fontId="5" fillId="0" borderId="5" xfId="0" applyNumberFormat="1" applyFont="1" applyFill="1" applyBorder="1" applyAlignment="1" applyProtection="1">
      <alignment horizontal="center" vertical="center" wrapText="1"/>
      <protection locked="0"/>
    </xf>
    <xf numFmtId="9" fontId="39" fillId="0" borderId="42" xfId="24" applyFont="1" applyFill="1" applyBorder="1" applyAlignment="1">
      <alignment horizontal="center" vertical="center" wrapText="1"/>
    </xf>
    <xf numFmtId="9" fontId="39" fillId="0" borderId="8" xfId="24" applyFont="1" applyFill="1" applyBorder="1" applyAlignment="1">
      <alignment horizontal="center" vertical="center" wrapText="1"/>
    </xf>
    <xf numFmtId="0" fontId="5" fillId="0" borderId="1" xfId="0" applyFont="1" applyFill="1" applyBorder="1" applyAlignment="1">
      <alignment horizontal="right" vertical="center"/>
    </xf>
    <xf numFmtId="1"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xf>
    <xf numFmtId="1" fontId="5" fillId="0" borderId="2" xfId="0" applyNumberFormat="1" applyFont="1" applyFill="1" applyBorder="1" applyAlignment="1">
      <alignment horizontal="center" vertical="center" wrapText="1"/>
    </xf>
    <xf numFmtId="9" fontId="39" fillId="0" borderId="54" xfId="24" applyFont="1" applyFill="1" applyBorder="1" applyAlignment="1">
      <alignment horizontal="center" vertical="center" wrapText="1"/>
    </xf>
    <xf numFmtId="4" fontId="5" fillId="0" borderId="44" xfId="0" applyNumberFormat="1" applyFont="1" applyFill="1" applyBorder="1" applyAlignment="1">
      <alignment horizontal="center" vertical="center" wrapText="1"/>
    </xf>
    <xf numFmtId="4" fontId="5" fillId="0" borderId="7" xfId="0" applyNumberFormat="1" applyFont="1" applyFill="1" applyBorder="1" applyAlignment="1">
      <alignment horizontal="center" vertical="center" wrapText="1"/>
    </xf>
    <xf numFmtId="179" fontId="5" fillId="4" borderId="52" xfId="0" applyNumberFormat="1" applyFont="1" applyFill="1" applyBorder="1" applyAlignment="1" applyProtection="1">
      <alignment horizontal="center" vertical="center" wrapText="1"/>
      <protection locked="0"/>
    </xf>
    <xf numFmtId="9" fontId="39" fillId="4" borderId="52" xfId="21" applyFont="1" applyFill="1" applyBorder="1" applyAlignment="1">
      <alignment horizontal="center" vertical="center"/>
    </xf>
    <xf numFmtId="9" fontId="39" fillId="4" borderId="52" xfId="21" applyFont="1" applyFill="1" applyBorder="1" applyAlignment="1">
      <alignment horizontal="center" vertical="center" wrapText="1"/>
    </xf>
    <xf numFmtId="173" fontId="39" fillId="4" borderId="52" xfId="24" applyNumberFormat="1" applyFont="1" applyFill="1" applyBorder="1" applyAlignment="1">
      <alignment horizontal="center" vertical="center" wrapText="1"/>
    </xf>
    <xf numFmtId="4" fontId="5" fillId="0" borderId="2" xfId="0" applyNumberFormat="1" applyFont="1" applyFill="1" applyBorder="1" applyAlignment="1" applyProtection="1">
      <alignment horizontal="center" vertical="center" wrapText="1"/>
      <protection locked="0"/>
    </xf>
    <xf numFmtId="10" fontId="39" fillId="0" borderId="2" xfId="21" applyNumberFormat="1" applyFont="1" applyFill="1" applyBorder="1" applyAlignment="1" applyProtection="1">
      <alignment horizontal="center" vertical="center"/>
      <protection locked="0"/>
    </xf>
    <xf numFmtId="10" fontId="39" fillId="4" borderId="52" xfId="21" applyNumberFormat="1" applyFont="1" applyFill="1" applyBorder="1" applyAlignment="1" applyProtection="1">
      <alignment horizontal="center" vertical="center"/>
      <protection locked="0"/>
    </xf>
    <xf numFmtId="9" fontId="39" fillId="4" borderId="53" xfId="24" applyFont="1" applyFill="1" applyBorder="1" applyAlignment="1">
      <alignment horizontal="center" vertical="center" wrapText="1"/>
    </xf>
    <xf numFmtId="10" fontId="39" fillId="0" borderId="5" xfId="21" applyNumberFormat="1" applyFont="1" applyFill="1" applyBorder="1" applyAlignment="1" applyProtection="1">
      <alignment horizontal="center" vertical="center"/>
      <protection locked="0"/>
    </xf>
    <xf numFmtId="4" fontId="5" fillId="4" borderId="52" xfId="0" applyNumberFormat="1" applyFont="1" applyFill="1" applyBorder="1" applyAlignment="1" applyProtection="1">
      <alignment horizontal="center" vertical="center" wrapText="1"/>
      <protection locked="0"/>
    </xf>
    <xf numFmtId="3" fontId="5" fillId="0" borderId="1" xfId="0" applyNumberFormat="1" applyFont="1" applyFill="1" applyBorder="1" applyAlignment="1">
      <alignment horizontal="center" vertical="center"/>
    </xf>
    <xf numFmtId="3" fontId="5" fillId="0" borderId="1" xfId="5" applyNumberFormat="1" applyFont="1" applyFill="1" applyBorder="1" applyAlignment="1">
      <alignment vertical="center"/>
    </xf>
    <xf numFmtId="3" fontId="5" fillId="0" borderId="1" xfId="5" applyNumberFormat="1" applyFont="1" applyFill="1" applyBorder="1" applyAlignment="1">
      <alignment horizontal="center" vertical="center"/>
    </xf>
    <xf numFmtId="3" fontId="5" fillId="0" borderId="1" xfId="5" applyNumberFormat="1" applyFont="1" applyFill="1" applyBorder="1" applyAlignment="1">
      <alignment horizontal="left" vertical="center"/>
    </xf>
    <xf numFmtId="4" fontId="5" fillId="0" borderId="1" xfId="5" applyNumberFormat="1" applyFont="1" applyFill="1" applyBorder="1" applyAlignment="1">
      <alignment vertical="center"/>
    </xf>
    <xf numFmtId="3" fontId="57" fillId="0" borderId="1" xfId="2866" applyNumberFormat="1" applyFont="1" applyFill="1" applyBorder="1" applyAlignment="1">
      <alignment horizontal="center" vertical="center"/>
    </xf>
    <xf numFmtId="3" fontId="5" fillId="0" borderId="1" xfId="2868" applyNumberFormat="1" applyFont="1" applyFill="1" applyBorder="1" applyAlignment="1">
      <alignment vertical="center"/>
    </xf>
    <xf numFmtId="3" fontId="5" fillId="0" borderId="1" xfId="2868" applyNumberFormat="1" applyFont="1" applyFill="1" applyBorder="1" applyAlignment="1">
      <alignment horizontal="center" vertical="center"/>
    </xf>
    <xf numFmtId="4" fontId="5" fillId="0" borderId="1" xfId="2868" applyNumberFormat="1" applyFont="1" applyFill="1" applyBorder="1" applyAlignment="1">
      <alignment horizontal="center" vertical="center"/>
    </xf>
    <xf numFmtId="10" fontId="57" fillId="0" borderId="1" xfId="24" applyNumberFormat="1" applyFont="1" applyFill="1" applyBorder="1" applyAlignment="1" applyProtection="1">
      <alignment horizontal="center" vertical="center"/>
      <protection locked="0"/>
    </xf>
    <xf numFmtId="10" fontId="57" fillId="0" borderId="1" xfId="24" applyNumberFormat="1" applyFont="1" applyFill="1" applyBorder="1" applyAlignment="1">
      <alignment horizontal="center" vertical="center"/>
    </xf>
    <xf numFmtId="10" fontId="57" fillId="0" borderId="1" xfId="24" applyNumberFormat="1" applyFont="1" applyFill="1" applyBorder="1" applyAlignment="1">
      <alignment horizontal="center" vertical="center" wrapText="1"/>
    </xf>
    <xf numFmtId="3" fontId="57" fillId="0" borderId="1" xfId="0" applyNumberFormat="1" applyFont="1" applyFill="1" applyBorder="1" applyAlignment="1" applyProtection="1">
      <alignment horizontal="left" vertical="center" wrapText="1"/>
      <protection locked="0"/>
    </xf>
    <xf numFmtId="3" fontId="5" fillId="0" borderId="1" xfId="0" applyNumberFormat="1" applyFont="1" applyFill="1" applyBorder="1" applyAlignment="1" applyProtection="1">
      <alignment horizontal="center" vertical="center" wrapText="1"/>
      <protection locked="0"/>
    </xf>
    <xf numFmtId="3" fontId="5" fillId="0" borderId="1" xfId="0" applyNumberFormat="1" applyFont="1" applyFill="1" applyBorder="1" applyAlignment="1" applyProtection="1">
      <alignment horizontal="justify" vertical="center" wrapText="1"/>
      <protection locked="0"/>
    </xf>
    <xf numFmtId="0" fontId="5" fillId="0" borderId="1" xfId="0" applyFont="1" applyFill="1" applyBorder="1" applyAlignment="1">
      <alignment horizontal="center" vertical="center" wrapText="1"/>
    </xf>
    <xf numFmtId="176" fontId="5" fillId="0" borderId="1" xfId="5" applyNumberFormat="1" applyFont="1" applyFill="1" applyBorder="1" applyAlignment="1">
      <alignment horizontal="center" vertical="center"/>
    </xf>
    <xf numFmtId="176" fontId="5" fillId="0" borderId="1" xfId="5" applyNumberFormat="1" applyFont="1" applyFill="1" applyBorder="1" applyAlignment="1">
      <alignment horizontal="left" vertical="center"/>
    </xf>
    <xf numFmtId="176" fontId="5" fillId="0" borderId="1" xfId="5" applyNumberFormat="1" applyFont="1" applyFill="1" applyBorder="1" applyAlignment="1">
      <alignment vertical="center"/>
    </xf>
    <xf numFmtId="170" fontId="5" fillId="0" borderId="1" xfId="5" applyFont="1" applyFill="1" applyBorder="1" applyAlignment="1">
      <alignment horizontal="left" vertical="center"/>
    </xf>
    <xf numFmtId="170" fontId="5" fillId="0" borderId="1" xfId="5" applyFont="1" applyFill="1" applyBorder="1" applyAlignment="1">
      <alignment vertical="center"/>
    </xf>
    <xf numFmtId="4" fontId="57" fillId="0" borderId="1" xfId="2866" applyNumberFormat="1" applyFont="1" applyFill="1" applyBorder="1" applyAlignment="1">
      <alignment horizontal="center" vertical="center"/>
    </xf>
    <xf numFmtId="170" fontId="5" fillId="0" borderId="1" xfId="2868" applyFont="1" applyFill="1" applyBorder="1" applyAlignment="1">
      <alignment horizontal="center" vertical="center"/>
    </xf>
    <xf numFmtId="183" fontId="5" fillId="0" borderId="1" xfId="0" applyNumberFormat="1" applyFont="1" applyFill="1" applyBorder="1" applyAlignment="1">
      <alignment horizontal="center" vertical="center" wrapText="1"/>
    </xf>
    <xf numFmtId="0" fontId="5" fillId="0" borderId="1" xfId="0" applyFont="1" applyFill="1" applyBorder="1" applyAlignment="1" applyProtection="1">
      <alignment horizontal="justify" vertical="center" wrapText="1"/>
      <protection locked="0"/>
    </xf>
    <xf numFmtId="169" fontId="0" fillId="0" borderId="0" xfId="10" applyFont="1"/>
    <xf numFmtId="0" fontId="14" fillId="17" borderId="40" xfId="0" applyFont="1" applyFill="1" applyBorder="1" applyAlignment="1">
      <alignment horizontal="center" vertical="center" wrapText="1"/>
    </xf>
    <xf numFmtId="0" fontId="14" fillId="17" borderId="5" xfId="0" applyFont="1" applyFill="1" applyBorder="1" applyAlignment="1">
      <alignment horizontal="center" vertical="center" wrapText="1"/>
    </xf>
    <xf numFmtId="0" fontId="14" fillId="17" borderId="18" xfId="0" applyFont="1" applyFill="1" applyBorder="1" applyAlignment="1">
      <alignment horizontal="center" vertical="center" wrapText="1"/>
    </xf>
    <xf numFmtId="0" fontId="14" fillId="17" borderId="1" xfId="0" applyFont="1" applyFill="1" applyBorder="1" applyAlignment="1">
      <alignment horizontal="center" vertical="center" wrapText="1"/>
    </xf>
    <xf numFmtId="0" fontId="14" fillId="17" borderId="63" xfId="0" applyFont="1" applyFill="1" applyBorder="1" applyAlignment="1">
      <alignment horizontal="center" vertical="center" wrapText="1"/>
    </xf>
    <xf numFmtId="0" fontId="14" fillId="17" borderId="4" xfId="0" applyFont="1" applyFill="1" applyBorder="1" applyAlignment="1">
      <alignment horizontal="center" vertical="center" wrapText="1"/>
    </xf>
    <xf numFmtId="0" fontId="16" fillId="0" borderId="1" xfId="0" applyFont="1" applyBorder="1" applyAlignment="1">
      <alignment horizontal="center" vertical="center" wrapText="1"/>
    </xf>
    <xf numFmtId="0" fontId="16" fillId="0" borderId="1" xfId="0" applyFont="1" applyBorder="1" applyAlignment="1">
      <alignment vertical="center" wrapText="1"/>
    </xf>
    <xf numFmtId="0" fontId="18" fillId="0" borderId="1" xfId="0" applyFont="1" applyBorder="1" applyAlignment="1">
      <alignment horizontal="center" vertical="center" wrapText="1"/>
    </xf>
    <xf numFmtId="0" fontId="2" fillId="17" borderId="16" xfId="0" applyFont="1" applyFill="1" applyBorder="1" applyAlignment="1">
      <alignment horizontal="center" vertical="center" wrapText="1"/>
    </xf>
    <xf numFmtId="0" fontId="2" fillId="17" borderId="32" xfId="0" applyFont="1" applyFill="1" applyBorder="1" applyAlignment="1">
      <alignment horizontal="center" vertical="center" wrapText="1"/>
    </xf>
    <xf numFmtId="0" fontId="2" fillId="17" borderId="37" xfId="0" applyFont="1" applyFill="1" applyBorder="1" applyAlignment="1">
      <alignment horizontal="center" vertical="center" wrapText="1"/>
    </xf>
    <xf numFmtId="0" fontId="2" fillId="17" borderId="21" xfId="0" applyFont="1" applyFill="1" applyBorder="1" applyAlignment="1">
      <alignment horizontal="center" vertical="center" wrapText="1"/>
    </xf>
    <xf numFmtId="0" fontId="2" fillId="17" borderId="19" xfId="0" applyFont="1" applyFill="1" applyBorder="1" applyAlignment="1">
      <alignment horizontal="center" vertical="center" wrapText="1"/>
    </xf>
    <xf numFmtId="0" fontId="9" fillId="17" borderId="48" xfId="0" applyFont="1" applyFill="1" applyBorder="1" applyAlignment="1">
      <alignment horizontal="left" vertical="center" wrapText="1"/>
    </xf>
    <xf numFmtId="0" fontId="9" fillId="17" borderId="49" xfId="0" applyFont="1" applyFill="1" applyBorder="1" applyAlignment="1">
      <alignment horizontal="left" vertical="center" wrapText="1"/>
    </xf>
    <xf numFmtId="0" fontId="9" fillId="17" borderId="50" xfId="0" applyFont="1" applyFill="1" applyBorder="1" applyAlignment="1">
      <alignment horizontal="left" vertical="center" wrapText="1"/>
    </xf>
    <xf numFmtId="0" fontId="9" fillId="3" borderId="58" xfId="0" applyFont="1" applyFill="1" applyBorder="1" applyAlignment="1">
      <alignment horizontal="left" vertical="center" wrapText="1"/>
    </xf>
    <xf numFmtId="0" fontId="9" fillId="3" borderId="52" xfId="0" applyFont="1" applyFill="1" applyBorder="1" applyAlignment="1">
      <alignment horizontal="left" vertical="center" wrapText="1"/>
    </xf>
    <xf numFmtId="0" fontId="9" fillId="3" borderId="53" xfId="0" applyFont="1" applyFill="1" applyBorder="1" applyAlignment="1">
      <alignment horizontal="left" vertical="center" wrapText="1"/>
    </xf>
    <xf numFmtId="0" fontId="31" fillId="17" borderId="28" xfId="19" applyFont="1" applyFill="1" applyBorder="1" applyAlignment="1">
      <alignment horizontal="left" vertical="center" wrapText="1"/>
    </xf>
    <xf numFmtId="0" fontId="31" fillId="17" borderId="29" xfId="19" applyFont="1" applyFill="1" applyBorder="1" applyAlignment="1">
      <alignment horizontal="left" vertical="center" wrapText="1"/>
    </xf>
    <xf numFmtId="0" fontId="31" fillId="17" borderId="39" xfId="19" applyFont="1" applyFill="1" applyBorder="1" applyAlignment="1">
      <alignment horizontal="left" vertical="center" wrapText="1"/>
    </xf>
    <xf numFmtId="0" fontId="10" fillId="0" borderId="58" xfId="0" applyFont="1" applyBorder="1" applyAlignment="1">
      <alignment horizontal="left" vertical="center" wrapText="1"/>
    </xf>
    <xf numFmtId="0" fontId="10" fillId="0" borderId="52" xfId="0" applyFont="1" applyBorder="1" applyAlignment="1">
      <alignment horizontal="left" vertical="center" wrapText="1"/>
    </xf>
    <xf numFmtId="0" fontId="10" fillId="0" borderId="53" xfId="0" applyFont="1" applyBorder="1" applyAlignment="1">
      <alignment horizontal="left" vertical="center" wrapText="1"/>
    </xf>
    <xf numFmtId="0" fontId="31" fillId="0" borderId="23" xfId="19" applyFont="1" applyBorder="1" applyAlignment="1">
      <alignment horizontal="center" vertical="center" wrapText="1"/>
    </xf>
    <xf numFmtId="0" fontId="31" fillId="0" borderId="24" xfId="19" applyFont="1" applyBorder="1" applyAlignment="1">
      <alignment horizontal="center" vertical="center" wrapText="1"/>
    </xf>
    <xf numFmtId="0" fontId="31" fillId="0" borderId="49" xfId="19" applyFont="1" applyBorder="1" applyAlignment="1">
      <alignment horizontal="center" vertical="center" wrapText="1"/>
    </xf>
    <xf numFmtId="0" fontId="31" fillId="0" borderId="50" xfId="19" applyFont="1" applyBorder="1" applyAlignment="1">
      <alignment horizontal="center" vertical="center" wrapText="1"/>
    </xf>
    <xf numFmtId="0" fontId="2" fillId="17" borderId="48" xfId="0" applyFont="1" applyFill="1" applyBorder="1" applyAlignment="1">
      <alignment horizontal="center" vertical="center" wrapText="1"/>
    </xf>
    <xf numFmtId="0" fontId="2" fillId="17" borderId="49" xfId="0" applyFont="1" applyFill="1" applyBorder="1" applyAlignment="1">
      <alignment horizontal="center" vertical="center" wrapText="1"/>
    </xf>
    <xf numFmtId="0" fontId="2" fillId="17" borderId="50" xfId="0" applyFont="1" applyFill="1" applyBorder="1" applyAlignment="1">
      <alignment horizontal="center" vertical="center" wrapText="1"/>
    </xf>
    <xf numFmtId="0" fontId="2" fillId="22" borderId="32" xfId="0" applyFont="1" applyFill="1" applyBorder="1" applyAlignment="1">
      <alignment horizontal="center" vertical="center" wrapText="1"/>
    </xf>
    <xf numFmtId="0" fontId="2" fillId="22" borderId="33" xfId="0" applyFont="1" applyFill="1" applyBorder="1" applyAlignment="1">
      <alignment horizontal="center" vertical="center" wrapText="1"/>
    </xf>
    <xf numFmtId="0" fontId="2" fillId="22" borderId="41" xfId="0" applyFont="1" applyFill="1" applyBorder="1" applyAlignment="1">
      <alignment horizontal="center" vertical="center" wrapText="1"/>
    </xf>
    <xf numFmtId="0" fontId="2" fillId="17" borderId="40" xfId="0" applyFont="1" applyFill="1" applyBorder="1" applyAlignment="1">
      <alignment horizontal="center" vertical="center" wrapText="1"/>
    </xf>
    <xf numFmtId="0" fontId="2" fillId="17" borderId="5" xfId="0" applyFont="1" applyFill="1" applyBorder="1" applyAlignment="1">
      <alignment horizontal="center" vertical="center" wrapText="1"/>
    </xf>
    <xf numFmtId="0" fontId="2" fillId="17" borderId="43" xfId="0" applyFont="1" applyFill="1" applyBorder="1" applyAlignment="1">
      <alignment horizontal="center" vertical="center" wrapText="1"/>
    </xf>
    <xf numFmtId="0" fontId="2" fillId="17" borderId="44" xfId="0" applyFont="1" applyFill="1" applyBorder="1" applyAlignment="1">
      <alignment horizontal="center" vertical="center" wrapText="1"/>
    </xf>
    <xf numFmtId="0" fontId="0" fillId="0" borderId="23" xfId="0" applyBorder="1" applyAlignment="1">
      <alignment horizontal="center"/>
    </xf>
    <xf numFmtId="0" fontId="0" fillId="0" borderId="24" xfId="0" applyBorder="1" applyAlignment="1">
      <alignment horizontal="center"/>
    </xf>
    <xf numFmtId="0" fontId="0" fillId="0" borderId="26" xfId="0" applyBorder="1" applyAlignment="1">
      <alignment horizontal="center"/>
    </xf>
    <xf numFmtId="0" fontId="0" fillId="0" borderId="0" xfId="0" applyAlignment="1">
      <alignment horizontal="center"/>
    </xf>
    <xf numFmtId="0" fontId="22" fillId="17" borderId="1" xfId="0" applyFont="1" applyFill="1" applyBorder="1" applyAlignment="1">
      <alignment horizontal="center" vertical="center"/>
    </xf>
    <xf numFmtId="0" fontId="10" fillId="17" borderId="2" xfId="0" applyFont="1" applyFill="1" applyBorder="1" applyAlignment="1">
      <alignment horizontal="center" vertical="center" wrapText="1"/>
    </xf>
    <xf numFmtId="0" fontId="10" fillId="15" borderId="23" xfId="0" applyFont="1" applyFill="1" applyBorder="1" applyAlignment="1">
      <alignment horizontal="left" vertical="center" wrapText="1"/>
    </xf>
    <xf numFmtId="0" fontId="10" fillId="15" borderId="24" xfId="0" applyFont="1" applyFill="1" applyBorder="1" applyAlignment="1">
      <alignment horizontal="left" vertical="center" wrapText="1"/>
    </xf>
    <xf numFmtId="0" fontId="10" fillId="15" borderId="38" xfId="0" applyFont="1" applyFill="1" applyBorder="1" applyAlignment="1">
      <alignment horizontal="left" vertical="center" wrapText="1"/>
    </xf>
    <xf numFmtId="0" fontId="10" fillId="15" borderId="23" xfId="0" applyFont="1" applyFill="1" applyBorder="1" applyAlignment="1">
      <alignment horizontal="left" vertical="center"/>
    </xf>
    <xf numFmtId="0" fontId="10" fillId="15" borderId="24" xfId="0" applyFont="1" applyFill="1" applyBorder="1" applyAlignment="1">
      <alignment horizontal="left" vertical="center"/>
    </xf>
    <xf numFmtId="0" fontId="10" fillId="15" borderId="38" xfId="0" applyFont="1" applyFill="1" applyBorder="1" applyAlignment="1">
      <alignment horizontal="left" vertical="center"/>
    </xf>
    <xf numFmtId="0" fontId="9" fillId="17" borderId="48" xfId="0" applyFont="1" applyFill="1" applyBorder="1" applyAlignment="1">
      <alignment horizontal="left" vertical="center"/>
    </xf>
    <xf numFmtId="0" fontId="9" fillId="17" borderId="49" xfId="0" applyFont="1" applyFill="1" applyBorder="1" applyAlignment="1">
      <alignment horizontal="left" vertical="center"/>
    </xf>
    <xf numFmtId="0" fontId="9" fillId="17" borderId="50" xfId="0" applyFont="1" applyFill="1" applyBorder="1" applyAlignment="1">
      <alignment horizontal="left" vertical="center"/>
    </xf>
    <xf numFmtId="0" fontId="9" fillId="3" borderId="58" xfId="0" applyFont="1" applyFill="1" applyBorder="1" applyAlignment="1">
      <alignment horizontal="left" vertical="center"/>
    </xf>
    <xf numFmtId="0" fontId="9" fillId="3" borderId="52" xfId="0" applyFont="1" applyFill="1" applyBorder="1" applyAlignment="1">
      <alignment horizontal="left" vertical="center"/>
    </xf>
    <xf numFmtId="0" fontId="9" fillId="3" borderId="53" xfId="0" applyFont="1" applyFill="1" applyBorder="1" applyAlignment="1">
      <alignment horizontal="left" vertical="center"/>
    </xf>
    <xf numFmtId="0" fontId="9" fillId="17" borderId="41" xfId="0" applyFont="1" applyFill="1" applyBorder="1" applyAlignment="1">
      <alignment horizontal="left" vertical="center" wrapText="1"/>
    </xf>
    <xf numFmtId="0" fontId="9" fillId="17" borderId="32" xfId="0" applyFont="1" applyFill="1" applyBorder="1" applyAlignment="1">
      <alignment horizontal="left" vertical="center" wrapText="1"/>
    </xf>
    <xf numFmtId="0" fontId="9" fillId="0" borderId="48" xfId="0" applyFont="1" applyBorder="1" applyAlignment="1">
      <alignment horizontal="left" vertical="center" wrapText="1"/>
    </xf>
    <xf numFmtId="0" fontId="9" fillId="0" borderId="49" xfId="0" applyFont="1" applyBorder="1" applyAlignment="1">
      <alignment horizontal="left" vertical="center" wrapText="1"/>
    </xf>
    <xf numFmtId="0" fontId="9" fillId="0" borderId="50" xfId="0" applyFont="1" applyBorder="1" applyAlignment="1">
      <alignment horizontal="left" vertical="center" wrapText="1"/>
    </xf>
    <xf numFmtId="0" fontId="29" fillId="0" borderId="23" xfId="0" applyFont="1" applyBorder="1" applyAlignment="1">
      <alignment horizontal="center"/>
    </xf>
    <xf numFmtId="0" fontId="29" fillId="0" borderId="24" xfId="0" applyFont="1" applyBorder="1" applyAlignment="1">
      <alignment horizontal="center"/>
    </xf>
    <xf numFmtId="0" fontId="29" fillId="0" borderId="38" xfId="0" applyFont="1" applyBorder="1" applyAlignment="1">
      <alignment horizontal="center"/>
    </xf>
    <xf numFmtId="0" fontId="29" fillId="0" borderId="26" xfId="0" applyFont="1" applyBorder="1" applyAlignment="1">
      <alignment horizontal="center"/>
    </xf>
    <xf numFmtId="0" fontId="29" fillId="0" borderId="0" xfId="0" applyFont="1" applyAlignment="1">
      <alignment horizontal="center"/>
    </xf>
    <xf numFmtId="0" fontId="29" fillId="0" borderId="27" xfId="0" applyFont="1" applyBorder="1" applyAlignment="1">
      <alignment horizontal="center"/>
    </xf>
    <xf numFmtId="0" fontId="29" fillId="0" borderId="28" xfId="0" applyFont="1" applyBorder="1" applyAlignment="1">
      <alignment horizontal="center"/>
    </xf>
    <xf numFmtId="0" fontId="29" fillId="0" borderId="29" xfId="0" applyFont="1" applyBorder="1" applyAlignment="1">
      <alignment horizontal="center"/>
    </xf>
    <xf numFmtId="0" fontId="29" fillId="0" borderId="39" xfId="0" applyFont="1" applyBorder="1" applyAlignment="1">
      <alignment horizontal="center"/>
    </xf>
    <xf numFmtId="0" fontId="66" fillId="17" borderId="32" xfId="0" applyFont="1" applyFill="1" applyBorder="1" applyAlignment="1">
      <alignment horizontal="center" vertical="center" wrapText="1"/>
    </xf>
    <xf numFmtId="0" fontId="66" fillId="17" borderId="33" xfId="0" applyFont="1" applyFill="1" applyBorder="1" applyAlignment="1">
      <alignment horizontal="center" vertical="center" wrapText="1"/>
    </xf>
    <xf numFmtId="0" fontId="68" fillId="17" borderId="30" xfId="0" applyFont="1" applyFill="1" applyBorder="1" applyAlignment="1">
      <alignment horizontal="center"/>
    </xf>
    <xf numFmtId="0" fontId="28" fillId="3" borderId="49" xfId="0" applyFont="1" applyFill="1" applyBorder="1" applyAlignment="1">
      <alignment vertical="center" wrapText="1"/>
    </xf>
    <xf numFmtId="0" fontId="28" fillId="3" borderId="48" xfId="0" applyFont="1" applyFill="1" applyBorder="1" applyAlignment="1">
      <alignment horizontal="left" vertical="center" wrapText="1"/>
    </xf>
    <xf numFmtId="0" fontId="28" fillId="3" borderId="49" xfId="0" applyFont="1" applyFill="1" applyBorder="1" applyAlignment="1">
      <alignment horizontal="left" vertical="center" wrapText="1"/>
    </xf>
    <xf numFmtId="0" fontId="28" fillId="3" borderId="50" xfId="0" applyFont="1" applyFill="1" applyBorder="1" applyAlignment="1">
      <alignment horizontal="left" vertical="center" wrapText="1"/>
    </xf>
    <xf numFmtId="0" fontId="9" fillId="0" borderId="28" xfId="0" applyFont="1" applyBorder="1" applyAlignment="1">
      <alignment horizontal="left" vertical="center" wrapText="1"/>
    </xf>
    <xf numFmtId="0" fontId="9" fillId="0" borderId="29" xfId="0" applyFont="1" applyBorder="1" applyAlignment="1">
      <alignment horizontal="left" vertical="center" wrapText="1"/>
    </xf>
    <xf numFmtId="0" fontId="9" fillId="0" borderId="39" xfId="0" applyFont="1" applyBorder="1" applyAlignment="1">
      <alignment horizontal="left" vertical="center" wrapText="1"/>
    </xf>
    <xf numFmtId="0" fontId="10" fillId="17" borderId="10" xfId="0" applyFont="1" applyFill="1" applyBorder="1" applyAlignment="1">
      <alignment horizontal="center" vertical="center" wrapText="1"/>
    </xf>
    <xf numFmtId="0" fontId="10" fillId="17" borderId="11" xfId="0" applyFont="1" applyFill="1" applyBorder="1" applyAlignment="1">
      <alignment horizontal="center" vertical="center" wrapText="1"/>
    </xf>
    <xf numFmtId="0" fontId="10" fillId="17" borderId="19" xfId="0" applyFont="1" applyFill="1" applyBorder="1" applyAlignment="1">
      <alignment horizontal="center" vertical="center" wrapText="1"/>
    </xf>
    <xf numFmtId="0" fontId="62" fillId="17" borderId="48" xfId="0" applyFont="1" applyFill="1" applyBorder="1" applyAlignment="1">
      <alignment horizontal="center" vertical="center" wrapText="1"/>
    </xf>
    <xf numFmtId="0" fontId="62" fillId="17" borderId="49" xfId="0" applyFont="1" applyFill="1" applyBorder="1" applyAlignment="1">
      <alignment horizontal="center" vertical="center" wrapText="1"/>
    </xf>
    <xf numFmtId="0" fontId="62" fillId="17" borderId="50" xfId="0" applyFont="1" applyFill="1" applyBorder="1" applyAlignment="1">
      <alignment horizontal="center" vertical="center" wrapText="1"/>
    </xf>
    <xf numFmtId="0" fontId="62" fillId="17" borderId="24" xfId="0" applyFont="1" applyFill="1" applyBorder="1" applyAlignment="1">
      <alignment horizontal="center" vertical="center" wrapText="1"/>
    </xf>
    <xf numFmtId="0" fontId="9" fillId="18" borderId="51" xfId="0" applyFont="1" applyFill="1" applyBorder="1" applyAlignment="1">
      <alignment horizontal="center" vertical="center" wrapText="1"/>
    </xf>
    <xf numFmtId="0" fontId="9" fillId="18" borderId="59" xfId="0" applyFont="1" applyFill="1" applyBorder="1" applyAlignment="1">
      <alignment horizontal="center" vertical="center" wrapText="1"/>
    </xf>
    <xf numFmtId="0" fontId="10" fillId="22" borderId="51" xfId="0" applyFont="1" applyFill="1" applyBorder="1" applyAlignment="1">
      <alignment horizontal="center" vertical="center" wrapText="1"/>
    </xf>
    <xf numFmtId="0" fontId="10" fillId="22" borderId="59" xfId="0" applyFont="1" applyFill="1" applyBorder="1" applyAlignment="1">
      <alignment horizontal="center" vertical="center" wrapText="1"/>
    </xf>
    <xf numFmtId="0" fontId="9" fillId="24" borderId="51" xfId="0" applyFont="1" applyFill="1" applyBorder="1" applyAlignment="1">
      <alignment horizontal="center" vertical="center" wrapText="1"/>
    </xf>
    <xf numFmtId="0" fontId="9" fillId="24" borderId="59" xfId="0" applyFont="1" applyFill="1" applyBorder="1" applyAlignment="1">
      <alignment horizontal="center" vertical="center" wrapText="1"/>
    </xf>
    <xf numFmtId="0" fontId="62" fillId="22" borderId="48" xfId="0" applyFont="1" applyFill="1" applyBorder="1" applyAlignment="1">
      <alignment horizontal="center" vertical="center"/>
    </xf>
    <xf numFmtId="0" fontId="62" fillId="22" borderId="49" xfId="0" applyFont="1" applyFill="1" applyBorder="1" applyAlignment="1">
      <alignment horizontal="center" vertical="center"/>
    </xf>
    <xf numFmtId="0" fontId="62" fillId="22" borderId="50" xfId="0" applyFont="1" applyFill="1" applyBorder="1" applyAlignment="1">
      <alignment horizontal="center" vertical="center"/>
    </xf>
    <xf numFmtId="0" fontId="10" fillId="17" borderId="37" xfId="0" applyFont="1" applyFill="1" applyBorder="1" applyAlignment="1">
      <alignment horizontal="center" vertical="center" wrapText="1"/>
    </xf>
    <xf numFmtId="0" fontId="10" fillId="17" borderId="7" xfId="0" applyFont="1" applyFill="1" applyBorder="1" applyAlignment="1">
      <alignment horizontal="center" vertical="center" wrapText="1"/>
    </xf>
    <xf numFmtId="0" fontId="10" fillId="17" borderId="73" xfId="0" applyFont="1" applyFill="1" applyBorder="1" applyAlignment="1">
      <alignment horizontal="center" vertical="center" wrapText="1"/>
    </xf>
    <xf numFmtId="0" fontId="10" fillId="17" borderId="3" xfId="0" applyFont="1" applyFill="1" applyBorder="1" applyAlignment="1">
      <alignment horizontal="center" vertical="center" wrapText="1"/>
    </xf>
    <xf numFmtId="0" fontId="10" fillId="17"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1" xfId="0" applyFont="1" applyFill="1" applyBorder="1" applyAlignment="1">
      <alignment horizontal="center" vertical="center" wrapText="1"/>
    </xf>
    <xf numFmtId="0" fontId="45" fillId="16" borderId="8" xfId="0" applyFont="1" applyFill="1" applyBorder="1" applyAlignment="1">
      <alignment horizontal="center" vertical="center"/>
    </xf>
    <xf numFmtId="0" fontId="45" fillId="16" borderId="6" xfId="0" applyFont="1" applyFill="1" applyBorder="1" applyAlignment="1">
      <alignment horizontal="center" vertical="center"/>
    </xf>
    <xf numFmtId="0" fontId="45" fillId="16" borderId="7" xfId="0" applyFont="1" applyFill="1" applyBorder="1" applyAlignment="1">
      <alignment horizontal="center" vertical="center"/>
    </xf>
    <xf numFmtId="0" fontId="45" fillId="16" borderId="8" xfId="0" applyFont="1" applyFill="1" applyBorder="1" applyAlignment="1">
      <alignment horizontal="center" vertical="center" wrapText="1"/>
    </xf>
    <xf numFmtId="0" fontId="45" fillId="16" borderId="6" xfId="0" applyFont="1" applyFill="1" applyBorder="1" applyAlignment="1">
      <alignment horizontal="center" vertical="center" wrapText="1"/>
    </xf>
    <xf numFmtId="0" fontId="43" fillId="0" borderId="8" xfId="0" applyFont="1" applyBorder="1" applyAlignment="1">
      <alignment horizontal="center" vertical="center" wrapText="1"/>
    </xf>
    <xf numFmtId="0" fontId="43" fillId="0" borderId="6" xfId="0" applyFont="1" applyBorder="1" applyAlignment="1">
      <alignment horizontal="center" vertical="center" wrapText="1"/>
    </xf>
    <xf numFmtId="0" fontId="43" fillId="0" borderId="7" xfId="0" applyFont="1" applyBorder="1" applyAlignment="1">
      <alignment horizontal="center" vertical="center" wrapText="1"/>
    </xf>
    <xf numFmtId="0" fontId="45" fillId="0" borderId="8" xfId="0" applyFont="1" applyBorder="1" applyAlignment="1">
      <alignment horizontal="center" vertical="center" wrapText="1"/>
    </xf>
    <xf numFmtId="0" fontId="45" fillId="0" borderId="6" xfId="0" applyFont="1" applyBorder="1" applyAlignment="1">
      <alignment horizontal="center" vertical="center" wrapText="1"/>
    </xf>
    <xf numFmtId="6" fontId="78" fillId="0" borderId="49" xfId="0" applyNumberFormat="1" applyFont="1" applyBorder="1" applyAlignment="1">
      <alignment horizontal="center" vertical="center" wrapText="1"/>
    </xf>
    <xf numFmtId="6" fontId="78" fillId="0" borderId="50" xfId="0" applyNumberFormat="1" applyFont="1" applyBorder="1" applyAlignment="1">
      <alignment horizontal="center" vertical="center" wrapText="1"/>
    </xf>
    <xf numFmtId="0" fontId="5" fillId="0" borderId="1" xfId="0" applyFont="1" applyFill="1" applyBorder="1" applyAlignment="1" applyProtection="1">
      <alignment horizontal="justify" vertical="center" wrapText="1"/>
      <protection locked="0"/>
    </xf>
    <xf numFmtId="0" fontId="5" fillId="0" borderId="7" xfId="0" applyFont="1" applyFill="1" applyBorder="1" applyAlignment="1" applyProtection="1">
      <alignment horizontal="justify" vertical="center" wrapText="1"/>
      <protection locked="0"/>
    </xf>
    <xf numFmtId="0" fontId="5" fillId="0" borderId="1" xfId="0" applyFont="1" applyFill="1" applyBorder="1" applyAlignment="1">
      <alignment horizontal="justify" vertical="top" wrapText="1"/>
    </xf>
    <xf numFmtId="0" fontId="5" fillId="0" borderId="7" xfId="0" applyFont="1" applyFill="1" applyBorder="1" applyAlignment="1">
      <alignment horizontal="justify" vertical="top" wrapText="1"/>
    </xf>
    <xf numFmtId="0" fontId="5" fillId="0" borderId="1" xfId="0" applyFont="1" applyFill="1" applyBorder="1" applyAlignment="1" applyProtection="1">
      <alignment horizontal="center" vertical="center" wrapText="1"/>
      <protection locked="0"/>
    </xf>
    <xf numFmtId="10" fontId="39" fillId="17" borderId="60" xfId="21" applyNumberFormat="1" applyFont="1" applyFill="1" applyBorder="1" applyAlignment="1">
      <alignment horizontal="center" vertical="center"/>
    </xf>
    <xf numFmtId="10" fontId="39" fillId="17" borderId="0" xfId="21" applyNumberFormat="1" applyFont="1" applyFill="1" applyBorder="1" applyAlignment="1">
      <alignment horizontal="center" vertical="center"/>
    </xf>
    <xf numFmtId="10" fontId="39" fillId="17" borderId="9" xfId="21" applyNumberFormat="1" applyFont="1" applyFill="1" applyBorder="1" applyAlignment="1">
      <alignment horizontal="center" vertical="center"/>
    </xf>
    <xf numFmtId="10" fontId="39" fillId="17" borderId="42" xfId="21" applyNumberFormat="1" applyFont="1" applyFill="1" applyBorder="1" applyAlignment="1">
      <alignment horizontal="center" vertical="center"/>
    </xf>
    <xf numFmtId="10" fontId="39" fillId="17" borderId="43" xfId="21" applyNumberFormat="1" applyFont="1" applyFill="1" applyBorder="1" applyAlignment="1">
      <alignment horizontal="center" vertical="center"/>
    </xf>
    <xf numFmtId="10" fontId="39" fillId="17" borderId="44" xfId="21" applyNumberFormat="1" applyFont="1" applyFill="1" applyBorder="1" applyAlignment="1">
      <alignment horizontal="center" vertical="center"/>
    </xf>
    <xf numFmtId="0" fontId="5" fillId="0" borderId="1" xfId="0" applyFont="1" applyFill="1" applyBorder="1" applyAlignment="1">
      <alignment horizontal="center" vertical="top" wrapText="1"/>
    </xf>
    <xf numFmtId="0" fontId="5" fillId="0" borderId="7" xfId="0" applyFont="1" applyFill="1" applyBorder="1" applyAlignment="1">
      <alignment horizontal="center" vertical="top" wrapText="1"/>
    </xf>
    <xf numFmtId="0" fontId="62" fillId="22" borderId="40" xfId="0" applyFont="1" applyFill="1" applyBorder="1" applyAlignment="1">
      <alignment horizontal="center" vertical="center"/>
    </xf>
    <xf numFmtId="0" fontId="62" fillId="22" borderId="44" xfId="0" applyFont="1" applyFill="1" applyBorder="1" applyAlignment="1">
      <alignment horizontal="center" vertical="center"/>
    </xf>
    <xf numFmtId="0" fontId="62" fillId="22" borderId="5" xfId="0" applyFont="1" applyFill="1" applyBorder="1" applyAlignment="1">
      <alignment horizontal="center" vertical="center"/>
    </xf>
    <xf numFmtId="0" fontId="65" fillId="22" borderId="56" xfId="0" applyFont="1" applyFill="1" applyBorder="1" applyAlignment="1">
      <alignment horizontal="center" vertical="center"/>
    </xf>
    <xf numFmtId="0" fontId="65" fillId="22" borderId="43" xfId="0" applyFont="1" applyFill="1" applyBorder="1" applyAlignment="1">
      <alignment horizontal="center" vertical="center"/>
    </xf>
    <xf numFmtId="0" fontId="62" fillId="22" borderId="23" xfId="0" applyFont="1" applyFill="1" applyBorder="1" applyAlignment="1">
      <alignment horizontal="center" vertical="center" wrapText="1"/>
    </xf>
    <xf numFmtId="0" fontId="62" fillId="22" borderId="26" xfId="0" applyFont="1" applyFill="1" applyBorder="1" applyAlignment="1">
      <alignment horizontal="center" vertical="center" wrapText="1"/>
    </xf>
    <xf numFmtId="0" fontId="10" fillId="17" borderId="17" xfId="0" applyFont="1" applyFill="1" applyBorder="1" applyAlignment="1">
      <alignment horizontal="center" vertical="center" wrapText="1"/>
    </xf>
    <xf numFmtId="0" fontId="10" fillId="17" borderId="18" xfId="0" applyFont="1" applyFill="1" applyBorder="1" applyAlignment="1">
      <alignment horizontal="center" vertical="center" wrapText="1"/>
    </xf>
    <xf numFmtId="0" fontId="10" fillId="17" borderId="20" xfId="0" applyFont="1" applyFill="1" applyBorder="1" applyAlignment="1">
      <alignment horizontal="center" vertical="center" wrapText="1"/>
    </xf>
    <xf numFmtId="0" fontId="9" fillId="22" borderId="51" xfId="0" applyFont="1" applyFill="1" applyBorder="1" applyAlignment="1">
      <alignment horizontal="center" vertical="center" wrapText="1"/>
    </xf>
    <xf numFmtId="0" fontId="9" fillId="22" borderId="59" xfId="0" applyFont="1" applyFill="1" applyBorder="1" applyAlignment="1">
      <alignment horizontal="center" vertical="center" wrapText="1"/>
    </xf>
    <xf numFmtId="0" fontId="83" fillId="0" borderId="1" xfId="3248" applyFill="1" applyBorder="1" applyAlignment="1">
      <alignment horizontal="center" vertical="center" wrapText="1"/>
    </xf>
    <xf numFmtId="0" fontId="0" fillId="0" borderId="38" xfId="0" applyBorder="1" applyAlignment="1">
      <alignment horizontal="center"/>
    </xf>
    <xf numFmtId="0" fontId="0" fillId="0" borderId="27" xfId="0" applyBorder="1" applyAlignment="1">
      <alignment horizontal="center"/>
    </xf>
    <xf numFmtId="0" fontId="0" fillId="0" borderId="28" xfId="0" applyBorder="1" applyAlignment="1">
      <alignment horizontal="center"/>
    </xf>
    <xf numFmtId="0" fontId="0" fillId="0" borderId="29" xfId="0" applyBorder="1" applyAlignment="1">
      <alignment horizontal="center"/>
    </xf>
    <xf numFmtId="0" fontId="0" fillId="0" borderId="39" xfId="0" applyBorder="1" applyAlignment="1">
      <alignment horizontal="center"/>
    </xf>
    <xf numFmtId="0" fontId="9" fillId="17" borderId="48" xfId="0" applyFont="1" applyFill="1" applyBorder="1" applyAlignment="1">
      <alignment horizontal="center" vertical="center" wrapText="1"/>
    </xf>
    <xf numFmtId="0" fontId="9" fillId="17" borderId="49" xfId="0" applyFont="1" applyFill="1" applyBorder="1" applyAlignment="1">
      <alignment horizontal="center" vertical="center" wrapText="1"/>
    </xf>
    <xf numFmtId="0" fontId="9" fillId="17" borderId="50" xfId="0" applyFont="1" applyFill="1" applyBorder="1" applyAlignment="1">
      <alignment horizontal="center" vertical="center" wrapText="1"/>
    </xf>
    <xf numFmtId="0" fontId="62" fillId="17" borderId="23" xfId="0" applyFont="1" applyFill="1" applyBorder="1" applyAlignment="1">
      <alignment horizontal="center" vertical="center" wrapText="1"/>
    </xf>
    <xf numFmtId="0" fontId="62" fillId="17" borderId="38" xfId="0" applyFont="1" applyFill="1" applyBorder="1" applyAlignment="1">
      <alignment horizontal="center" vertical="center" wrapText="1"/>
    </xf>
    <xf numFmtId="0" fontId="62" fillId="17" borderId="28" xfId="0" applyFont="1" applyFill="1" applyBorder="1" applyAlignment="1">
      <alignment horizontal="center" vertical="center" wrapText="1"/>
    </xf>
    <xf numFmtId="0" fontId="62" fillId="17" borderId="29" xfId="0" applyFont="1" applyFill="1" applyBorder="1" applyAlignment="1">
      <alignment horizontal="center" vertical="center" wrapText="1"/>
    </xf>
    <xf numFmtId="0" fontId="62" fillId="17" borderId="39" xfId="0" applyFont="1" applyFill="1" applyBorder="1" applyAlignment="1">
      <alignment horizontal="center" vertical="center" wrapText="1"/>
    </xf>
    <xf numFmtId="0" fontId="67" fillId="17" borderId="6" xfId="0" applyFont="1" applyFill="1" applyBorder="1" applyAlignment="1">
      <alignment horizontal="center" vertical="center" wrapText="1"/>
    </xf>
    <xf numFmtId="0" fontId="67" fillId="17" borderId="55" xfId="0" applyFont="1" applyFill="1" applyBorder="1" applyAlignment="1">
      <alignment horizontal="center" vertical="center" wrapText="1"/>
    </xf>
    <xf numFmtId="0" fontId="67" fillId="17" borderId="57" xfId="0" applyFont="1" applyFill="1" applyBorder="1" applyAlignment="1">
      <alignment horizontal="center" vertical="center" wrapText="1"/>
    </xf>
    <xf numFmtId="0" fontId="28" fillId="0" borderId="48" xfId="0" applyFont="1" applyBorder="1" applyAlignment="1">
      <alignment horizontal="left" vertical="center"/>
    </xf>
    <xf numFmtId="0" fontId="28" fillId="0" borderId="49" xfId="0" applyFont="1" applyBorder="1" applyAlignment="1">
      <alignment horizontal="left" vertical="center"/>
    </xf>
    <xf numFmtId="0" fontId="62" fillId="17" borderId="24" xfId="0" applyFont="1" applyFill="1" applyBorder="1" applyAlignment="1">
      <alignment horizontal="center" vertical="center"/>
    </xf>
    <xf numFmtId="0" fontId="62" fillId="17" borderId="49" xfId="0" applyFont="1" applyFill="1" applyBorder="1" applyAlignment="1">
      <alignment horizontal="center" vertical="center"/>
    </xf>
    <xf numFmtId="0" fontId="28" fillId="0" borderId="50" xfId="0" applyFont="1" applyBorder="1" applyAlignment="1">
      <alignment horizontal="left" vertical="center"/>
    </xf>
    <xf numFmtId="0" fontId="5" fillId="0" borderId="59" xfId="0" applyFont="1" applyBorder="1" applyAlignment="1">
      <alignment vertical="center" wrapText="1"/>
    </xf>
    <xf numFmtId="0" fontId="5" fillId="0" borderId="40"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5" xfId="0" applyFont="1" applyBorder="1" applyAlignment="1">
      <alignment vertical="center" wrapText="1"/>
    </xf>
    <xf numFmtId="0" fontId="5" fillId="0" borderId="1" xfId="0" applyFont="1" applyBorder="1" applyAlignment="1">
      <alignment vertical="center" wrapText="1"/>
    </xf>
    <xf numFmtId="0" fontId="5" fillId="0" borderId="2" xfId="0" applyFont="1" applyBorder="1" applyAlignment="1">
      <alignment vertical="center" wrapText="1"/>
    </xf>
    <xf numFmtId="0" fontId="5" fillId="0" borderId="3" xfId="0" applyFont="1" applyBorder="1" applyAlignment="1">
      <alignment vertical="center" wrapText="1"/>
    </xf>
    <xf numFmtId="0" fontId="5" fillId="0" borderId="5"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0" fontId="5" fillId="0" borderId="51" xfId="0" applyFont="1" applyBorder="1" applyAlignment="1">
      <alignment horizontal="center" vertical="center" wrapText="1"/>
    </xf>
    <xf numFmtId="0" fontId="5" fillId="0" borderId="59" xfId="0" applyFont="1" applyBorder="1" applyAlignment="1">
      <alignment horizontal="center" vertical="center" wrapText="1"/>
    </xf>
    <xf numFmtId="0" fontId="5" fillId="0" borderId="70"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35" xfId="0" applyFont="1" applyBorder="1" applyAlignment="1">
      <alignment horizontal="justify" vertical="center" wrapText="1"/>
    </xf>
    <xf numFmtId="0" fontId="5" fillId="0" borderId="22" xfId="0" applyFont="1" applyBorder="1" applyAlignment="1">
      <alignment horizontal="justify" vertical="center" wrapText="1"/>
    </xf>
    <xf numFmtId="0" fontId="5" fillId="0" borderId="36" xfId="0" applyFont="1" applyBorder="1" applyAlignment="1">
      <alignment horizontal="justify"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5" fillId="0" borderId="61" xfId="0" applyFont="1" applyBorder="1" applyAlignment="1">
      <alignment horizontal="center" vertical="center" wrapText="1"/>
    </xf>
    <xf numFmtId="0" fontId="5" fillId="0" borderId="62" xfId="0" applyFont="1" applyBorder="1" applyAlignment="1">
      <alignment horizontal="center" vertical="center" wrapText="1"/>
    </xf>
    <xf numFmtId="0" fontId="5" fillId="0" borderId="47" xfId="0" applyFont="1" applyBorder="1" applyAlignment="1">
      <alignment horizontal="center" vertical="center" wrapText="1"/>
    </xf>
    <xf numFmtId="0" fontId="5" fillId="0" borderId="5" xfId="0" applyFont="1" applyBorder="1" applyAlignment="1">
      <alignment horizontal="justify" vertical="center" wrapText="1"/>
    </xf>
    <xf numFmtId="0" fontId="5" fillId="0" borderId="1" xfId="0" applyFont="1" applyBorder="1" applyAlignment="1">
      <alignment horizontal="justify" vertical="center" wrapText="1"/>
    </xf>
    <xf numFmtId="0" fontId="5" fillId="0" borderId="4" xfId="0" applyFont="1" applyBorder="1" applyAlignment="1">
      <alignment horizontal="justify" vertical="center" wrapText="1"/>
    </xf>
    <xf numFmtId="0" fontId="2" fillId="17" borderId="26" xfId="0" applyFont="1" applyFill="1" applyBorder="1" applyAlignment="1" applyProtection="1">
      <alignment horizontal="center" vertical="center" wrapText="1"/>
      <protection locked="0"/>
    </xf>
    <xf numFmtId="0" fontId="2" fillId="17" borderId="0" xfId="0" applyFont="1" applyFill="1" applyAlignment="1" applyProtection="1">
      <alignment horizontal="center" vertical="center" wrapText="1"/>
      <protection locked="0"/>
    </xf>
    <xf numFmtId="0" fontId="2" fillId="17" borderId="28" xfId="0" applyFont="1" applyFill="1" applyBorder="1" applyAlignment="1" applyProtection="1">
      <alignment horizontal="center" vertical="center" wrapText="1"/>
      <protection locked="0"/>
    </xf>
    <xf numFmtId="0" fontId="2" fillId="17" borderId="29" xfId="0" applyFont="1" applyFill="1" applyBorder="1" applyAlignment="1" applyProtection="1">
      <alignment horizontal="center" vertical="center" wrapText="1"/>
      <protection locked="0"/>
    </xf>
    <xf numFmtId="0" fontId="5" fillId="0" borderId="14" xfId="0" applyFont="1" applyBorder="1" applyAlignment="1">
      <alignment horizontal="justify" vertical="center" wrapText="1"/>
    </xf>
    <xf numFmtId="0" fontId="5" fillId="0" borderId="15" xfId="0" applyFont="1" applyBorder="1" applyAlignment="1">
      <alignment horizontal="justify" vertical="center" wrapText="1"/>
    </xf>
    <xf numFmtId="0" fontId="10" fillId="0" borderId="40" xfId="0" applyFont="1" applyBorder="1" applyAlignment="1">
      <alignment horizontal="center" vertical="center" wrapText="1"/>
    </xf>
    <xf numFmtId="0" fontId="10" fillId="0" borderId="18" xfId="0" applyFont="1" applyBorder="1" applyAlignment="1">
      <alignment horizontal="center" vertical="center" wrapText="1"/>
    </xf>
    <xf numFmtId="0" fontId="10" fillId="0" borderId="63" xfId="0" applyFont="1" applyBorder="1" applyAlignment="1">
      <alignment horizontal="center" vertical="center" wrapText="1"/>
    </xf>
    <xf numFmtId="0" fontId="5" fillId="0" borderId="0" xfId="16" applyFont="1" applyAlignment="1">
      <alignment horizontal="center" vertical="center" wrapText="1"/>
    </xf>
    <xf numFmtId="0" fontId="30" fillId="17" borderId="17" xfId="0" applyFont="1" applyFill="1" applyBorder="1" applyAlignment="1">
      <alignment horizontal="center" vertical="center" wrapText="1"/>
    </xf>
    <xf numFmtId="0" fontId="30" fillId="17" borderId="3" xfId="0" applyFont="1" applyFill="1" applyBorder="1" applyAlignment="1">
      <alignment horizontal="center" vertical="center" wrapText="1"/>
    </xf>
    <xf numFmtId="0" fontId="30" fillId="17" borderId="10" xfId="0" applyFont="1" applyFill="1" applyBorder="1" applyAlignment="1">
      <alignment horizontal="center" vertical="center" wrapText="1"/>
    </xf>
    <xf numFmtId="0" fontId="69" fillId="17" borderId="18" xfId="0" applyFont="1" applyFill="1" applyBorder="1" applyAlignment="1">
      <alignment horizontal="center" vertical="center" wrapText="1"/>
    </xf>
    <xf numFmtId="0" fontId="69" fillId="17" borderId="1" xfId="0" applyFont="1" applyFill="1" applyBorder="1" applyAlignment="1">
      <alignment horizontal="center" vertical="center" wrapText="1"/>
    </xf>
    <xf numFmtId="0" fontId="69" fillId="17" borderId="11" xfId="0" applyFont="1" applyFill="1" applyBorder="1" applyAlignment="1">
      <alignment horizontal="center" vertical="center" wrapText="1"/>
    </xf>
    <xf numFmtId="0" fontId="28" fillId="3" borderId="45" xfId="0" applyFont="1" applyFill="1" applyBorder="1" applyAlignment="1">
      <alignment horizontal="left" vertical="center" wrapText="1"/>
    </xf>
    <xf numFmtId="0" fontId="28" fillId="3" borderId="30" xfId="0" applyFont="1" applyFill="1" applyBorder="1" applyAlignment="1">
      <alignment horizontal="left" vertical="center" wrapText="1"/>
    </xf>
    <xf numFmtId="0" fontId="28" fillId="3" borderId="46" xfId="0" applyFont="1" applyFill="1" applyBorder="1" applyAlignment="1">
      <alignment horizontal="left" vertical="center" wrapText="1"/>
    </xf>
    <xf numFmtId="0" fontId="9" fillId="17" borderId="33" xfId="0" applyFont="1" applyFill="1" applyBorder="1" applyAlignment="1">
      <alignment horizontal="left" vertical="center" wrapText="1"/>
    </xf>
    <xf numFmtId="0" fontId="9" fillId="3" borderId="23" xfId="0" applyFont="1" applyFill="1" applyBorder="1" applyAlignment="1">
      <alignment horizontal="left" vertical="center" wrapText="1"/>
    </xf>
    <xf numFmtId="0" fontId="9" fillId="3" borderId="24" xfId="0" applyFont="1" applyFill="1" applyBorder="1" applyAlignment="1">
      <alignment horizontal="left" vertical="center" wrapText="1"/>
    </xf>
    <xf numFmtId="0" fontId="9" fillId="3" borderId="38" xfId="0" applyFont="1" applyFill="1" applyBorder="1" applyAlignment="1">
      <alignment horizontal="left" vertical="center" wrapText="1"/>
    </xf>
    <xf numFmtId="0" fontId="9" fillId="17" borderId="45" xfId="0" applyFont="1" applyFill="1" applyBorder="1" applyAlignment="1">
      <alignment horizontal="left" vertical="center" wrapText="1"/>
    </xf>
    <xf numFmtId="0" fontId="9" fillId="17" borderId="30" xfId="0" applyFont="1" applyFill="1" applyBorder="1" applyAlignment="1">
      <alignment horizontal="left" vertical="center" wrapText="1"/>
    </xf>
    <xf numFmtId="0" fontId="9" fillId="17" borderId="31" xfId="0" applyFont="1" applyFill="1" applyBorder="1" applyAlignment="1">
      <alignment horizontal="left" vertical="center" wrapText="1"/>
    </xf>
    <xf numFmtId="0" fontId="9" fillId="3" borderId="48" xfId="0" applyFont="1" applyFill="1" applyBorder="1" applyAlignment="1">
      <alignment horizontal="left" vertical="center" wrapText="1"/>
    </xf>
    <xf numFmtId="0" fontId="9" fillId="3" borderId="49" xfId="0" applyFont="1" applyFill="1" applyBorder="1" applyAlignment="1">
      <alignment horizontal="left" vertical="center" wrapText="1"/>
    </xf>
    <xf numFmtId="0" fontId="9" fillId="3" borderId="50" xfId="0" applyFont="1" applyFill="1" applyBorder="1" applyAlignment="1">
      <alignment horizontal="left" vertical="center" wrapText="1"/>
    </xf>
    <xf numFmtId="0" fontId="9" fillId="0" borderId="48" xfId="0" applyFont="1" applyBorder="1" applyAlignment="1">
      <alignment horizontal="center" vertical="center" wrapText="1"/>
    </xf>
    <xf numFmtId="0" fontId="9" fillId="0" borderId="49" xfId="0" applyFont="1" applyBorder="1" applyAlignment="1">
      <alignment horizontal="center" vertical="center" wrapText="1"/>
    </xf>
    <xf numFmtId="0" fontId="9" fillId="0" borderId="50" xfId="0" applyFont="1" applyBorder="1" applyAlignment="1">
      <alignment horizontal="center" vertical="center" wrapText="1"/>
    </xf>
    <xf numFmtId="0" fontId="2" fillId="17" borderId="23" xfId="16" applyFont="1" applyFill="1" applyBorder="1" applyAlignment="1">
      <alignment horizontal="center" vertical="center" wrapText="1"/>
    </xf>
    <xf numFmtId="0" fontId="2" fillId="17" borderId="26" xfId="16" applyFont="1" applyFill="1" applyBorder="1" applyAlignment="1">
      <alignment horizontal="center" vertical="center" wrapText="1"/>
    </xf>
    <xf numFmtId="0" fontId="2" fillId="17" borderId="3" xfId="16" applyFont="1" applyFill="1" applyBorder="1" applyAlignment="1">
      <alignment horizontal="center" vertical="center" wrapText="1"/>
    </xf>
    <xf numFmtId="0" fontId="2" fillId="17" borderId="2" xfId="16" applyFont="1" applyFill="1" applyBorder="1" applyAlignment="1">
      <alignment horizontal="center" vertical="center" wrapText="1"/>
    </xf>
    <xf numFmtId="0" fontId="2" fillId="17" borderId="35" xfId="16" applyFont="1" applyFill="1" applyBorder="1" applyAlignment="1">
      <alignment horizontal="center" vertical="center" wrapText="1"/>
    </xf>
    <xf numFmtId="0" fontId="2" fillId="17" borderId="22" xfId="16" applyFont="1" applyFill="1" applyBorder="1" applyAlignment="1">
      <alignment horizontal="center" vertical="center" wrapText="1"/>
    </xf>
    <xf numFmtId="0" fontId="14" fillId="17" borderId="16" xfId="16" applyFont="1" applyFill="1" applyBorder="1" applyAlignment="1">
      <alignment horizontal="center" vertical="center" wrapText="1"/>
    </xf>
    <xf numFmtId="0" fontId="14" fillId="17" borderId="37" xfId="16" applyFont="1" applyFill="1" applyBorder="1" applyAlignment="1">
      <alignment horizontal="center" vertical="center" wrapText="1"/>
    </xf>
    <xf numFmtId="0" fontId="2" fillId="22" borderId="3" xfId="16" applyFont="1" applyFill="1" applyBorder="1" applyAlignment="1">
      <alignment horizontal="center" vertical="center" wrapText="1"/>
    </xf>
    <xf numFmtId="0" fontId="9" fillId="17" borderId="10" xfId="16" applyFont="1" applyFill="1" applyBorder="1" applyAlignment="1" applyProtection="1">
      <alignment horizontal="center" vertical="center" wrapText="1"/>
      <protection locked="0"/>
    </xf>
    <xf numFmtId="0" fontId="9" fillId="17" borderId="19" xfId="16" applyFont="1" applyFill="1" applyBorder="1" applyAlignment="1" applyProtection="1">
      <alignment horizontal="center" vertical="center" wrapText="1"/>
      <protection locked="0"/>
    </xf>
    <xf numFmtId="10" fontId="3" fillId="0" borderId="3" xfId="0" applyNumberFormat="1" applyFont="1" applyFill="1" applyBorder="1" applyAlignment="1" applyProtection="1">
      <alignment horizontal="center" vertical="center" wrapText="1"/>
      <protection locked="0"/>
    </xf>
    <xf numFmtId="10" fontId="3" fillId="0" borderId="1" xfId="0" applyNumberFormat="1" applyFont="1" applyFill="1" applyBorder="1" applyAlignment="1" applyProtection="1">
      <alignment horizontal="center" vertical="center" wrapText="1"/>
      <protection locked="0"/>
    </xf>
    <xf numFmtId="0" fontId="5" fillId="0" borderId="61" xfId="16" applyFont="1" applyFill="1" applyBorder="1" applyAlignment="1" applyProtection="1">
      <alignment horizontal="left" vertical="top" wrapText="1"/>
      <protection locked="0"/>
    </xf>
    <xf numFmtId="0" fontId="5" fillId="0" borderId="21" xfId="16" applyFont="1" applyFill="1" applyBorder="1" applyAlignment="1" applyProtection="1">
      <alignment horizontal="left" vertical="top" wrapText="1"/>
      <protection locked="0"/>
    </xf>
    <xf numFmtId="0" fontId="5" fillId="0" borderId="1" xfId="16" applyFont="1" applyFill="1" applyBorder="1" applyAlignment="1">
      <alignment horizontal="justify" vertical="top" wrapText="1"/>
    </xf>
    <xf numFmtId="0" fontId="14" fillId="0" borderId="1" xfId="0" applyFont="1" applyFill="1" applyBorder="1" applyAlignment="1" applyProtection="1">
      <alignment horizontal="center" vertical="center" wrapText="1"/>
      <protection locked="0"/>
    </xf>
    <xf numFmtId="0" fontId="4" fillId="0" borderId="17" xfId="16" applyFill="1" applyBorder="1" applyAlignment="1">
      <alignment horizontal="center" vertical="center" wrapText="1"/>
    </xf>
    <xf numFmtId="0" fontId="4" fillId="0" borderId="18" xfId="16" applyFill="1" applyBorder="1" applyAlignment="1">
      <alignment horizontal="center" vertical="center" wrapText="1"/>
    </xf>
    <xf numFmtId="0" fontId="4" fillId="0" borderId="3" xfId="16" applyFill="1" applyBorder="1" applyAlignment="1">
      <alignment horizontal="center" vertical="center" wrapText="1"/>
    </xf>
    <xf numFmtId="0" fontId="4" fillId="0" borderId="1" xfId="16" applyFill="1" applyBorder="1" applyAlignment="1">
      <alignment horizontal="center" vertical="center" wrapText="1"/>
    </xf>
    <xf numFmtId="0" fontId="5" fillId="0" borderId="3" xfId="16" applyFont="1" applyFill="1" applyBorder="1" applyAlignment="1">
      <alignment horizontal="justify" vertical="top" wrapText="1"/>
    </xf>
    <xf numFmtId="0" fontId="14" fillId="0" borderId="3" xfId="0" applyFont="1" applyFill="1" applyBorder="1" applyAlignment="1" applyProtection="1">
      <alignment horizontal="center" vertical="center" wrapText="1"/>
      <protection locked="0"/>
    </xf>
    <xf numFmtId="0" fontId="11" fillId="0" borderId="3" xfId="16" applyFont="1" applyFill="1" applyBorder="1" applyAlignment="1" applyProtection="1">
      <alignment horizontal="center" vertical="center" wrapText="1"/>
      <protection locked="0"/>
    </xf>
    <xf numFmtId="0" fontId="11" fillId="0" borderId="1" xfId="16" applyFont="1" applyFill="1" applyBorder="1" applyAlignment="1" applyProtection="1">
      <alignment horizontal="center" vertical="center" wrapText="1"/>
      <protection locked="0"/>
    </xf>
    <xf numFmtId="10" fontId="3" fillId="0" borderId="2" xfId="0" applyNumberFormat="1" applyFont="1" applyFill="1" applyBorder="1" applyAlignment="1" applyProtection="1">
      <alignment horizontal="center" vertical="center" wrapText="1"/>
      <protection locked="0"/>
    </xf>
    <xf numFmtId="10" fontId="3" fillId="0" borderId="5" xfId="0" applyNumberFormat="1" applyFont="1" applyFill="1" applyBorder="1" applyAlignment="1" applyProtection="1">
      <alignment horizontal="center" vertical="center" wrapText="1"/>
      <protection locked="0"/>
    </xf>
    <xf numFmtId="0" fontId="5" fillId="0" borderId="19" xfId="16" applyFont="1" applyFill="1" applyBorder="1" applyAlignment="1" applyProtection="1">
      <alignment horizontal="left" vertical="top" wrapText="1"/>
      <protection locked="0"/>
    </xf>
    <xf numFmtId="0" fontId="5" fillId="0" borderId="1" xfId="16" applyFont="1" applyFill="1" applyBorder="1" applyAlignment="1">
      <alignment horizontal="center" vertical="center" wrapText="1"/>
    </xf>
    <xf numFmtId="0" fontId="5" fillId="0" borderId="1" xfId="16" applyFont="1" applyFill="1" applyBorder="1" applyAlignment="1">
      <alignment horizontal="center" vertical="top" wrapText="1"/>
    </xf>
    <xf numFmtId="0" fontId="14" fillId="0" borderId="2" xfId="0" applyFont="1" applyFill="1" applyBorder="1" applyAlignment="1" applyProtection="1">
      <alignment horizontal="center" vertical="center" wrapText="1"/>
      <protection locked="0"/>
    </xf>
    <xf numFmtId="0" fontId="14" fillId="0" borderId="5" xfId="0" applyFont="1" applyFill="1" applyBorder="1" applyAlignment="1" applyProtection="1">
      <alignment horizontal="center" vertical="center" wrapText="1"/>
      <protection locked="0"/>
    </xf>
    <xf numFmtId="0" fontId="5" fillId="0" borderId="1" xfId="16" applyFont="1" applyFill="1" applyBorder="1" applyAlignment="1">
      <alignment horizontal="left" vertical="top" wrapText="1"/>
    </xf>
    <xf numFmtId="0" fontId="5" fillId="0" borderId="1" xfId="16" applyFont="1" applyFill="1" applyBorder="1" applyAlignment="1">
      <alignment horizontal="left" vertical="top"/>
    </xf>
    <xf numFmtId="0" fontId="11" fillId="0" borderId="2" xfId="16" applyFont="1" applyFill="1" applyBorder="1" applyAlignment="1" applyProtection="1">
      <alignment horizontal="center" vertical="center" wrapText="1"/>
      <protection locked="0"/>
    </xf>
    <xf numFmtId="0" fontId="11" fillId="0" borderId="22" xfId="16" applyFont="1" applyFill="1" applyBorder="1" applyAlignment="1" applyProtection="1">
      <alignment horizontal="center" vertical="center" wrapText="1"/>
      <protection locked="0"/>
    </xf>
    <xf numFmtId="0" fontId="11" fillId="0" borderId="5" xfId="16" applyFont="1" applyFill="1" applyBorder="1" applyAlignment="1" applyProtection="1">
      <alignment horizontal="center" vertical="center" wrapText="1"/>
      <protection locked="0"/>
    </xf>
    <xf numFmtId="0" fontId="5" fillId="0" borderId="19" xfId="16" applyFont="1" applyFill="1" applyBorder="1" applyAlignment="1">
      <alignment vertical="top" wrapText="1"/>
    </xf>
    <xf numFmtId="0" fontId="5" fillId="0" borderId="21" xfId="16" applyFont="1" applyFill="1" applyBorder="1" applyAlignment="1">
      <alignment vertical="top" wrapText="1"/>
    </xf>
    <xf numFmtId="0" fontId="60" fillId="0" borderId="2" xfId="16" applyFont="1" applyFill="1" applyBorder="1" applyAlignment="1">
      <alignment horizontal="left" vertical="top" wrapText="1"/>
    </xf>
    <xf numFmtId="0" fontId="60" fillId="0" borderId="5" xfId="16" applyFont="1" applyFill="1" applyBorder="1" applyAlignment="1">
      <alignment horizontal="left" vertical="top" wrapText="1"/>
    </xf>
    <xf numFmtId="0" fontId="2" fillId="17" borderId="15" xfId="16" applyFont="1" applyFill="1" applyBorder="1" applyAlignment="1">
      <alignment horizontal="center" vertical="center" wrapText="1"/>
    </xf>
    <xf numFmtId="0" fontId="2" fillId="17" borderId="36" xfId="16" applyFont="1" applyFill="1" applyBorder="1" applyAlignment="1">
      <alignment horizontal="center" vertical="center" wrapText="1"/>
    </xf>
    <xf numFmtId="0" fontId="5" fillId="0" borderId="2" xfId="16" applyFont="1" applyFill="1" applyBorder="1" applyAlignment="1">
      <alignment horizontal="left" vertical="top" wrapText="1"/>
    </xf>
    <xf numFmtId="0" fontId="5" fillId="0" borderId="36" xfId="16" applyFont="1" applyFill="1" applyBorder="1" applyAlignment="1">
      <alignment horizontal="left" vertical="top" wrapText="1"/>
    </xf>
    <xf numFmtId="0" fontId="5" fillId="0" borderId="35" xfId="16" applyFont="1" applyFill="1" applyBorder="1" applyAlignment="1">
      <alignment horizontal="left" vertical="top" wrapText="1"/>
    </xf>
    <xf numFmtId="0" fontId="5" fillId="0" borderId="5" xfId="16" applyFont="1" applyFill="1" applyBorder="1" applyAlignment="1">
      <alignment horizontal="left" vertical="top" wrapText="1"/>
    </xf>
    <xf numFmtId="0" fontId="50" fillId="17" borderId="17" xfId="0" applyFont="1" applyFill="1" applyBorder="1" applyAlignment="1">
      <alignment horizontal="center" vertical="center"/>
    </xf>
    <xf numFmtId="0" fontId="50" fillId="17" borderId="3" xfId="0" applyFont="1" applyFill="1" applyBorder="1" applyAlignment="1">
      <alignment horizontal="center" vertical="center"/>
    </xf>
    <xf numFmtId="0" fontId="50" fillId="17" borderId="10" xfId="0" applyFont="1" applyFill="1" applyBorder="1" applyAlignment="1">
      <alignment horizontal="center" vertical="center"/>
    </xf>
    <xf numFmtId="0" fontId="51" fillId="17" borderId="18" xfId="0" applyFont="1" applyFill="1" applyBorder="1" applyAlignment="1">
      <alignment horizontal="center" vertical="center" wrapText="1"/>
    </xf>
    <xf numFmtId="0" fontId="51" fillId="17" borderId="1" xfId="0" applyFont="1" applyFill="1" applyBorder="1" applyAlignment="1">
      <alignment horizontal="center" vertical="center"/>
    </xf>
    <xf numFmtId="0" fontId="51" fillId="17" borderId="2" xfId="0" applyFont="1" applyFill="1" applyBorder="1" applyAlignment="1">
      <alignment horizontal="center" vertical="center"/>
    </xf>
    <xf numFmtId="0" fontId="51" fillId="17" borderId="19" xfId="0" applyFont="1" applyFill="1" applyBorder="1" applyAlignment="1">
      <alignment horizontal="center" vertical="center"/>
    </xf>
    <xf numFmtId="0" fontId="52" fillId="0" borderId="45" xfId="0" applyFont="1" applyBorder="1" applyAlignment="1">
      <alignment horizontal="center"/>
    </xf>
    <xf numFmtId="0" fontId="52" fillId="0" borderId="30" xfId="0" applyFont="1" applyBorder="1" applyAlignment="1">
      <alignment horizontal="center"/>
    </xf>
    <xf numFmtId="0" fontId="9" fillId="0" borderId="48" xfId="0" applyFont="1" applyBorder="1" applyAlignment="1">
      <alignment horizontal="center"/>
    </xf>
    <xf numFmtId="0" fontId="9" fillId="0" borderId="49" xfId="0" applyFont="1" applyBorder="1" applyAlignment="1">
      <alignment horizontal="center"/>
    </xf>
    <xf numFmtId="0" fontId="9" fillId="0" borderId="50" xfId="0" applyFont="1" applyBorder="1" applyAlignment="1">
      <alignment horizontal="center"/>
    </xf>
    <xf numFmtId="0" fontId="53" fillId="17" borderId="23" xfId="0" applyFont="1" applyFill="1" applyBorder="1" applyAlignment="1">
      <alignment horizontal="left" vertical="center"/>
    </xf>
    <xf numFmtId="0" fontId="53" fillId="17" borderId="38" xfId="0" applyFont="1" applyFill="1" applyBorder="1" applyAlignment="1">
      <alignment horizontal="left" vertical="center"/>
    </xf>
    <xf numFmtId="0" fontId="77" fillId="0" borderId="49" xfId="0" applyFont="1" applyBorder="1" applyAlignment="1">
      <alignment horizontal="left"/>
    </xf>
    <xf numFmtId="0" fontId="77" fillId="0" borderId="50" xfId="0" applyFont="1" applyBorder="1" applyAlignment="1">
      <alignment horizontal="left"/>
    </xf>
    <xf numFmtId="0" fontId="54" fillId="18" borderId="17" xfId="0" applyFont="1" applyFill="1" applyBorder="1" applyAlignment="1">
      <alignment horizontal="center" vertical="center"/>
    </xf>
    <xf numFmtId="0" fontId="54" fillId="18" borderId="3" xfId="0" applyFont="1" applyFill="1" applyBorder="1" applyAlignment="1">
      <alignment horizontal="center" vertical="center"/>
    </xf>
    <xf numFmtId="0" fontId="54" fillId="18" borderId="10" xfId="0" applyFont="1" applyFill="1" applyBorder="1" applyAlignment="1">
      <alignment horizontal="center" vertical="center"/>
    </xf>
    <xf numFmtId="0" fontId="54" fillId="18" borderId="41" xfId="0" applyFont="1" applyFill="1" applyBorder="1" applyAlignment="1">
      <alignment horizontal="center" vertical="center"/>
    </xf>
    <xf numFmtId="0" fontId="54" fillId="18" borderId="32" xfId="0" applyFont="1" applyFill="1" applyBorder="1" applyAlignment="1">
      <alignment horizontal="center" vertical="center"/>
    </xf>
    <xf numFmtId="0" fontId="54" fillId="18" borderId="33" xfId="0" applyFont="1" applyFill="1" applyBorder="1" applyAlignment="1">
      <alignment horizontal="center" vertical="center"/>
    </xf>
    <xf numFmtId="0" fontId="53" fillId="17" borderId="48" xfId="0" applyFont="1" applyFill="1" applyBorder="1" applyAlignment="1">
      <alignment horizontal="left" vertical="center"/>
    </xf>
    <xf numFmtId="0" fontId="53" fillId="17" borderId="50" xfId="0" applyFont="1" applyFill="1" applyBorder="1" applyAlignment="1">
      <alignment horizontal="left" vertical="center"/>
    </xf>
    <xf numFmtId="0" fontId="77" fillId="0" borderId="29" xfId="0" applyFont="1" applyBorder="1" applyAlignment="1">
      <alignment horizontal="left"/>
    </xf>
    <xf numFmtId="0" fontId="77" fillId="0" borderId="39" xfId="0" applyFont="1" applyBorder="1" applyAlignment="1">
      <alignment horizontal="left"/>
    </xf>
    <xf numFmtId="0" fontId="56" fillId="3" borderId="20" xfId="0" applyFont="1" applyFill="1" applyBorder="1" applyAlignment="1">
      <alignment horizontal="center" vertical="center"/>
    </xf>
    <xf numFmtId="0" fontId="56" fillId="3" borderId="14" xfId="0" applyFont="1" applyFill="1" applyBorder="1" applyAlignment="1">
      <alignment horizontal="center" vertical="center"/>
    </xf>
    <xf numFmtId="0" fontId="56" fillId="3" borderId="40" xfId="0" applyFont="1" applyFill="1" applyBorder="1" applyAlignment="1">
      <alignment horizontal="center" vertical="center"/>
    </xf>
    <xf numFmtId="0" fontId="56" fillId="3" borderId="35" xfId="0" applyFont="1" applyFill="1" applyBorder="1" applyAlignment="1">
      <alignment horizontal="center" vertical="center" wrapText="1"/>
    </xf>
    <xf numFmtId="0" fontId="56" fillId="3" borderId="22" xfId="0" applyFont="1" applyFill="1" applyBorder="1" applyAlignment="1">
      <alignment horizontal="center" vertical="center" wrapText="1"/>
    </xf>
    <xf numFmtId="0" fontId="56" fillId="3" borderId="5" xfId="0" applyFont="1" applyFill="1" applyBorder="1" applyAlignment="1">
      <alignment horizontal="center" vertical="center" wrapText="1"/>
    </xf>
    <xf numFmtId="0" fontId="56" fillId="3" borderId="2" xfId="0" applyFont="1" applyFill="1" applyBorder="1" applyAlignment="1">
      <alignment horizontal="center" vertical="center" wrapText="1"/>
    </xf>
    <xf numFmtId="0" fontId="54" fillId="18" borderId="41" xfId="0" applyFont="1" applyFill="1" applyBorder="1" applyAlignment="1">
      <alignment horizontal="center"/>
    </xf>
    <xf numFmtId="0" fontId="54" fillId="18" borderId="32" xfId="0" applyFont="1" applyFill="1" applyBorder="1" applyAlignment="1">
      <alignment horizontal="center"/>
    </xf>
    <xf numFmtId="0" fontId="54" fillId="18" borderId="33" xfId="0" applyFont="1" applyFill="1" applyBorder="1" applyAlignment="1">
      <alignment horizontal="center"/>
    </xf>
    <xf numFmtId="0" fontId="56" fillId="3" borderId="15" xfId="0" applyFont="1" applyFill="1" applyBorder="1" applyAlignment="1">
      <alignment horizontal="center" vertical="center"/>
    </xf>
    <xf numFmtId="0" fontId="56" fillId="3" borderId="36" xfId="0" applyFont="1" applyFill="1" applyBorder="1" applyAlignment="1">
      <alignment horizontal="center" vertical="center" wrapText="1"/>
    </xf>
    <xf numFmtId="0" fontId="56" fillId="3" borderId="2" xfId="0" applyFont="1" applyFill="1" applyBorder="1" applyAlignment="1">
      <alignment horizontal="center" vertical="top" wrapText="1"/>
    </xf>
    <xf numFmtId="0" fontId="56" fillId="3" borderId="22" xfId="0" applyFont="1" applyFill="1" applyBorder="1" applyAlignment="1">
      <alignment horizontal="center" vertical="top" wrapText="1"/>
    </xf>
    <xf numFmtId="0" fontId="56" fillId="3" borderId="36" xfId="0" applyFont="1" applyFill="1" applyBorder="1" applyAlignment="1">
      <alignment horizontal="center" vertical="top" wrapText="1"/>
    </xf>
    <xf numFmtId="0" fontId="56" fillId="0" borderId="20" xfId="0" applyFont="1" applyBorder="1" applyAlignment="1">
      <alignment horizontal="center" vertical="center"/>
    </xf>
    <xf numFmtId="0" fontId="56" fillId="0" borderId="14" xfId="0" applyFont="1" applyBorder="1" applyAlignment="1">
      <alignment horizontal="center" vertical="center"/>
    </xf>
    <xf numFmtId="0" fontId="56" fillId="0" borderId="40" xfId="0" applyFont="1" applyBorder="1" applyAlignment="1">
      <alignment horizontal="center" vertical="center"/>
    </xf>
    <xf numFmtId="0" fontId="56" fillId="0" borderId="35" xfId="0" applyFont="1" applyBorder="1" applyAlignment="1">
      <alignment horizontal="center" vertical="center" wrapText="1"/>
    </xf>
    <xf numFmtId="0" fontId="56" fillId="0" borderId="22" xfId="0" applyFont="1" applyBorder="1" applyAlignment="1">
      <alignment horizontal="center" vertical="center" wrapText="1"/>
    </xf>
    <xf numFmtId="0" fontId="56" fillId="0" borderId="5" xfId="0" applyFont="1" applyBorder="1" applyAlignment="1">
      <alignment horizontal="center" vertical="center" wrapText="1"/>
    </xf>
    <xf numFmtId="0" fontId="56" fillId="0" borderId="35" xfId="0" applyFont="1" applyBorder="1" applyAlignment="1">
      <alignment vertical="center" wrapText="1"/>
    </xf>
    <xf numFmtId="0" fontId="56" fillId="0" borderId="22" xfId="0" applyFont="1" applyBorder="1" applyAlignment="1">
      <alignment vertical="center" wrapText="1"/>
    </xf>
    <xf numFmtId="0" fontId="56" fillId="0" borderId="5" xfId="0" applyFont="1" applyBorder="1" applyAlignment="1">
      <alignment vertical="center" wrapText="1"/>
    </xf>
    <xf numFmtId="0" fontId="56" fillId="0" borderId="20" xfId="0" applyFont="1" applyFill="1" applyBorder="1" applyAlignment="1">
      <alignment horizontal="center" vertical="center"/>
    </xf>
    <xf numFmtId="0" fontId="56" fillId="0" borderId="14" xfId="0" applyFont="1" applyFill="1" applyBorder="1" applyAlignment="1">
      <alignment horizontal="center" vertical="center"/>
    </xf>
    <xf numFmtId="0" fontId="56" fillId="0" borderId="40" xfId="0" applyFont="1" applyFill="1" applyBorder="1" applyAlignment="1">
      <alignment horizontal="center" vertical="center"/>
    </xf>
    <xf numFmtId="0" fontId="56" fillId="0" borderId="2" xfId="0" applyFont="1" applyFill="1" applyBorder="1" applyAlignment="1">
      <alignment horizontal="center" vertical="center" wrapText="1"/>
    </xf>
    <xf numFmtId="0" fontId="56" fillId="0" borderId="22" xfId="0" applyFont="1" applyFill="1" applyBorder="1" applyAlignment="1">
      <alignment horizontal="center" vertical="center" wrapText="1"/>
    </xf>
    <xf numFmtId="0" fontId="56" fillId="0" borderId="5" xfId="0" applyFont="1" applyFill="1" applyBorder="1" applyAlignment="1">
      <alignment horizontal="center" vertical="center" wrapText="1"/>
    </xf>
    <xf numFmtId="0" fontId="56" fillId="0" borderId="2" xfId="0" applyFont="1" applyBorder="1" applyAlignment="1">
      <alignment horizontal="center" vertical="center" wrapText="1"/>
    </xf>
    <xf numFmtId="0" fontId="56" fillId="0" borderId="15" xfId="0" applyFont="1" applyBorder="1" applyAlignment="1">
      <alignment horizontal="center" vertical="center"/>
    </xf>
    <xf numFmtId="0" fontId="56" fillId="0" borderId="36" xfId="0" applyFont="1" applyBorder="1" applyAlignment="1">
      <alignment horizontal="center" vertical="center" wrapText="1"/>
    </xf>
    <xf numFmtId="0" fontId="56" fillId="0" borderId="2" xfId="0" applyFont="1" applyBorder="1" applyAlignment="1">
      <alignment horizontal="center" vertical="top" wrapText="1"/>
    </xf>
    <xf numFmtId="0" fontId="56" fillId="0" borderId="22" xfId="0" applyFont="1" applyBorder="1" applyAlignment="1">
      <alignment horizontal="center" vertical="top" wrapText="1"/>
    </xf>
    <xf numFmtId="0" fontId="56" fillId="0" borderId="36" xfId="0" applyFont="1" applyBorder="1" applyAlignment="1">
      <alignment horizontal="center" vertical="top" wrapText="1"/>
    </xf>
    <xf numFmtId="181" fontId="0" fillId="0" borderId="3" xfId="9" applyNumberFormat="1" applyFont="1" applyBorder="1" applyAlignment="1">
      <alignment horizontal="center" vertical="center"/>
    </xf>
    <xf numFmtId="181" fontId="0" fillId="0" borderId="1" xfId="9" applyNumberFormat="1" applyFont="1" applyBorder="1" applyAlignment="1">
      <alignment horizontal="center" vertical="center"/>
    </xf>
    <xf numFmtId="181" fontId="0" fillId="0" borderId="4" xfId="9" applyNumberFormat="1" applyFont="1" applyBorder="1" applyAlignment="1">
      <alignment horizontal="center" vertical="center"/>
    </xf>
    <xf numFmtId="0" fontId="0" fillId="20" borderId="65" xfId="0" applyFill="1" applyBorder="1" applyAlignment="1">
      <alignment horizontal="center" vertical="center"/>
    </xf>
    <xf numFmtId="0" fontId="0" fillId="20" borderId="67" xfId="0" applyFill="1" applyBorder="1" applyAlignment="1">
      <alignment horizontal="center" vertical="center"/>
    </xf>
    <xf numFmtId="0" fontId="0" fillId="20" borderId="69" xfId="0" applyFill="1" applyBorder="1" applyAlignment="1">
      <alignment horizontal="center" vertical="center"/>
    </xf>
    <xf numFmtId="0" fontId="0" fillId="0" borderId="35" xfId="0" applyBorder="1" applyAlignment="1">
      <alignment horizontal="center" vertical="center"/>
    </xf>
    <xf numFmtId="0" fontId="0" fillId="0" borderId="22" xfId="0" applyBorder="1" applyAlignment="1">
      <alignment horizontal="center" vertical="center"/>
    </xf>
    <xf numFmtId="0" fontId="0" fillId="0" borderId="36" xfId="0"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xf numFmtId="0" fontId="0" fillId="0" borderId="47" xfId="0" applyBorder="1" applyAlignment="1">
      <alignment horizontal="center" vertical="center"/>
    </xf>
    <xf numFmtId="0" fontId="0" fillId="4" borderId="35" xfId="0" applyFill="1" applyBorder="1" applyAlignment="1">
      <alignment horizontal="center" vertical="center" wrapText="1"/>
    </xf>
    <xf numFmtId="0" fontId="0" fillId="4" borderId="22" xfId="0" applyFill="1" applyBorder="1" applyAlignment="1">
      <alignment horizontal="center" vertical="center" wrapText="1"/>
    </xf>
    <xf numFmtId="0" fontId="0" fillId="4" borderId="36" xfId="0" applyFill="1" applyBorder="1" applyAlignment="1">
      <alignment horizontal="center" vertical="center" wrapText="1"/>
    </xf>
    <xf numFmtId="0" fontId="0" fillId="0" borderId="35" xfId="0" applyBorder="1" applyAlignment="1">
      <alignment horizontal="center" vertical="center" wrapText="1"/>
    </xf>
    <xf numFmtId="0" fontId="0" fillId="0" borderId="22" xfId="0" applyBorder="1" applyAlignment="1">
      <alignment horizontal="center" vertical="center" wrapText="1"/>
    </xf>
    <xf numFmtId="0" fontId="0" fillId="0" borderId="36" xfId="0" applyBorder="1" applyAlignment="1">
      <alignment horizontal="center" vertical="center" wrapText="1"/>
    </xf>
    <xf numFmtId="0" fontId="56" fillId="0" borderId="35" xfId="0" applyFont="1" applyBorder="1" applyAlignment="1">
      <alignment horizontal="center" wrapText="1"/>
    </xf>
    <xf numFmtId="0" fontId="56" fillId="0" borderId="22" xfId="0" applyFont="1" applyBorder="1" applyAlignment="1">
      <alignment horizontal="center" wrapText="1"/>
    </xf>
    <xf numFmtId="0" fontId="56" fillId="0" borderId="36" xfId="0" applyFont="1" applyBorder="1" applyAlignment="1">
      <alignment horizontal="center" wrapText="1"/>
    </xf>
    <xf numFmtId="0" fontId="56" fillId="0" borderId="35" xfId="0" applyFont="1" applyBorder="1" applyAlignment="1">
      <alignment horizontal="center" vertical="center"/>
    </xf>
    <xf numFmtId="0" fontId="56" fillId="0" borderId="22" xfId="0" applyFont="1" applyBorder="1" applyAlignment="1">
      <alignment horizontal="center" vertical="center"/>
    </xf>
    <xf numFmtId="0" fontId="56" fillId="0" borderId="36" xfId="0" applyFont="1" applyBorder="1" applyAlignment="1">
      <alignment horizontal="center" vertical="center"/>
    </xf>
    <xf numFmtId="0" fontId="54" fillId="18" borderId="23" xfId="0" applyFont="1" applyFill="1" applyBorder="1" applyAlignment="1">
      <alignment horizontal="center"/>
    </xf>
    <xf numFmtId="0" fontId="54" fillId="18" borderId="24" xfId="0" applyFont="1" applyFill="1" applyBorder="1" applyAlignment="1">
      <alignment horizontal="center"/>
    </xf>
    <xf numFmtId="0" fontId="54" fillId="18" borderId="38" xfId="0" applyFont="1" applyFill="1" applyBorder="1" applyAlignment="1">
      <alignment horizontal="center"/>
    </xf>
    <xf numFmtId="0" fontId="0" fillId="0" borderId="2" xfId="0" applyBorder="1" applyAlignment="1">
      <alignment horizontal="center" vertical="center" wrapText="1"/>
    </xf>
    <xf numFmtId="0" fontId="56" fillId="0" borderId="35" xfId="0" applyFont="1" applyBorder="1" applyAlignment="1">
      <alignment horizontal="center" vertical="top" wrapText="1"/>
    </xf>
    <xf numFmtId="49" fontId="0" fillId="0" borderId="2" xfId="0" applyNumberFormat="1" applyBorder="1" applyAlignment="1">
      <alignment horizontal="center" vertical="center" wrapText="1"/>
    </xf>
    <xf numFmtId="49" fontId="0" fillId="0" borderId="22" xfId="0" applyNumberFormat="1" applyBorder="1" applyAlignment="1">
      <alignment horizontal="center" vertical="center" wrapText="1"/>
    </xf>
    <xf numFmtId="49" fontId="0" fillId="0" borderId="36" xfId="0" applyNumberFormat="1" applyBorder="1" applyAlignment="1">
      <alignment horizontal="center" vertical="center" wrapText="1"/>
    </xf>
    <xf numFmtId="0" fontId="0" fillId="0" borderId="2" xfId="0" applyBorder="1" applyAlignment="1">
      <alignment horizontal="center" vertical="center"/>
    </xf>
    <xf numFmtId="0" fontId="0" fillId="0" borderId="54" xfId="0" applyBorder="1" applyAlignment="1">
      <alignment horizontal="center" vertical="center" wrapText="1"/>
    </xf>
    <xf numFmtId="0" fontId="0" fillId="0" borderId="60" xfId="0" applyBorder="1" applyAlignment="1">
      <alignment horizontal="center" vertical="center" wrapText="1"/>
    </xf>
    <xf numFmtId="0" fontId="0" fillId="0" borderId="64" xfId="0" applyBorder="1" applyAlignment="1">
      <alignment horizontal="center" vertical="center" wrapText="1"/>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15" xfId="0" applyBorder="1" applyAlignment="1">
      <alignment horizontal="center" vertical="center" wrapText="1"/>
    </xf>
    <xf numFmtId="0" fontId="54" fillId="18" borderId="24" xfId="0" applyFont="1" applyFill="1" applyBorder="1" applyAlignment="1">
      <alignment horizontal="center" vertical="center"/>
    </xf>
    <xf numFmtId="0" fontId="54" fillId="18" borderId="38" xfId="0" applyFont="1" applyFill="1" applyBorder="1" applyAlignment="1">
      <alignment horizontal="center" vertical="center"/>
    </xf>
    <xf numFmtId="0" fontId="3" fillId="0" borderId="2" xfId="0" applyFont="1" applyBorder="1" applyAlignment="1">
      <alignment horizontal="center" vertical="center" wrapText="1"/>
    </xf>
    <xf numFmtId="0" fontId="56" fillId="0" borderId="13" xfId="0" applyFont="1" applyBorder="1" applyAlignment="1">
      <alignment horizontal="center" vertical="center"/>
    </xf>
    <xf numFmtId="42" fontId="0" fillId="0" borderId="25" xfId="0" applyNumberFormat="1" applyBorder="1" applyAlignment="1">
      <alignment horizontal="center" vertical="center"/>
    </xf>
    <xf numFmtId="42" fontId="0" fillId="0" borderId="9" xfId="0" applyNumberFormat="1" applyBorder="1" applyAlignment="1">
      <alignment horizontal="center" vertical="center"/>
    </xf>
    <xf numFmtId="42" fontId="0" fillId="0" borderId="34" xfId="0" applyNumberFormat="1" applyBorder="1" applyAlignment="1">
      <alignment horizontal="center" vertical="center"/>
    </xf>
    <xf numFmtId="42" fontId="0" fillId="0" borderId="35" xfId="0" applyNumberFormat="1" applyBorder="1" applyAlignment="1">
      <alignment horizontal="center" vertical="center"/>
    </xf>
    <xf numFmtId="42" fontId="0" fillId="0" borderId="22" xfId="0" applyNumberFormat="1" applyBorder="1" applyAlignment="1">
      <alignment horizontal="center" vertical="center"/>
    </xf>
    <xf numFmtId="42" fontId="0" fillId="0" borderId="36" xfId="0" applyNumberFormat="1" applyBorder="1" applyAlignment="1">
      <alignment horizontal="center" vertical="center"/>
    </xf>
    <xf numFmtId="42" fontId="0" fillId="0" borderId="66" xfId="0" applyNumberFormat="1" applyBorder="1" applyAlignment="1">
      <alignment horizontal="center" vertical="center"/>
    </xf>
    <xf numFmtId="0" fontId="0" fillId="0" borderId="60" xfId="0" applyBorder="1" applyAlignment="1">
      <alignment horizontal="center" vertical="center"/>
    </xf>
    <xf numFmtId="0" fontId="0" fillId="0" borderId="64" xfId="0" applyBorder="1" applyAlignment="1">
      <alignment horizontal="center" vertical="center"/>
    </xf>
    <xf numFmtId="0" fontId="0" fillId="0" borderId="51" xfId="0" applyBorder="1" applyAlignment="1">
      <alignment horizontal="center"/>
    </xf>
    <xf numFmtId="0" fontId="0" fillId="0" borderId="59" xfId="0" applyBorder="1" applyAlignment="1">
      <alignment horizontal="center"/>
    </xf>
    <xf numFmtId="0" fontId="0" fillId="0" borderId="70" xfId="0" applyBorder="1" applyAlignment="1">
      <alignment horizontal="center"/>
    </xf>
    <xf numFmtId="42" fontId="0" fillId="0" borderId="35" xfId="2866" applyFont="1" applyFill="1" applyBorder="1" applyAlignment="1">
      <alignment horizontal="center" vertical="center"/>
    </xf>
    <xf numFmtId="42" fontId="0" fillId="0" borderId="22" xfId="2866" applyFont="1" applyFill="1" applyBorder="1" applyAlignment="1">
      <alignment horizontal="center" vertical="center"/>
    </xf>
    <xf numFmtId="0" fontId="0" fillId="0" borderId="35" xfId="0" applyBorder="1" applyAlignment="1">
      <alignment horizontal="center"/>
    </xf>
    <xf numFmtId="0" fontId="0" fillId="0" borderId="22" xfId="0" applyBorder="1" applyAlignment="1">
      <alignment horizontal="center"/>
    </xf>
    <xf numFmtId="0" fontId="0" fillId="0" borderId="61" xfId="0" applyBorder="1" applyAlignment="1">
      <alignment horizontal="center"/>
    </xf>
    <xf numFmtId="0" fontId="0" fillId="0" borderId="62" xfId="0" applyBorder="1" applyAlignment="1">
      <alignment horizontal="center"/>
    </xf>
    <xf numFmtId="0" fontId="0" fillId="0" borderId="36" xfId="0" applyBorder="1" applyAlignment="1">
      <alignment horizontal="center"/>
    </xf>
    <xf numFmtId="0" fontId="0" fillId="0" borderId="47" xfId="0" applyBorder="1" applyAlignment="1">
      <alignment horizontal="center"/>
    </xf>
    <xf numFmtId="42" fontId="0" fillId="0" borderId="35" xfId="2866" applyFont="1" applyBorder="1" applyAlignment="1">
      <alignment horizontal="center" vertical="center"/>
    </xf>
    <xf numFmtId="42" fontId="0" fillId="0" borderId="22" xfId="2866" applyFont="1" applyBorder="1" applyAlignment="1">
      <alignment horizontal="center" vertical="center"/>
    </xf>
    <xf numFmtId="42" fontId="0" fillId="0" borderId="36" xfId="2866" applyFont="1" applyBorder="1" applyAlignment="1">
      <alignment horizontal="center" vertical="center"/>
    </xf>
    <xf numFmtId="0" fontId="22" fillId="0" borderId="29" xfId="0" applyFont="1" applyBorder="1" applyAlignment="1">
      <alignment horizontal="left" vertical="center"/>
    </xf>
    <xf numFmtId="0" fontId="22" fillId="0" borderId="39" xfId="0" applyFont="1" applyBorder="1" applyAlignment="1">
      <alignment horizontal="left" vertical="center"/>
    </xf>
    <xf numFmtId="42" fontId="0" fillId="0" borderId="35" xfId="2866" applyFont="1" applyBorder="1" applyAlignment="1">
      <alignment horizontal="center" vertical="center" wrapText="1"/>
    </xf>
    <xf numFmtId="42" fontId="0" fillId="0" borderId="22" xfId="2866" applyFont="1" applyBorder="1" applyAlignment="1">
      <alignment horizontal="center" vertical="center" wrapText="1"/>
    </xf>
    <xf numFmtId="42" fontId="0" fillId="0" borderId="36" xfId="2866" applyFont="1" applyBorder="1" applyAlignment="1">
      <alignment horizontal="center" vertical="center" wrapText="1"/>
    </xf>
    <xf numFmtId="0" fontId="0" fillId="0" borderId="35" xfId="0" applyBorder="1" applyAlignment="1">
      <alignment horizontal="center" wrapText="1"/>
    </xf>
    <xf numFmtId="0" fontId="0" fillId="0" borderId="22" xfId="0" applyBorder="1" applyAlignment="1">
      <alignment horizontal="center" wrapText="1"/>
    </xf>
    <xf numFmtId="0" fontId="0" fillId="0" borderId="36" xfId="0" applyBorder="1" applyAlignment="1">
      <alignment horizontal="center" wrapText="1"/>
    </xf>
    <xf numFmtId="0" fontId="51" fillId="0" borderId="48" xfId="0" applyFont="1" applyBorder="1" applyAlignment="1">
      <alignment horizontal="center"/>
    </xf>
    <xf numFmtId="0" fontId="51" fillId="0" borderId="49" xfId="0" applyFont="1" applyBorder="1" applyAlignment="1">
      <alignment horizontal="center"/>
    </xf>
    <xf numFmtId="0" fontId="51" fillId="0" borderId="50" xfId="0" applyFont="1" applyBorder="1" applyAlignment="1">
      <alignment horizontal="center"/>
    </xf>
    <xf numFmtId="0" fontId="22" fillId="0" borderId="49" xfId="0" applyFont="1" applyBorder="1" applyAlignment="1">
      <alignment horizontal="left" vertical="center"/>
    </xf>
    <xf numFmtId="0" fontId="22" fillId="0" borderId="50" xfId="0" applyFont="1" applyBorder="1" applyAlignment="1">
      <alignment horizontal="left" vertical="center"/>
    </xf>
    <xf numFmtId="0" fontId="3" fillId="0" borderId="22" xfId="0" applyFont="1" applyBorder="1" applyAlignment="1">
      <alignment horizontal="center" vertical="center" wrapText="1"/>
    </xf>
    <xf numFmtId="0" fontId="0" fillId="4" borderId="1" xfId="0" applyFill="1" applyBorder="1" applyAlignment="1">
      <alignment horizontal="center" vertical="center" wrapText="1"/>
    </xf>
    <xf numFmtId="0" fontId="0" fillId="4" borderId="4" xfId="0" applyFill="1" applyBorder="1" applyAlignment="1">
      <alignment horizontal="center" vertical="center" wrapText="1"/>
    </xf>
    <xf numFmtId="0" fontId="0" fillId="0" borderId="1" xfId="0" applyBorder="1" applyAlignment="1">
      <alignment horizontal="center" vertical="center" wrapText="1"/>
    </xf>
    <xf numFmtId="0" fontId="0" fillId="0" borderId="4" xfId="0" applyBorder="1" applyAlignment="1">
      <alignment horizontal="center" vertical="center" wrapText="1"/>
    </xf>
    <xf numFmtId="0" fontId="56" fillId="0" borderId="1" xfId="0" applyFont="1" applyBorder="1" applyAlignment="1">
      <alignment horizontal="center" vertical="center"/>
    </xf>
    <xf numFmtId="0" fontId="56" fillId="0" borderId="4" xfId="0" applyFont="1" applyBorder="1" applyAlignment="1">
      <alignment horizontal="center" vertical="center"/>
    </xf>
    <xf numFmtId="0" fontId="0" fillId="4" borderId="2" xfId="0" applyFill="1" applyBorder="1" applyAlignment="1">
      <alignment horizontal="center" vertical="center" wrapText="1"/>
    </xf>
    <xf numFmtId="0" fontId="56" fillId="0" borderId="2" xfId="0" applyFont="1" applyBorder="1" applyAlignment="1">
      <alignment horizontal="center" vertical="center"/>
    </xf>
    <xf numFmtId="0" fontId="56" fillId="0" borderId="1" xfId="0" applyFont="1" applyBorder="1" applyAlignment="1">
      <alignment horizontal="center" wrapText="1"/>
    </xf>
    <xf numFmtId="0" fontId="56" fillId="0" borderId="4" xfId="0" applyFont="1" applyBorder="1" applyAlignment="1">
      <alignment horizontal="center" wrapText="1"/>
    </xf>
    <xf numFmtId="181" fontId="7" fillId="26" borderId="70" xfId="10" applyNumberFormat="1" applyFont="1" applyFill="1" applyBorder="1" applyAlignment="1">
      <alignment vertical="center"/>
    </xf>
    <xf numFmtId="4" fontId="16" fillId="0" borderId="1" xfId="0" applyNumberFormat="1" applyFont="1" applyFill="1" applyBorder="1" applyAlignment="1">
      <alignment horizontal="center" vertical="center"/>
    </xf>
    <xf numFmtId="182" fontId="16" fillId="0" borderId="1" xfId="0" applyNumberFormat="1" applyFont="1" applyFill="1" applyBorder="1" applyAlignment="1">
      <alignment horizontal="center" vertical="center"/>
    </xf>
    <xf numFmtId="4" fontId="16" fillId="0" borderId="1" xfId="0" applyNumberFormat="1" applyFont="1" applyFill="1" applyBorder="1" applyAlignment="1" applyProtection="1">
      <alignment horizontal="center" vertical="center"/>
      <protection locked="0"/>
    </xf>
    <xf numFmtId="179" fontId="16" fillId="0" borderId="1" xfId="0" applyNumberFormat="1" applyFont="1" applyFill="1" applyBorder="1" applyAlignment="1">
      <alignment horizontal="center" vertical="center"/>
    </xf>
    <xf numFmtId="3" fontId="16" fillId="0" borderId="1" xfId="0" applyNumberFormat="1" applyFont="1" applyFill="1" applyBorder="1" applyAlignment="1">
      <alignment horizontal="center" vertical="center"/>
    </xf>
    <xf numFmtId="3" fontId="4" fillId="0" borderId="1" xfId="0" applyNumberFormat="1" applyFont="1" applyFill="1" applyBorder="1" applyAlignment="1">
      <alignment horizontal="center" vertical="center" wrapText="1"/>
    </xf>
    <xf numFmtId="179" fontId="4" fillId="0" borderId="1" xfId="0" applyNumberFormat="1" applyFont="1" applyFill="1" applyBorder="1" applyAlignment="1">
      <alignment horizontal="center" vertical="center" wrapText="1"/>
    </xf>
    <xf numFmtId="179" fontId="4" fillId="0" borderId="1" xfId="0" applyNumberFormat="1" applyFont="1" applyFill="1" applyBorder="1" applyAlignment="1" applyProtection="1">
      <alignment horizontal="center" vertical="center" wrapText="1"/>
      <protection locked="0"/>
    </xf>
    <xf numFmtId="182" fontId="4" fillId="0" borderId="1" xfId="0" applyNumberFormat="1" applyFont="1" applyFill="1" applyBorder="1" applyAlignment="1">
      <alignment horizontal="center" vertical="center" wrapText="1"/>
    </xf>
    <xf numFmtId="0" fontId="44" fillId="0" borderId="1" xfId="10" applyNumberFormat="1" applyFont="1" applyFill="1" applyBorder="1" applyAlignment="1" applyProtection="1">
      <alignment horizontal="center" vertical="center" wrapText="1"/>
      <protection locked="0"/>
    </xf>
    <xf numFmtId="0" fontId="2" fillId="0" borderId="18" xfId="0" applyFont="1" applyFill="1" applyBorder="1" applyAlignment="1">
      <alignment horizontal="center" vertical="center" wrapText="1"/>
    </xf>
    <xf numFmtId="0" fontId="16" fillId="0" borderId="1" xfId="0" applyFont="1" applyFill="1" applyBorder="1" applyAlignment="1">
      <alignment horizontal="center" vertical="center" wrapText="1"/>
    </xf>
    <xf numFmtId="0" fontId="44" fillId="0" borderId="1" xfId="0" applyFont="1" applyFill="1" applyBorder="1" applyAlignment="1">
      <alignment horizontal="center" vertical="center" wrapText="1"/>
    </xf>
    <xf numFmtId="3" fontId="16" fillId="0" borderId="1" xfId="0" applyNumberFormat="1" applyFont="1" applyFill="1" applyBorder="1" applyAlignment="1">
      <alignment horizontal="center" vertical="center" wrapText="1"/>
    </xf>
    <xf numFmtId="0" fontId="0" fillId="0" borderId="9" xfId="0" applyFill="1" applyBorder="1" applyAlignment="1">
      <alignment horizontal="center"/>
    </xf>
    <xf numFmtId="4" fontId="25" fillId="0" borderId="1" xfId="10" applyNumberFormat="1" applyFont="1" applyFill="1" applyBorder="1" applyAlignment="1" applyProtection="1">
      <alignment horizontal="center" vertical="center" wrapText="1"/>
      <protection locked="0"/>
    </xf>
    <xf numFmtId="0" fontId="44" fillId="0" borderId="1" xfId="0" applyFont="1" applyFill="1" applyBorder="1" applyAlignment="1">
      <alignment horizontal="center" vertical="center"/>
    </xf>
    <xf numFmtId="0" fontId="4" fillId="0" borderId="1" xfId="0" applyFont="1" applyFill="1" applyBorder="1" applyAlignment="1">
      <alignment horizontal="center" vertical="center"/>
    </xf>
    <xf numFmtId="4" fontId="4" fillId="0" borderId="1" xfId="0" applyNumberFormat="1" applyFont="1" applyFill="1" applyBorder="1" applyAlignment="1">
      <alignment horizontal="center" vertical="center"/>
    </xf>
    <xf numFmtId="4" fontId="4" fillId="0" borderId="1" xfId="0" applyNumberFormat="1" applyFont="1" applyFill="1" applyBorder="1" applyAlignment="1" applyProtection="1">
      <alignment horizontal="center" vertical="center"/>
      <protection locked="0"/>
    </xf>
    <xf numFmtId="179" fontId="4" fillId="0" borderId="1" xfId="0" applyNumberFormat="1" applyFont="1" applyFill="1" applyBorder="1" applyAlignment="1">
      <alignment horizontal="center" vertical="center"/>
    </xf>
    <xf numFmtId="4" fontId="4" fillId="0" borderId="1" xfId="0" applyNumberFormat="1" applyFont="1" applyFill="1" applyBorder="1" applyAlignment="1">
      <alignment horizontal="center" vertical="center" wrapText="1"/>
    </xf>
    <xf numFmtId="2" fontId="4" fillId="0" borderId="1" xfId="0" applyNumberFormat="1" applyFont="1" applyFill="1" applyBorder="1" applyAlignment="1">
      <alignment horizontal="center" vertical="center"/>
    </xf>
    <xf numFmtId="179" fontId="25" fillId="0" borderId="1" xfId="10" applyNumberFormat="1" applyFont="1" applyFill="1" applyBorder="1" applyAlignment="1" applyProtection="1">
      <alignment horizontal="center" vertical="center" wrapText="1"/>
      <protection locked="0"/>
    </xf>
    <xf numFmtId="169" fontId="0" fillId="0" borderId="0" xfId="10" applyFont="1" applyFill="1" applyAlignment="1">
      <alignment vertical="top"/>
    </xf>
    <xf numFmtId="179" fontId="4" fillId="0" borderId="1" xfId="0" applyNumberFormat="1" applyFont="1" applyFill="1" applyBorder="1" applyAlignment="1" applyProtection="1">
      <alignment horizontal="center" vertical="center"/>
      <protection locked="0"/>
    </xf>
    <xf numFmtId="49" fontId="16" fillId="0" borderId="1" xfId="0" applyNumberFormat="1" applyFont="1" applyFill="1" applyBorder="1" applyAlignment="1">
      <alignment horizontal="center" vertical="center" wrapText="1"/>
    </xf>
    <xf numFmtId="0" fontId="16" fillId="0" borderId="2" xfId="0" applyFont="1" applyFill="1" applyBorder="1" applyAlignment="1">
      <alignment horizontal="center" vertical="center" wrapText="1"/>
    </xf>
    <xf numFmtId="0" fontId="16" fillId="0" borderId="22" xfId="0" applyFont="1" applyFill="1" applyBorder="1" applyAlignment="1">
      <alignment horizontal="center" vertical="center" wrapText="1"/>
    </xf>
    <xf numFmtId="0" fontId="16" fillId="0" borderId="5" xfId="0" applyFont="1" applyFill="1" applyBorder="1" applyAlignment="1">
      <alignment horizontal="center" vertical="center" wrapText="1"/>
    </xf>
    <xf numFmtId="0" fontId="0" fillId="0" borderId="73" xfId="0" applyFill="1" applyBorder="1" applyAlignment="1">
      <alignment horizontal="center"/>
    </xf>
    <xf numFmtId="0" fontId="16" fillId="0" borderId="1" xfId="0" applyFont="1" applyFill="1" applyBorder="1" applyAlignment="1">
      <alignment vertical="center" wrapText="1"/>
    </xf>
    <xf numFmtId="0" fontId="44" fillId="0" borderId="1" xfId="2869" applyFont="1" applyFill="1" applyBorder="1" applyAlignment="1">
      <alignment horizontal="center" vertical="center" wrapText="1"/>
    </xf>
    <xf numFmtId="0" fontId="16" fillId="0" borderId="1" xfId="2869" applyFont="1" applyFill="1" applyBorder="1"/>
    <xf numFmtId="4" fontId="17" fillId="0" borderId="1" xfId="0" applyNumberFormat="1" applyFont="1" applyFill="1" applyBorder="1" applyAlignment="1">
      <alignment horizontal="center" vertical="center"/>
    </xf>
    <xf numFmtId="4" fontId="17" fillId="0" borderId="1" xfId="0" applyNumberFormat="1" applyFont="1" applyFill="1" applyBorder="1" applyAlignment="1" applyProtection="1">
      <alignment horizontal="center" vertical="center"/>
      <protection locked="0"/>
    </xf>
    <xf numFmtId="3" fontId="4" fillId="0" borderId="1" xfId="0" applyNumberFormat="1" applyFont="1" applyFill="1" applyBorder="1" applyAlignment="1">
      <alignment horizontal="center" vertical="center"/>
    </xf>
    <xf numFmtId="195" fontId="16" fillId="0" borderId="1" xfId="0" applyNumberFormat="1" applyFont="1" applyFill="1" applyBorder="1" applyAlignment="1">
      <alignment horizontal="center" vertical="center"/>
    </xf>
    <xf numFmtId="179" fontId="16" fillId="0" borderId="1" xfId="0" applyNumberFormat="1" applyFont="1" applyFill="1" applyBorder="1" applyAlignment="1" applyProtection="1">
      <alignment horizontal="center" vertical="center"/>
      <protection locked="0"/>
    </xf>
    <xf numFmtId="3" fontId="16" fillId="0" borderId="1" xfId="0" applyNumberFormat="1" applyFont="1" applyFill="1" applyBorder="1" applyAlignment="1">
      <alignment horizontal="center" vertical="center" wrapText="1"/>
    </xf>
    <xf numFmtId="183" fontId="4" fillId="0" borderId="1" xfId="0" applyNumberFormat="1" applyFont="1" applyFill="1" applyBorder="1" applyAlignment="1">
      <alignment horizontal="center" vertical="center"/>
    </xf>
    <xf numFmtId="194" fontId="5" fillId="0" borderId="3" xfId="0" applyNumberFormat="1" applyFont="1" applyFill="1" applyBorder="1" applyAlignment="1">
      <alignment horizontal="center" vertical="center" wrapText="1"/>
    </xf>
    <xf numFmtId="4" fontId="4" fillId="0" borderId="1" xfId="0" applyNumberFormat="1" applyFont="1" applyFill="1" applyBorder="1" applyAlignment="1" applyProtection="1">
      <alignment horizontal="center" vertical="center" wrapText="1"/>
      <protection locked="0"/>
    </xf>
    <xf numFmtId="4" fontId="16" fillId="0" borderId="1" xfId="0" applyNumberFormat="1" applyFont="1" applyFill="1" applyBorder="1" applyAlignment="1">
      <alignment horizontal="center" vertical="center" wrapText="1"/>
    </xf>
    <xf numFmtId="183" fontId="16" fillId="0" borderId="1" xfId="0" applyNumberFormat="1" applyFont="1" applyFill="1" applyBorder="1" applyAlignment="1">
      <alignment horizontal="center" vertical="center" wrapText="1"/>
    </xf>
    <xf numFmtId="0" fontId="44" fillId="0" borderId="2" xfId="10" applyNumberFormat="1" applyFont="1" applyFill="1" applyBorder="1" applyAlignment="1" applyProtection="1">
      <alignment horizontal="center" vertical="center" wrapText="1"/>
      <protection locked="0"/>
    </xf>
    <xf numFmtId="0" fontId="70" fillId="0" borderId="1" xfId="0" applyFont="1" applyFill="1" applyBorder="1" applyAlignment="1">
      <alignment horizontal="center" vertical="center" wrapText="1"/>
    </xf>
    <xf numFmtId="0" fontId="70" fillId="0" borderId="2" xfId="0" applyFont="1" applyFill="1" applyBorder="1" applyAlignment="1">
      <alignment horizontal="center" vertical="center" wrapText="1"/>
    </xf>
    <xf numFmtId="0" fontId="81" fillId="0" borderId="1" xfId="0" applyFont="1" applyFill="1" applyBorder="1" applyAlignment="1">
      <alignment horizontal="center" vertical="center" wrapText="1"/>
    </xf>
    <xf numFmtId="0" fontId="74" fillId="0" borderId="1" xfId="0" applyFont="1" applyFill="1" applyBorder="1" applyAlignment="1">
      <alignment horizontal="center" vertical="center"/>
    </xf>
    <xf numFmtId="3" fontId="16" fillId="0" borderId="1" xfId="0" applyNumberFormat="1" applyFont="1" applyFill="1" applyBorder="1" applyAlignment="1" applyProtection="1">
      <alignment horizontal="center" vertical="center"/>
      <protection locked="0"/>
    </xf>
    <xf numFmtId="179" fontId="16" fillId="0" borderId="1" xfId="0" applyNumberFormat="1" applyFont="1" applyFill="1" applyBorder="1" applyAlignment="1">
      <alignment horizontal="center" vertical="center" wrapText="1"/>
    </xf>
    <xf numFmtId="4" fontId="4" fillId="0" borderId="1" xfId="3296" applyNumberFormat="1" applyFont="1" applyFill="1" applyBorder="1" applyAlignment="1" applyProtection="1">
      <alignment horizontal="center" vertical="center"/>
      <protection locked="0"/>
    </xf>
    <xf numFmtId="0" fontId="0" fillId="0" borderId="22" xfId="0" applyFill="1" applyBorder="1" applyAlignment="1">
      <alignment horizontal="center" vertical="center" wrapText="1"/>
    </xf>
    <xf numFmtId="0" fontId="11" fillId="0" borderId="1" xfId="0" applyFont="1" applyFill="1" applyBorder="1" applyAlignment="1">
      <alignment horizontal="center"/>
    </xf>
    <xf numFmtId="0" fontId="70" fillId="0" borderId="22" xfId="0" applyFont="1" applyFill="1" applyBorder="1" applyAlignment="1">
      <alignment horizontal="center" vertical="center" wrapText="1"/>
    </xf>
    <xf numFmtId="0" fontId="16" fillId="0" borderId="1" xfId="2869" applyFont="1" applyFill="1" applyBorder="1" applyAlignment="1">
      <alignment horizontal="center" vertical="center"/>
    </xf>
    <xf numFmtId="0" fontId="3" fillId="0" borderId="1" xfId="0" applyFont="1" applyFill="1" applyBorder="1"/>
    <xf numFmtId="0" fontId="0" fillId="0" borderId="22" xfId="0" applyFill="1" applyBorder="1"/>
    <xf numFmtId="39" fontId="16" fillId="0" borderId="1" xfId="0" applyNumberFormat="1" applyFont="1" applyFill="1" applyBorder="1" applyAlignment="1">
      <alignment horizontal="center" vertical="center"/>
    </xf>
    <xf numFmtId="0" fontId="0" fillId="0" borderId="22" xfId="0" applyFill="1" applyBorder="1" applyAlignment="1">
      <alignment horizontal="center"/>
    </xf>
    <xf numFmtId="4" fontId="16" fillId="0" borderId="2" xfId="0" applyNumberFormat="1" applyFont="1" applyFill="1" applyBorder="1" applyAlignment="1">
      <alignment horizontal="center" vertical="center"/>
    </xf>
    <xf numFmtId="3" fontId="16" fillId="0" borderId="2" xfId="0" applyNumberFormat="1" applyFont="1" applyFill="1" applyBorder="1" applyAlignment="1">
      <alignment horizontal="center" vertical="center"/>
    </xf>
    <xf numFmtId="4" fontId="16" fillId="0" borderId="2" xfId="0" applyNumberFormat="1" applyFont="1" applyFill="1" applyBorder="1" applyAlignment="1" applyProtection="1">
      <alignment horizontal="center" vertical="center"/>
      <protection locked="0"/>
    </xf>
    <xf numFmtId="39" fontId="16" fillId="0" borderId="2" xfId="0" applyNumberFormat="1" applyFont="1" applyFill="1" applyBorder="1" applyAlignment="1">
      <alignment horizontal="center" vertical="center"/>
    </xf>
    <xf numFmtId="179" fontId="16" fillId="0" borderId="2" xfId="0" applyNumberFormat="1" applyFont="1" applyFill="1" applyBorder="1" applyAlignment="1">
      <alignment horizontal="center" vertical="center"/>
    </xf>
    <xf numFmtId="0" fontId="0" fillId="0" borderId="5" xfId="0" applyFill="1" applyBorder="1" applyAlignment="1">
      <alignment horizontal="center" vertical="center" wrapText="1"/>
    </xf>
    <xf numFmtId="0" fontId="70" fillId="0" borderId="5" xfId="0" applyFont="1" applyFill="1" applyBorder="1" applyAlignment="1">
      <alignment horizontal="center" vertical="center" wrapText="1"/>
    </xf>
    <xf numFmtId="0" fontId="74" fillId="0" borderId="1" xfId="0" applyFont="1" applyFill="1" applyBorder="1" applyAlignment="1">
      <alignment horizontal="center" vertical="center"/>
    </xf>
    <xf numFmtId="0" fontId="0" fillId="0" borderId="1" xfId="0" applyFill="1" applyBorder="1" applyProtection="1">
      <protection locked="0"/>
    </xf>
    <xf numFmtId="42" fontId="16" fillId="0" borderId="1" xfId="3301" applyFont="1" applyFill="1" applyBorder="1" applyAlignment="1" applyProtection="1">
      <alignment horizontal="center" vertical="center"/>
      <protection locked="0"/>
    </xf>
    <xf numFmtId="37" fontId="16" fillId="0" borderId="1" xfId="0" applyNumberFormat="1" applyFont="1" applyFill="1" applyBorder="1" applyAlignment="1">
      <alignment horizontal="center" vertical="center"/>
    </xf>
    <xf numFmtId="0" fontId="16" fillId="0" borderId="1" xfId="0" applyFont="1" applyFill="1" applyBorder="1" applyAlignment="1">
      <alignment horizontal="center" vertical="center"/>
    </xf>
    <xf numFmtId="42" fontId="16" fillId="0" borderId="5" xfId="0" applyNumberFormat="1" applyFont="1" applyFill="1" applyBorder="1" applyAlignment="1">
      <alignment horizontal="center" vertical="center" wrapText="1"/>
    </xf>
    <xf numFmtId="190" fontId="16" fillId="0" borderId="1" xfId="0" applyNumberFormat="1" applyFont="1" applyFill="1" applyBorder="1" applyAlignment="1">
      <alignment horizontal="center" vertical="center" wrapText="1"/>
    </xf>
    <xf numFmtId="190" fontId="74" fillId="0" borderId="1" xfId="0" applyNumberFormat="1" applyFont="1" applyFill="1" applyBorder="1" applyAlignment="1">
      <alignment horizontal="center" vertical="center"/>
    </xf>
    <xf numFmtId="190" fontId="16" fillId="0" borderId="1" xfId="0" applyNumberFormat="1" applyFont="1" applyFill="1" applyBorder="1" applyAlignment="1">
      <alignment horizontal="center" vertical="center"/>
    </xf>
    <xf numFmtId="4" fontId="74" fillId="0" borderId="1" xfId="0" applyNumberFormat="1" applyFont="1" applyFill="1" applyBorder="1" applyAlignment="1">
      <alignment horizontal="center" vertical="center"/>
    </xf>
    <xf numFmtId="42" fontId="16" fillId="0" borderId="1" xfId="0" applyNumberFormat="1" applyFont="1" applyFill="1" applyBorder="1" applyAlignment="1">
      <alignment horizontal="center" vertical="center" wrapText="1"/>
    </xf>
    <xf numFmtId="37" fontId="16" fillId="0" borderId="1" xfId="0" applyNumberFormat="1" applyFont="1" applyFill="1" applyBorder="1" applyAlignment="1" applyProtection="1">
      <alignment horizontal="center" vertical="center"/>
      <protection locked="0"/>
    </xf>
    <xf numFmtId="4" fontId="16" fillId="0" borderId="5" xfId="0" applyNumberFormat="1" applyFont="1" applyFill="1" applyBorder="1" applyAlignment="1">
      <alignment horizontal="center" vertical="center" wrapText="1"/>
    </xf>
    <xf numFmtId="0" fontId="0" fillId="0" borderId="44" xfId="0" applyFill="1" applyBorder="1" applyAlignment="1">
      <alignment horizontal="center"/>
    </xf>
  </cellXfs>
  <cellStyles count="4036">
    <cellStyle name="60% - Énfasis1 2" xfId="28" xr:uid="{00000000-0005-0000-0000-000000000000}"/>
    <cellStyle name="60% - Énfasis2 2" xfId="29" xr:uid="{00000000-0005-0000-0000-000001000000}"/>
    <cellStyle name="60% - Énfasis3 2" xfId="30" xr:uid="{00000000-0005-0000-0000-000002000000}"/>
    <cellStyle name="60% - Énfasis4 2" xfId="31" xr:uid="{00000000-0005-0000-0000-000003000000}"/>
    <cellStyle name="60% - Énfasis5 2" xfId="32" xr:uid="{00000000-0005-0000-0000-000004000000}"/>
    <cellStyle name="60% - Énfasis6 2" xfId="33" xr:uid="{00000000-0005-0000-0000-000005000000}"/>
    <cellStyle name="BodyStyle" xfId="34" xr:uid="{00000000-0005-0000-0000-000006000000}"/>
    <cellStyle name="BodyStyleBold" xfId="35" xr:uid="{00000000-0005-0000-0000-000007000000}"/>
    <cellStyle name="BodyStyleBoldRight" xfId="36" xr:uid="{00000000-0005-0000-0000-000008000000}"/>
    <cellStyle name="BodyStyleWithBorder" xfId="37" xr:uid="{00000000-0005-0000-0000-000009000000}"/>
    <cellStyle name="BodyStyleWithBorder 2" xfId="38" xr:uid="{00000000-0005-0000-0000-00000A000000}"/>
    <cellStyle name="BodyStyleWithBorder 2 2" xfId="39" xr:uid="{00000000-0005-0000-0000-00000B000000}"/>
    <cellStyle name="BodyStyleWithBorder 2 3" xfId="40" xr:uid="{00000000-0005-0000-0000-00000C000000}"/>
    <cellStyle name="BodyStyleWithBorder 2 4" xfId="41" xr:uid="{00000000-0005-0000-0000-00000D000000}"/>
    <cellStyle name="BodyStyleWithBorder 3" xfId="42" xr:uid="{00000000-0005-0000-0000-00000E000000}"/>
    <cellStyle name="BodyStyleWithBorder 4" xfId="43" xr:uid="{00000000-0005-0000-0000-00000F000000}"/>
    <cellStyle name="BodyStyleWithBorder 5" xfId="44" xr:uid="{00000000-0005-0000-0000-000010000000}"/>
    <cellStyle name="BorderThinBlack" xfId="45" xr:uid="{00000000-0005-0000-0000-000011000000}"/>
    <cellStyle name="BorderThinBlack 2" xfId="46" xr:uid="{00000000-0005-0000-0000-000012000000}"/>
    <cellStyle name="BorderThinBlack 2 2" xfId="47" xr:uid="{00000000-0005-0000-0000-000013000000}"/>
    <cellStyle name="BorderThinBlack 2 2 2" xfId="48" xr:uid="{00000000-0005-0000-0000-000014000000}"/>
    <cellStyle name="BorderThinBlack 2 2 2 2" xfId="49" xr:uid="{00000000-0005-0000-0000-000015000000}"/>
    <cellStyle name="BorderThinBlack 2 2 2 3" xfId="50" xr:uid="{00000000-0005-0000-0000-000016000000}"/>
    <cellStyle name="BorderThinBlack 2 2 2 4" xfId="51" xr:uid="{00000000-0005-0000-0000-000017000000}"/>
    <cellStyle name="BorderThinBlack 2 2 3" xfId="52" xr:uid="{00000000-0005-0000-0000-000018000000}"/>
    <cellStyle name="BorderThinBlack 2 2 4" xfId="53" xr:uid="{00000000-0005-0000-0000-000019000000}"/>
    <cellStyle name="BorderThinBlack 2 2 5" xfId="54" xr:uid="{00000000-0005-0000-0000-00001A000000}"/>
    <cellStyle name="BorderThinBlack 2 3" xfId="55" xr:uid="{00000000-0005-0000-0000-00001B000000}"/>
    <cellStyle name="BorderThinBlack 2 4" xfId="56" xr:uid="{00000000-0005-0000-0000-00001C000000}"/>
    <cellStyle name="BorderThinBlack 2 5" xfId="57" xr:uid="{00000000-0005-0000-0000-00001D000000}"/>
    <cellStyle name="BorderThinBlack 3" xfId="58" xr:uid="{00000000-0005-0000-0000-00001E000000}"/>
    <cellStyle name="BorderThinBlack 3 2" xfId="59" xr:uid="{00000000-0005-0000-0000-00001F000000}"/>
    <cellStyle name="BorderThinBlack 3 2 2" xfId="60" xr:uid="{00000000-0005-0000-0000-000020000000}"/>
    <cellStyle name="BorderThinBlack 3 2 3" xfId="61" xr:uid="{00000000-0005-0000-0000-000021000000}"/>
    <cellStyle name="BorderThinBlack 3 2 4" xfId="62" xr:uid="{00000000-0005-0000-0000-000022000000}"/>
    <cellStyle name="BorderThinBlack 3 3" xfId="63" xr:uid="{00000000-0005-0000-0000-000023000000}"/>
    <cellStyle name="BorderThinBlack 3 4" xfId="64" xr:uid="{00000000-0005-0000-0000-000024000000}"/>
    <cellStyle name="BorderThinBlack 3 5" xfId="65" xr:uid="{00000000-0005-0000-0000-000025000000}"/>
    <cellStyle name="BorderThinBlack 4" xfId="66" xr:uid="{00000000-0005-0000-0000-000026000000}"/>
    <cellStyle name="BorderThinBlack 5" xfId="67" xr:uid="{00000000-0005-0000-0000-000027000000}"/>
    <cellStyle name="BorderThinBlack 6" xfId="68" xr:uid="{00000000-0005-0000-0000-000028000000}"/>
    <cellStyle name="Coma 2" xfId="1" xr:uid="{00000000-0005-0000-0000-000029000000}"/>
    <cellStyle name="Coma 2 2" xfId="2" xr:uid="{00000000-0005-0000-0000-00002A000000}"/>
    <cellStyle name="Comma" xfId="69" xr:uid="{00000000-0005-0000-0000-00002B000000}"/>
    <cellStyle name="Comma [0]" xfId="70" xr:uid="{00000000-0005-0000-0000-00002C000000}"/>
    <cellStyle name="Comma [0] 2" xfId="71" xr:uid="{00000000-0005-0000-0000-00002D000000}"/>
    <cellStyle name="Comma [0] 2 2" xfId="72" xr:uid="{00000000-0005-0000-0000-00002E000000}"/>
    <cellStyle name="Comma [0] 2 2 2" xfId="73" xr:uid="{00000000-0005-0000-0000-00002F000000}"/>
    <cellStyle name="Comma [0] 2 2 2 2" xfId="2875" xr:uid="{00000000-0005-0000-0000-000030000000}"/>
    <cellStyle name="Comma [0] 2 2 2 2 2" xfId="3007" xr:uid="{00000000-0005-0000-0000-000031000000}"/>
    <cellStyle name="Comma [0] 2 2 2 2 2 2" xfId="3205" xr:uid="{00000000-0005-0000-0000-000032000000}"/>
    <cellStyle name="Comma [0] 2 2 2 2 2 2 2" xfId="3598" xr:uid="{00000000-0005-0000-0000-000033000000}"/>
    <cellStyle name="Comma [0] 2 2 2 2 2 2 3" xfId="3993" xr:uid="{00000000-0005-0000-0000-000034000000}"/>
    <cellStyle name="Comma [0] 2 2 2 2 2 3" xfId="3404" xr:uid="{00000000-0005-0000-0000-000035000000}"/>
    <cellStyle name="Comma [0] 2 2 2 2 2 4" xfId="3799" xr:uid="{00000000-0005-0000-0000-000036000000}"/>
    <cellStyle name="Comma [0] 2 2 2 2 3" xfId="3107" xr:uid="{00000000-0005-0000-0000-000037000000}"/>
    <cellStyle name="Comma [0] 2 2 2 2 3 2" xfId="3500" xr:uid="{00000000-0005-0000-0000-000038000000}"/>
    <cellStyle name="Comma [0] 2 2 2 2 3 3" xfId="3895" xr:uid="{00000000-0005-0000-0000-000039000000}"/>
    <cellStyle name="Comma [0] 2 2 2 2 4" xfId="3306" xr:uid="{00000000-0005-0000-0000-00003A000000}"/>
    <cellStyle name="Comma [0] 2 2 2 2 5" xfId="3701" xr:uid="{00000000-0005-0000-0000-00003B000000}"/>
    <cellStyle name="Comma [0] 2 2 2 3" xfId="2952" xr:uid="{00000000-0005-0000-0000-00003C000000}"/>
    <cellStyle name="Comma [0] 2 2 2 3 2" xfId="3154" xr:uid="{00000000-0005-0000-0000-00003D000000}"/>
    <cellStyle name="Comma [0] 2 2 2 3 2 2" xfId="3547" xr:uid="{00000000-0005-0000-0000-00003E000000}"/>
    <cellStyle name="Comma [0] 2 2 2 3 2 3" xfId="3942" xr:uid="{00000000-0005-0000-0000-00003F000000}"/>
    <cellStyle name="Comma [0] 2 2 2 3 3" xfId="3353" xr:uid="{00000000-0005-0000-0000-000040000000}"/>
    <cellStyle name="Comma [0] 2 2 2 3 4" xfId="3748" xr:uid="{00000000-0005-0000-0000-000041000000}"/>
    <cellStyle name="Comma [0] 2 2 2 4" xfId="3058" xr:uid="{00000000-0005-0000-0000-000042000000}"/>
    <cellStyle name="Comma [0] 2 2 2 4 2" xfId="3451" xr:uid="{00000000-0005-0000-0000-000043000000}"/>
    <cellStyle name="Comma [0] 2 2 2 4 3" xfId="3846" xr:uid="{00000000-0005-0000-0000-000044000000}"/>
    <cellStyle name="Comma [0] 2 2 2 5" xfId="3256" xr:uid="{00000000-0005-0000-0000-000045000000}"/>
    <cellStyle name="Comma [0] 2 2 2 6" xfId="3650" xr:uid="{00000000-0005-0000-0000-000046000000}"/>
    <cellStyle name="Comma [0] 2 2 3" xfId="2874" xr:uid="{00000000-0005-0000-0000-000047000000}"/>
    <cellStyle name="Comma [0] 2 2 3 2" xfId="3006" xr:uid="{00000000-0005-0000-0000-000048000000}"/>
    <cellStyle name="Comma [0] 2 2 3 2 2" xfId="3204" xr:uid="{00000000-0005-0000-0000-000049000000}"/>
    <cellStyle name="Comma [0] 2 2 3 2 2 2" xfId="3597" xr:uid="{00000000-0005-0000-0000-00004A000000}"/>
    <cellStyle name="Comma [0] 2 2 3 2 2 3" xfId="3992" xr:uid="{00000000-0005-0000-0000-00004B000000}"/>
    <cellStyle name="Comma [0] 2 2 3 2 3" xfId="3403" xr:uid="{00000000-0005-0000-0000-00004C000000}"/>
    <cellStyle name="Comma [0] 2 2 3 2 4" xfId="3798" xr:uid="{00000000-0005-0000-0000-00004D000000}"/>
    <cellStyle name="Comma [0] 2 2 3 3" xfId="3106" xr:uid="{00000000-0005-0000-0000-00004E000000}"/>
    <cellStyle name="Comma [0] 2 2 3 3 2" xfId="3499" xr:uid="{00000000-0005-0000-0000-00004F000000}"/>
    <cellStyle name="Comma [0] 2 2 3 3 3" xfId="3894" xr:uid="{00000000-0005-0000-0000-000050000000}"/>
    <cellStyle name="Comma [0] 2 2 3 4" xfId="3305" xr:uid="{00000000-0005-0000-0000-000051000000}"/>
    <cellStyle name="Comma [0] 2 2 3 5" xfId="3700" xr:uid="{00000000-0005-0000-0000-000052000000}"/>
    <cellStyle name="Comma [0] 2 2 4" xfId="2951" xr:uid="{00000000-0005-0000-0000-000053000000}"/>
    <cellStyle name="Comma [0] 2 2 4 2" xfId="3153" xr:uid="{00000000-0005-0000-0000-000054000000}"/>
    <cellStyle name="Comma [0] 2 2 4 2 2" xfId="3546" xr:uid="{00000000-0005-0000-0000-000055000000}"/>
    <cellStyle name="Comma [0] 2 2 4 2 3" xfId="3941" xr:uid="{00000000-0005-0000-0000-000056000000}"/>
    <cellStyle name="Comma [0] 2 2 4 3" xfId="3352" xr:uid="{00000000-0005-0000-0000-000057000000}"/>
    <cellStyle name="Comma [0] 2 2 4 4" xfId="3747" xr:uid="{00000000-0005-0000-0000-000058000000}"/>
    <cellStyle name="Comma [0] 2 2 5" xfId="3057" xr:uid="{00000000-0005-0000-0000-000059000000}"/>
    <cellStyle name="Comma [0] 2 2 5 2" xfId="3450" xr:uid="{00000000-0005-0000-0000-00005A000000}"/>
    <cellStyle name="Comma [0] 2 2 5 3" xfId="3845" xr:uid="{00000000-0005-0000-0000-00005B000000}"/>
    <cellStyle name="Comma [0] 2 2 6" xfId="3255" xr:uid="{00000000-0005-0000-0000-00005C000000}"/>
    <cellStyle name="Comma [0] 2 2 7" xfId="3649" xr:uid="{00000000-0005-0000-0000-00005D000000}"/>
    <cellStyle name="Comma [0] 2 3" xfId="74" xr:uid="{00000000-0005-0000-0000-00005E000000}"/>
    <cellStyle name="Comma [0] 2 3 2" xfId="2876" xr:uid="{00000000-0005-0000-0000-00005F000000}"/>
    <cellStyle name="Comma [0] 2 3 2 2" xfId="3008" xr:uid="{00000000-0005-0000-0000-000060000000}"/>
    <cellStyle name="Comma [0] 2 3 2 2 2" xfId="3206" xr:uid="{00000000-0005-0000-0000-000061000000}"/>
    <cellStyle name="Comma [0] 2 3 2 2 2 2" xfId="3599" xr:uid="{00000000-0005-0000-0000-000062000000}"/>
    <cellStyle name="Comma [0] 2 3 2 2 2 3" xfId="3994" xr:uid="{00000000-0005-0000-0000-000063000000}"/>
    <cellStyle name="Comma [0] 2 3 2 2 3" xfId="3405" xr:uid="{00000000-0005-0000-0000-000064000000}"/>
    <cellStyle name="Comma [0] 2 3 2 2 4" xfId="3800" xr:uid="{00000000-0005-0000-0000-000065000000}"/>
    <cellStyle name="Comma [0] 2 3 2 3" xfId="3108" xr:uid="{00000000-0005-0000-0000-000066000000}"/>
    <cellStyle name="Comma [0] 2 3 2 3 2" xfId="3501" xr:uid="{00000000-0005-0000-0000-000067000000}"/>
    <cellStyle name="Comma [0] 2 3 2 3 3" xfId="3896" xr:uid="{00000000-0005-0000-0000-000068000000}"/>
    <cellStyle name="Comma [0] 2 3 2 4" xfId="3307" xr:uid="{00000000-0005-0000-0000-000069000000}"/>
    <cellStyle name="Comma [0] 2 3 2 5" xfId="3702" xr:uid="{00000000-0005-0000-0000-00006A000000}"/>
    <cellStyle name="Comma [0] 2 3 3" xfId="2953" xr:uid="{00000000-0005-0000-0000-00006B000000}"/>
    <cellStyle name="Comma [0] 2 3 3 2" xfId="3155" xr:uid="{00000000-0005-0000-0000-00006C000000}"/>
    <cellStyle name="Comma [0] 2 3 3 2 2" xfId="3548" xr:uid="{00000000-0005-0000-0000-00006D000000}"/>
    <cellStyle name="Comma [0] 2 3 3 2 3" xfId="3943" xr:uid="{00000000-0005-0000-0000-00006E000000}"/>
    <cellStyle name="Comma [0] 2 3 3 3" xfId="3354" xr:uid="{00000000-0005-0000-0000-00006F000000}"/>
    <cellStyle name="Comma [0] 2 3 3 4" xfId="3749" xr:uid="{00000000-0005-0000-0000-000070000000}"/>
    <cellStyle name="Comma [0] 2 3 4" xfId="3059" xr:uid="{00000000-0005-0000-0000-000071000000}"/>
    <cellStyle name="Comma [0] 2 3 4 2" xfId="3452" xr:uid="{00000000-0005-0000-0000-000072000000}"/>
    <cellStyle name="Comma [0] 2 3 4 3" xfId="3847" xr:uid="{00000000-0005-0000-0000-000073000000}"/>
    <cellStyle name="Comma [0] 2 3 5" xfId="3257" xr:uid="{00000000-0005-0000-0000-000074000000}"/>
    <cellStyle name="Comma [0] 2 3 6" xfId="3651" xr:uid="{00000000-0005-0000-0000-000075000000}"/>
    <cellStyle name="Comma [0] 2 4" xfId="2873" xr:uid="{00000000-0005-0000-0000-000076000000}"/>
    <cellStyle name="Comma [0] 2 4 2" xfId="3005" xr:uid="{00000000-0005-0000-0000-000077000000}"/>
    <cellStyle name="Comma [0] 2 4 2 2" xfId="3203" xr:uid="{00000000-0005-0000-0000-000078000000}"/>
    <cellStyle name="Comma [0] 2 4 2 2 2" xfId="3596" xr:uid="{00000000-0005-0000-0000-000079000000}"/>
    <cellStyle name="Comma [0] 2 4 2 2 3" xfId="3991" xr:uid="{00000000-0005-0000-0000-00007A000000}"/>
    <cellStyle name="Comma [0] 2 4 2 3" xfId="3402" xr:uid="{00000000-0005-0000-0000-00007B000000}"/>
    <cellStyle name="Comma [0] 2 4 2 4" xfId="3797" xr:uid="{00000000-0005-0000-0000-00007C000000}"/>
    <cellStyle name="Comma [0] 2 4 3" xfId="3105" xr:uid="{00000000-0005-0000-0000-00007D000000}"/>
    <cellStyle name="Comma [0] 2 4 3 2" xfId="3498" xr:uid="{00000000-0005-0000-0000-00007E000000}"/>
    <cellStyle name="Comma [0] 2 4 3 3" xfId="3893" xr:uid="{00000000-0005-0000-0000-00007F000000}"/>
    <cellStyle name="Comma [0] 2 4 4" xfId="3304" xr:uid="{00000000-0005-0000-0000-000080000000}"/>
    <cellStyle name="Comma [0] 2 4 5" xfId="3699" xr:uid="{00000000-0005-0000-0000-000081000000}"/>
    <cellStyle name="Comma [0] 2 5" xfId="2950" xr:uid="{00000000-0005-0000-0000-000082000000}"/>
    <cellStyle name="Comma [0] 2 5 2" xfId="3152" xr:uid="{00000000-0005-0000-0000-000083000000}"/>
    <cellStyle name="Comma [0] 2 5 2 2" xfId="3545" xr:uid="{00000000-0005-0000-0000-000084000000}"/>
    <cellStyle name="Comma [0] 2 5 2 3" xfId="3940" xr:uid="{00000000-0005-0000-0000-000085000000}"/>
    <cellStyle name="Comma [0] 2 5 3" xfId="3351" xr:uid="{00000000-0005-0000-0000-000086000000}"/>
    <cellStyle name="Comma [0] 2 5 4" xfId="3746" xr:uid="{00000000-0005-0000-0000-000087000000}"/>
    <cellStyle name="Comma [0] 2 6" xfId="3056" xr:uid="{00000000-0005-0000-0000-000088000000}"/>
    <cellStyle name="Comma [0] 2 6 2" xfId="3449" xr:uid="{00000000-0005-0000-0000-000089000000}"/>
    <cellStyle name="Comma [0] 2 6 3" xfId="3844" xr:uid="{00000000-0005-0000-0000-00008A000000}"/>
    <cellStyle name="Comma [0] 2 7" xfId="3254" xr:uid="{00000000-0005-0000-0000-00008B000000}"/>
    <cellStyle name="Comma [0] 2 8" xfId="3648" xr:uid="{00000000-0005-0000-0000-00008C000000}"/>
    <cellStyle name="Comma [0] 3" xfId="75" xr:uid="{00000000-0005-0000-0000-00008D000000}"/>
    <cellStyle name="Comma [0] 3 2" xfId="2877" xr:uid="{00000000-0005-0000-0000-00008E000000}"/>
    <cellStyle name="Comma [0] 3 2 2" xfId="3009" xr:uid="{00000000-0005-0000-0000-00008F000000}"/>
    <cellStyle name="Comma [0] 3 2 2 2" xfId="3207" xr:uid="{00000000-0005-0000-0000-000090000000}"/>
    <cellStyle name="Comma [0] 3 2 2 2 2" xfId="3600" xr:uid="{00000000-0005-0000-0000-000091000000}"/>
    <cellStyle name="Comma [0] 3 2 2 2 3" xfId="3995" xr:uid="{00000000-0005-0000-0000-000092000000}"/>
    <cellStyle name="Comma [0] 3 2 2 3" xfId="3406" xr:uid="{00000000-0005-0000-0000-000093000000}"/>
    <cellStyle name="Comma [0] 3 2 2 4" xfId="3801" xr:uid="{00000000-0005-0000-0000-000094000000}"/>
    <cellStyle name="Comma [0] 3 2 3" xfId="3109" xr:uid="{00000000-0005-0000-0000-000095000000}"/>
    <cellStyle name="Comma [0] 3 2 3 2" xfId="3502" xr:uid="{00000000-0005-0000-0000-000096000000}"/>
    <cellStyle name="Comma [0] 3 2 3 3" xfId="3897" xr:uid="{00000000-0005-0000-0000-000097000000}"/>
    <cellStyle name="Comma [0] 3 2 4" xfId="3308" xr:uid="{00000000-0005-0000-0000-000098000000}"/>
    <cellStyle name="Comma [0] 3 2 5" xfId="3703" xr:uid="{00000000-0005-0000-0000-000099000000}"/>
    <cellStyle name="Comma [0] 3 3" xfId="2954" xr:uid="{00000000-0005-0000-0000-00009A000000}"/>
    <cellStyle name="Comma [0] 3 3 2" xfId="3156" xr:uid="{00000000-0005-0000-0000-00009B000000}"/>
    <cellStyle name="Comma [0] 3 3 2 2" xfId="3549" xr:uid="{00000000-0005-0000-0000-00009C000000}"/>
    <cellStyle name="Comma [0] 3 3 2 3" xfId="3944" xr:uid="{00000000-0005-0000-0000-00009D000000}"/>
    <cellStyle name="Comma [0] 3 3 3" xfId="3355" xr:uid="{00000000-0005-0000-0000-00009E000000}"/>
    <cellStyle name="Comma [0] 3 3 4" xfId="3750" xr:uid="{00000000-0005-0000-0000-00009F000000}"/>
    <cellStyle name="Comma [0] 3 4" xfId="3060" xr:uid="{00000000-0005-0000-0000-0000A0000000}"/>
    <cellStyle name="Comma [0] 3 4 2" xfId="3453" xr:uid="{00000000-0005-0000-0000-0000A1000000}"/>
    <cellStyle name="Comma [0] 3 4 3" xfId="3848" xr:uid="{00000000-0005-0000-0000-0000A2000000}"/>
    <cellStyle name="Comma [0] 3 5" xfId="3258" xr:uid="{00000000-0005-0000-0000-0000A3000000}"/>
    <cellStyle name="Comma [0] 3 6" xfId="3652" xr:uid="{00000000-0005-0000-0000-0000A4000000}"/>
    <cellStyle name="Comma [0] 4" xfId="2872" xr:uid="{00000000-0005-0000-0000-0000A5000000}"/>
    <cellStyle name="Comma [0] 4 2" xfId="3004" xr:uid="{00000000-0005-0000-0000-0000A6000000}"/>
    <cellStyle name="Comma [0] 4 2 2" xfId="3202" xr:uid="{00000000-0005-0000-0000-0000A7000000}"/>
    <cellStyle name="Comma [0] 4 2 2 2" xfId="3595" xr:uid="{00000000-0005-0000-0000-0000A8000000}"/>
    <cellStyle name="Comma [0] 4 2 2 3" xfId="3990" xr:uid="{00000000-0005-0000-0000-0000A9000000}"/>
    <cellStyle name="Comma [0] 4 2 3" xfId="3401" xr:uid="{00000000-0005-0000-0000-0000AA000000}"/>
    <cellStyle name="Comma [0] 4 2 4" xfId="3796" xr:uid="{00000000-0005-0000-0000-0000AB000000}"/>
    <cellStyle name="Comma [0] 4 3" xfId="3104" xr:uid="{00000000-0005-0000-0000-0000AC000000}"/>
    <cellStyle name="Comma [0] 4 3 2" xfId="3497" xr:uid="{00000000-0005-0000-0000-0000AD000000}"/>
    <cellStyle name="Comma [0] 4 3 3" xfId="3892" xr:uid="{00000000-0005-0000-0000-0000AE000000}"/>
    <cellStyle name="Comma [0] 4 4" xfId="3303" xr:uid="{00000000-0005-0000-0000-0000AF000000}"/>
    <cellStyle name="Comma [0] 4 5" xfId="3698" xr:uid="{00000000-0005-0000-0000-0000B0000000}"/>
    <cellStyle name="Comma [0] 5" xfId="2949" xr:uid="{00000000-0005-0000-0000-0000B1000000}"/>
    <cellStyle name="Comma [0] 5 2" xfId="3151" xr:uid="{00000000-0005-0000-0000-0000B2000000}"/>
    <cellStyle name="Comma [0] 5 2 2" xfId="3544" xr:uid="{00000000-0005-0000-0000-0000B3000000}"/>
    <cellStyle name="Comma [0] 5 2 3" xfId="3939" xr:uid="{00000000-0005-0000-0000-0000B4000000}"/>
    <cellStyle name="Comma [0] 5 3" xfId="3350" xr:uid="{00000000-0005-0000-0000-0000B5000000}"/>
    <cellStyle name="Comma [0] 5 4" xfId="3745" xr:uid="{00000000-0005-0000-0000-0000B6000000}"/>
    <cellStyle name="Comma [0] 6" xfId="3055" xr:uid="{00000000-0005-0000-0000-0000B7000000}"/>
    <cellStyle name="Comma [0] 6 2" xfId="3448" xr:uid="{00000000-0005-0000-0000-0000B8000000}"/>
    <cellStyle name="Comma [0] 6 3" xfId="3843" xr:uid="{00000000-0005-0000-0000-0000B9000000}"/>
    <cellStyle name="Comma [0] 7" xfId="3253" xr:uid="{00000000-0005-0000-0000-0000BA000000}"/>
    <cellStyle name="Comma [0] 8" xfId="3647" xr:uid="{00000000-0005-0000-0000-0000BB000000}"/>
    <cellStyle name="Comma 10" xfId="2947" xr:uid="{00000000-0005-0000-0000-0000BC000000}"/>
    <cellStyle name="Comma 10 2" xfId="3149" xr:uid="{00000000-0005-0000-0000-0000BD000000}"/>
    <cellStyle name="Comma 10 2 2" xfId="3542" xr:uid="{00000000-0005-0000-0000-0000BE000000}"/>
    <cellStyle name="Comma 10 2 3" xfId="3937" xr:uid="{00000000-0005-0000-0000-0000BF000000}"/>
    <cellStyle name="Comma 10 3" xfId="3348" xr:uid="{00000000-0005-0000-0000-0000C0000000}"/>
    <cellStyle name="Comma 10 4" xfId="3743" xr:uid="{00000000-0005-0000-0000-0000C1000000}"/>
    <cellStyle name="Comma 11" xfId="2995" xr:uid="{00000000-0005-0000-0000-0000C2000000}"/>
    <cellStyle name="Comma 11 2" xfId="3197" xr:uid="{00000000-0005-0000-0000-0000C3000000}"/>
    <cellStyle name="Comma 11 2 2" xfId="3590" xr:uid="{00000000-0005-0000-0000-0000C4000000}"/>
    <cellStyle name="Comma 11 2 3" xfId="3985" xr:uid="{00000000-0005-0000-0000-0000C5000000}"/>
    <cellStyle name="Comma 11 3" xfId="3396" xr:uid="{00000000-0005-0000-0000-0000C6000000}"/>
    <cellStyle name="Comma 11 4" xfId="3791" xr:uid="{00000000-0005-0000-0000-0000C7000000}"/>
    <cellStyle name="Comma 12" xfId="3054" xr:uid="{00000000-0005-0000-0000-0000C8000000}"/>
    <cellStyle name="Comma 12 2" xfId="3447" xr:uid="{00000000-0005-0000-0000-0000C9000000}"/>
    <cellStyle name="Comma 12 3" xfId="3842" xr:uid="{00000000-0005-0000-0000-0000CA000000}"/>
    <cellStyle name="Comma 13" xfId="3252" xr:uid="{00000000-0005-0000-0000-0000CB000000}"/>
    <cellStyle name="Comma 14" xfId="3646" xr:uid="{00000000-0005-0000-0000-0000CC000000}"/>
    <cellStyle name="Comma 15" xfId="3693" xr:uid="{00000000-0005-0000-0000-0000CD000000}"/>
    <cellStyle name="Comma 2" xfId="76" xr:uid="{00000000-0005-0000-0000-0000CE000000}"/>
    <cellStyle name="Comma 2 2" xfId="77" xr:uid="{00000000-0005-0000-0000-0000CF000000}"/>
    <cellStyle name="Comma 2 2 2" xfId="78" xr:uid="{00000000-0005-0000-0000-0000D0000000}"/>
    <cellStyle name="Comma 2 2 2 2" xfId="2880" xr:uid="{00000000-0005-0000-0000-0000D1000000}"/>
    <cellStyle name="Comma 2 2 2 2 2" xfId="3012" xr:uid="{00000000-0005-0000-0000-0000D2000000}"/>
    <cellStyle name="Comma 2 2 2 2 2 2" xfId="3210" xr:uid="{00000000-0005-0000-0000-0000D3000000}"/>
    <cellStyle name="Comma 2 2 2 2 2 2 2" xfId="3603" xr:uid="{00000000-0005-0000-0000-0000D4000000}"/>
    <cellStyle name="Comma 2 2 2 2 2 2 3" xfId="3998" xr:uid="{00000000-0005-0000-0000-0000D5000000}"/>
    <cellStyle name="Comma 2 2 2 2 2 3" xfId="3409" xr:uid="{00000000-0005-0000-0000-0000D6000000}"/>
    <cellStyle name="Comma 2 2 2 2 2 4" xfId="3804" xr:uid="{00000000-0005-0000-0000-0000D7000000}"/>
    <cellStyle name="Comma 2 2 2 2 3" xfId="3112" xr:uid="{00000000-0005-0000-0000-0000D8000000}"/>
    <cellStyle name="Comma 2 2 2 2 3 2" xfId="3505" xr:uid="{00000000-0005-0000-0000-0000D9000000}"/>
    <cellStyle name="Comma 2 2 2 2 3 3" xfId="3900" xr:uid="{00000000-0005-0000-0000-0000DA000000}"/>
    <cellStyle name="Comma 2 2 2 2 4" xfId="3311" xr:uid="{00000000-0005-0000-0000-0000DB000000}"/>
    <cellStyle name="Comma 2 2 2 2 5" xfId="3706" xr:uid="{00000000-0005-0000-0000-0000DC000000}"/>
    <cellStyle name="Comma 2 2 2 3" xfId="2957" xr:uid="{00000000-0005-0000-0000-0000DD000000}"/>
    <cellStyle name="Comma 2 2 2 3 2" xfId="3159" xr:uid="{00000000-0005-0000-0000-0000DE000000}"/>
    <cellStyle name="Comma 2 2 2 3 2 2" xfId="3552" xr:uid="{00000000-0005-0000-0000-0000DF000000}"/>
    <cellStyle name="Comma 2 2 2 3 2 3" xfId="3947" xr:uid="{00000000-0005-0000-0000-0000E0000000}"/>
    <cellStyle name="Comma 2 2 2 3 3" xfId="3358" xr:uid="{00000000-0005-0000-0000-0000E1000000}"/>
    <cellStyle name="Comma 2 2 2 3 4" xfId="3753" xr:uid="{00000000-0005-0000-0000-0000E2000000}"/>
    <cellStyle name="Comma 2 2 2 4" xfId="3063" xr:uid="{00000000-0005-0000-0000-0000E3000000}"/>
    <cellStyle name="Comma 2 2 2 4 2" xfId="3456" xr:uid="{00000000-0005-0000-0000-0000E4000000}"/>
    <cellStyle name="Comma 2 2 2 4 3" xfId="3851" xr:uid="{00000000-0005-0000-0000-0000E5000000}"/>
    <cellStyle name="Comma 2 2 2 5" xfId="3261" xr:uid="{00000000-0005-0000-0000-0000E6000000}"/>
    <cellStyle name="Comma 2 2 2 6" xfId="3655" xr:uid="{00000000-0005-0000-0000-0000E7000000}"/>
    <cellStyle name="Comma 2 2 3" xfId="2879" xr:uid="{00000000-0005-0000-0000-0000E8000000}"/>
    <cellStyle name="Comma 2 2 3 2" xfId="3011" xr:uid="{00000000-0005-0000-0000-0000E9000000}"/>
    <cellStyle name="Comma 2 2 3 2 2" xfId="3209" xr:uid="{00000000-0005-0000-0000-0000EA000000}"/>
    <cellStyle name="Comma 2 2 3 2 2 2" xfId="3602" xr:uid="{00000000-0005-0000-0000-0000EB000000}"/>
    <cellStyle name="Comma 2 2 3 2 2 3" xfId="3997" xr:uid="{00000000-0005-0000-0000-0000EC000000}"/>
    <cellStyle name="Comma 2 2 3 2 3" xfId="3408" xr:uid="{00000000-0005-0000-0000-0000ED000000}"/>
    <cellStyle name="Comma 2 2 3 2 4" xfId="3803" xr:uid="{00000000-0005-0000-0000-0000EE000000}"/>
    <cellStyle name="Comma 2 2 3 3" xfId="3111" xr:uid="{00000000-0005-0000-0000-0000EF000000}"/>
    <cellStyle name="Comma 2 2 3 3 2" xfId="3504" xr:uid="{00000000-0005-0000-0000-0000F0000000}"/>
    <cellStyle name="Comma 2 2 3 3 3" xfId="3899" xr:uid="{00000000-0005-0000-0000-0000F1000000}"/>
    <cellStyle name="Comma 2 2 3 4" xfId="3310" xr:uid="{00000000-0005-0000-0000-0000F2000000}"/>
    <cellStyle name="Comma 2 2 3 5" xfId="3705" xr:uid="{00000000-0005-0000-0000-0000F3000000}"/>
    <cellStyle name="Comma 2 2 4" xfId="2956" xr:uid="{00000000-0005-0000-0000-0000F4000000}"/>
    <cellStyle name="Comma 2 2 4 2" xfId="3158" xr:uid="{00000000-0005-0000-0000-0000F5000000}"/>
    <cellStyle name="Comma 2 2 4 2 2" xfId="3551" xr:uid="{00000000-0005-0000-0000-0000F6000000}"/>
    <cellStyle name="Comma 2 2 4 2 3" xfId="3946" xr:uid="{00000000-0005-0000-0000-0000F7000000}"/>
    <cellStyle name="Comma 2 2 4 3" xfId="3357" xr:uid="{00000000-0005-0000-0000-0000F8000000}"/>
    <cellStyle name="Comma 2 2 4 4" xfId="3752" xr:uid="{00000000-0005-0000-0000-0000F9000000}"/>
    <cellStyle name="Comma 2 2 5" xfId="3062" xr:uid="{00000000-0005-0000-0000-0000FA000000}"/>
    <cellStyle name="Comma 2 2 5 2" xfId="3455" xr:uid="{00000000-0005-0000-0000-0000FB000000}"/>
    <cellStyle name="Comma 2 2 5 3" xfId="3850" xr:uid="{00000000-0005-0000-0000-0000FC000000}"/>
    <cellStyle name="Comma 2 2 6" xfId="3260" xr:uid="{00000000-0005-0000-0000-0000FD000000}"/>
    <cellStyle name="Comma 2 2 7" xfId="3654" xr:uid="{00000000-0005-0000-0000-0000FE000000}"/>
    <cellStyle name="Comma 2 3" xfId="79" xr:uid="{00000000-0005-0000-0000-0000FF000000}"/>
    <cellStyle name="Comma 2 3 2" xfId="2881" xr:uid="{00000000-0005-0000-0000-000000010000}"/>
    <cellStyle name="Comma 2 3 2 2" xfId="3013" xr:uid="{00000000-0005-0000-0000-000001010000}"/>
    <cellStyle name="Comma 2 3 2 2 2" xfId="3211" xr:uid="{00000000-0005-0000-0000-000002010000}"/>
    <cellStyle name="Comma 2 3 2 2 2 2" xfId="3604" xr:uid="{00000000-0005-0000-0000-000003010000}"/>
    <cellStyle name="Comma 2 3 2 2 2 3" xfId="3999" xr:uid="{00000000-0005-0000-0000-000004010000}"/>
    <cellStyle name="Comma 2 3 2 2 3" xfId="3410" xr:uid="{00000000-0005-0000-0000-000005010000}"/>
    <cellStyle name="Comma 2 3 2 2 4" xfId="3805" xr:uid="{00000000-0005-0000-0000-000006010000}"/>
    <cellStyle name="Comma 2 3 2 3" xfId="3113" xr:uid="{00000000-0005-0000-0000-000007010000}"/>
    <cellStyle name="Comma 2 3 2 3 2" xfId="3506" xr:uid="{00000000-0005-0000-0000-000008010000}"/>
    <cellStyle name="Comma 2 3 2 3 3" xfId="3901" xr:uid="{00000000-0005-0000-0000-000009010000}"/>
    <cellStyle name="Comma 2 3 2 4" xfId="3312" xr:uid="{00000000-0005-0000-0000-00000A010000}"/>
    <cellStyle name="Comma 2 3 2 5" xfId="3707" xr:uid="{00000000-0005-0000-0000-00000B010000}"/>
    <cellStyle name="Comma 2 3 3" xfId="2958" xr:uid="{00000000-0005-0000-0000-00000C010000}"/>
    <cellStyle name="Comma 2 3 3 2" xfId="3160" xr:uid="{00000000-0005-0000-0000-00000D010000}"/>
    <cellStyle name="Comma 2 3 3 2 2" xfId="3553" xr:uid="{00000000-0005-0000-0000-00000E010000}"/>
    <cellStyle name="Comma 2 3 3 2 3" xfId="3948" xr:uid="{00000000-0005-0000-0000-00000F010000}"/>
    <cellStyle name="Comma 2 3 3 3" xfId="3359" xr:uid="{00000000-0005-0000-0000-000010010000}"/>
    <cellStyle name="Comma 2 3 3 4" xfId="3754" xr:uid="{00000000-0005-0000-0000-000011010000}"/>
    <cellStyle name="Comma 2 3 4" xfId="3064" xr:uid="{00000000-0005-0000-0000-000012010000}"/>
    <cellStyle name="Comma 2 3 4 2" xfId="3457" xr:uid="{00000000-0005-0000-0000-000013010000}"/>
    <cellStyle name="Comma 2 3 4 3" xfId="3852" xr:uid="{00000000-0005-0000-0000-000014010000}"/>
    <cellStyle name="Comma 2 3 5" xfId="3262" xr:uid="{00000000-0005-0000-0000-000015010000}"/>
    <cellStyle name="Comma 2 3 6" xfId="3656" xr:uid="{00000000-0005-0000-0000-000016010000}"/>
    <cellStyle name="Comma 2 4" xfId="2878" xr:uid="{00000000-0005-0000-0000-000017010000}"/>
    <cellStyle name="Comma 2 4 2" xfId="3010" xr:uid="{00000000-0005-0000-0000-000018010000}"/>
    <cellStyle name="Comma 2 4 2 2" xfId="3208" xr:uid="{00000000-0005-0000-0000-000019010000}"/>
    <cellStyle name="Comma 2 4 2 2 2" xfId="3601" xr:uid="{00000000-0005-0000-0000-00001A010000}"/>
    <cellStyle name="Comma 2 4 2 2 3" xfId="3996" xr:uid="{00000000-0005-0000-0000-00001B010000}"/>
    <cellStyle name="Comma 2 4 2 3" xfId="3407" xr:uid="{00000000-0005-0000-0000-00001C010000}"/>
    <cellStyle name="Comma 2 4 2 4" xfId="3802" xr:uid="{00000000-0005-0000-0000-00001D010000}"/>
    <cellStyle name="Comma 2 4 3" xfId="3110" xr:uid="{00000000-0005-0000-0000-00001E010000}"/>
    <cellStyle name="Comma 2 4 3 2" xfId="3503" xr:uid="{00000000-0005-0000-0000-00001F010000}"/>
    <cellStyle name="Comma 2 4 3 3" xfId="3898" xr:uid="{00000000-0005-0000-0000-000020010000}"/>
    <cellStyle name="Comma 2 4 4" xfId="3309" xr:uid="{00000000-0005-0000-0000-000021010000}"/>
    <cellStyle name="Comma 2 4 5" xfId="3704" xr:uid="{00000000-0005-0000-0000-000022010000}"/>
    <cellStyle name="Comma 2 5" xfId="2955" xr:uid="{00000000-0005-0000-0000-000023010000}"/>
    <cellStyle name="Comma 2 5 2" xfId="3157" xr:uid="{00000000-0005-0000-0000-000024010000}"/>
    <cellStyle name="Comma 2 5 2 2" xfId="3550" xr:uid="{00000000-0005-0000-0000-000025010000}"/>
    <cellStyle name="Comma 2 5 2 3" xfId="3945" xr:uid="{00000000-0005-0000-0000-000026010000}"/>
    <cellStyle name="Comma 2 5 3" xfId="3356" xr:uid="{00000000-0005-0000-0000-000027010000}"/>
    <cellStyle name="Comma 2 5 4" xfId="3751" xr:uid="{00000000-0005-0000-0000-000028010000}"/>
    <cellStyle name="Comma 2 6" xfId="3061" xr:uid="{00000000-0005-0000-0000-000029010000}"/>
    <cellStyle name="Comma 2 6 2" xfId="3454" xr:uid="{00000000-0005-0000-0000-00002A010000}"/>
    <cellStyle name="Comma 2 6 3" xfId="3849" xr:uid="{00000000-0005-0000-0000-00002B010000}"/>
    <cellStyle name="Comma 2 7" xfId="3259" xr:uid="{00000000-0005-0000-0000-00002C010000}"/>
    <cellStyle name="Comma 2 8" xfId="3653" xr:uid="{00000000-0005-0000-0000-00002D010000}"/>
    <cellStyle name="Comma 3" xfId="80" xr:uid="{00000000-0005-0000-0000-00002E010000}"/>
    <cellStyle name="Comma 3 2" xfId="2882" xr:uid="{00000000-0005-0000-0000-00002F010000}"/>
    <cellStyle name="Comma 3 2 2" xfId="3014" xr:uid="{00000000-0005-0000-0000-000030010000}"/>
    <cellStyle name="Comma 3 2 2 2" xfId="3212" xr:uid="{00000000-0005-0000-0000-000031010000}"/>
    <cellStyle name="Comma 3 2 2 2 2" xfId="3605" xr:uid="{00000000-0005-0000-0000-000032010000}"/>
    <cellStyle name="Comma 3 2 2 2 3" xfId="4000" xr:uid="{00000000-0005-0000-0000-000033010000}"/>
    <cellStyle name="Comma 3 2 2 3" xfId="3411" xr:uid="{00000000-0005-0000-0000-000034010000}"/>
    <cellStyle name="Comma 3 2 2 4" xfId="3806" xr:uid="{00000000-0005-0000-0000-000035010000}"/>
    <cellStyle name="Comma 3 2 3" xfId="3114" xr:uid="{00000000-0005-0000-0000-000036010000}"/>
    <cellStyle name="Comma 3 2 3 2" xfId="3507" xr:uid="{00000000-0005-0000-0000-000037010000}"/>
    <cellStyle name="Comma 3 2 3 3" xfId="3902" xr:uid="{00000000-0005-0000-0000-000038010000}"/>
    <cellStyle name="Comma 3 2 4" xfId="3313" xr:uid="{00000000-0005-0000-0000-000039010000}"/>
    <cellStyle name="Comma 3 2 5" xfId="3708" xr:uid="{00000000-0005-0000-0000-00003A010000}"/>
    <cellStyle name="Comma 3 3" xfId="2959" xr:uid="{00000000-0005-0000-0000-00003B010000}"/>
    <cellStyle name="Comma 3 3 2" xfId="3161" xr:uid="{00000000-0005-0000-0000-00003C010000}"/>
    <cellStyle name="Comma 3 3 2 2" xfId="3554" xr:uid="{00000000-0005-0000-0000-00003D010000}"/>
    <cellStyle name="Comma 3 3 2 3" xfId="3949" xr:uid="{00000000-0005-0000-0000-00003E010000}"/>
    <cellStyle name="Comma 3 3 3" xfId="3360" xr:uid="{00000000-0005-0000-0000-00003F010000}"/>
    <cellStyle name="Comma 3 3 4" xfId="3755" xr:uid="{00000000-0005-0000-0000-000040010000}"/>
    <cellStyle name="Comma 3 4" xfId="3065" xr:uid="{00000000-0005-0000-0000-000041010000}"/>
    <cellStyle name="Comma 3 4 2" xfId="3458" xr:uid="{00000000-0005-0000-0000-000042010000}"/>
    <cellStyle name="Comma 3 4 3" xfId="3853" xr:uid="{00000000-0005-0000-0000-000043010000}"/>
    <cellStyle name="Comma 3 5" xfId="3263" xr:uid="{00000000-0005-0000-0000-000044010000}"/>
    <cellStyle name="Comma 3 6" xfId="3657" xr:uid="{00000000-0005-0000-0000-000045010000}"/>
    <cellStyle name="Comma 4" xfId="81" xr:uid="{00000000-0005-0000-0000-000046010000}"/>
    <cellStyle name="Comma 4 2" xfId="2883" xr:uid="{00000000-0005-0000-0000-000047010000}"/>
    <cellStyle name="Comma 4 2 2" xfId="3015" xr:uid="{00000000-0005-0000-0000-000048010000}"/>
    <cellStyle name="Comma 4 2 2 2" xfId="3213" xr:uid="{00000000-0005-0000-0000-000049010000}"/>
    <cellStyle name="Comma 4 2 2 2 2" xfId="3606" xr:uid="{00000000-0005-0000-0000-00004A010000}"/>
    <cellStyle name="Comma 4 2 2 2 3" xfId="4001" xr:uid="{00000000-0005-0000-0000-00004B010000}"/>
    <cellStyle name="Comma 4 2 2 3" xfId="3412" xr:uid="{00000000-0005-0000-0000-00004C010000}"/>
    <cellStyle name="Comma 4 2 2 4" xfId="3807" xr:uid="{00000000-0005-0000-0000-00004D010000}"/>
    <cellStyle name="Comma 4 2 3" xfId="3115" xr:uid="{00000000-0005-0000-0000-00004E010000}"/>
    <cellStyle name="Comma 4 2 3 2" xfId="3508" xr:uid="{00000000-0005-0000-0000-00004F010000}"/>
    <cellStyle name="Comma 4 2 3 3" xfId="3903" xr:uid="{00000000-0005-0000-0000-000050010000}"/>
    <cellStyle name="Comma 4 2 4" xfId="3314" xr:uid="{00000000-0005-0000-0000-000051010000}"/>
    <cellStyle name="Comma 4 2 5" xfId="3709" xr:uid="{00000000-0005-0000-0000-000052010000}"/>
    <cellStyle name="Comma 4 3" xfId="2960" xr:uid="{00000000-0005-0000-0000-000053010000}"/>
    <cellStyle name="Comma 4 3 2" xfId="3162" xr:uid="{00000000-0005-0000-0000-000054010000}"/>
    <cellStyle name="Comma 4 3 2 2" xfId="3555" xr:uid="{00000000-0005-0000-0000-000055010000}"/>
    <cellStyle name="Comma 4 3 2 3" xfId="3950" xr:uid="{00000000-0005-0000-0000-000056010000}"/>
    <cellStyle name="Comma 4 3 3" xfId="3361" xr:uid="{00000000-0005-0000-0000-000057010000}"/>
    <cellStyle name="Comma 4 3 4" xfId="3756" xr:uid="{00000000-0005-0000-0000-000058010000}"/>
    <cellStyle name="Comma 4 4" xfId="3066" xr:uid="{00000000-0005-0000-0000-000059010000}"/>
    <cellStyle name="Comma 4 4 2" xfId="3459" xr:uid="{00000000-0005-0000-0000-00005A010000}"/>
    <cellStyle name="Comma 4 4 3" xfId="3854" xr:uid="{00000000-0005-0000-0000-00005B010000}"/>
    <cellStyle name="Comma 4 5" xfId="3264" xr:uid="{00000000-0005-0000-0000-00005C010000}"/>
    <cellStyle name="Comma 4 6" xfId="3658" xr:uid="{00000000-0005-0000-0000-00005D010000}"/>
    <cellStyle name="Comma 5" xfId="82" xr:uid="{00000000-0005-0000-0000-00005E010000}"/>
    <cellStyle name="Comma 5 2" xfId="2884" xr:uid="{00000000-0005-0000-0000-00005F010000}"/>
    <cellStyle name="Comma 5 2 2" xfId="3016" xr:uid="{00000000-0005-0000-0000-000060010000}"/>
    <cellStyle name="Comma 5 2 2 2" xfId="3214" xr:uid="{00000000-0005-0000-0000-000061010000}"/>
    <cellStyle name="Comma 5 2 2 2 2" xfId="3607" xr:uid="{00000000-0005-0000-0000-000062010000}"/>
    <cellStyle name="Comma 5 2 2 2 3" xfId="4002" xr:uid="{00000000-0005-0000-0000-000063010000}"/>
    <cellStyle name="Comma 5 2 2 3" xfId="3413" xr:uid="{00000000-0005-0000-0000-000064010000}"/>
    <cellStyle name="Comma 5 2 2 4" xfId="3808" xr:uid="{00000000-0005-0000-0000-000065010000}"/>
    <cellStyle name="Comma 5 2 3" xfId="3116" xr:uid="{00000000-0005-0000-0000-000066010000}"/>
    <cellStyle name="Comma 5 2 3 2" xfId="3509" xr:uid="{00000000-0005-0000-0000-000067010000}"/>
    <cellStyle name="Comma 5 2 3 3" xfId="3904" xr:uid="{00000000-0005-0000-0000-000068010000}"/>
    <cellStyle name="Comma 5 2 4" xfId="3315" xr:uid="{00000000-0005-0000-0000-000069010000}"/>
    <cellStyle name="Comma 5 2 5" xfId="3710" xr:uid="{00000000-0005-0000-0000-00006A010000}"/>
    <cellStyle name="Comma 5 3" xfId="2961" xr:uid="{00000000-0005-0000-0000-00006B010000}"/>
    <cellStyle name="Comma 5 3 2" xfId="3163" xr:uid="{00000000-0005-0000-0000-00006C010000}"/>
    <cellStyle name="Comma 5 3 2 2" xfId="3556" xr:uid="{00000000-0005-0000-0000-00006D010000}"/>
    <cellStyle name="Comma 5 3 2 3" xfId="3951" xr:uid="{00000000-0005-0000-0000-00006E010000}"/>
    <cellStyle name="Comma 5 3 3" xfId="3362" xr:uid="{00000000-0005-0000-0000-00006F010000}"/>
    <cellStyle name="Comma 5 3 4" xfId="3757" xr:uid="{00000000-0005-0000-0000-000070010000}"/>
    <cellStyle name="Comma 5 4" xfId="3067" xr:uid="{00000000-0005-0000-0000-000071010000}"/>
    <cellStyle name="Comma 5 4 2" xfId="3460" xr:uid="{00000000-0005-0000-0000-000072010000}"/>
    <cellStyle name="Comma 5 4 3" xfId="3855" xr:uid="{00000000-0005-0000-0000-000073010000}"/>
    <cellStyle name="Comma 5 5" xfId="3265" xr:uid="{00000000-0005-0000-0000-000074010000}"/>
    <cellStyle name="Comma 5 6" xfId="3659" xr:uid="{00000000-0005-0000-0000-000075010000}"/>
    <cellStyle name="Comma 6" xfId="2871" xr:uid="{00000000-0005-0000-0000-000076010000}"/>
    <cellStyle name="Comma 6 2" xfId="3003" xr:uid="{00000000-0005-0000-0000-000077010000}"/>
    <cellStyle name="Comma 6 2 2" xfId="3201" xr:uid="{00000000-0005-0000-0000-000078010000}"/>
    <cellStyle name="Comma 6 2 2 2" xfId="3594" xr:uid="{00000000-0005-0000-0000-000079010000}"/>
    <cellStyle name="Comma 6 2 2 3" xfId="3989" xr:uid="{00000000-0005-0000-0000-00007A010000}"/>
    <cellStyle name="Comma 6 2 3" xfId="3400" xr:uid="{00000000-0005-0000-0000-00007B010000}"/>
    <cellStyle name="Comma 6 2 4" xfId="3795" xr:uid="{00000000-0005-0000-0000-00007C010000}"/>
    <cellStyle name="Comma 6 3" xfId="3103" xr:uid="{00000000-0005-0000-0000-00007D010000}"/>
    <cellStyle name="Comma 6 3 2" xfId="3496" xr:uid="{00000000-0005-0000-0000-00007E010000}"/>
    <cellStyle name="Comma 6 3 3" xfId="3891" xr:uid="{00000000-0005-0000-0000-00007F010000}"/>
    <cellStyle name="Comma 6 4" xfId="3302" xr:uid="{00000000-0005-0000-0000-000080010000}"/>
    <cellStyle name="Comma 6 5" xfId="3697" xr:uid="{00000000-0005-0000-0000-000081010000}"/>
    <cellStyle name="Comma 7" xfId="2941" xr:uid="{00000000-0005-0000-0000-000082010000}"/>
    <cellStyle name="Comma 7 2" xfId="3047" xr:uid="{00000000-0005-0000-0000-000083010000}"/>
    <cellStyle name="Comma 7 2 2" xfId="3245" xr:uid="{00000000-0005-0000-0000-000084010000}"/>
    <cellStyle name="Comma 7 2 2 2" xfId="3638" xr:uid="{00000000-0005-0000-0000-000085010000}"/>
    <cellStyle name="Comma 7 2 2 3" xfId="4033" xr:uid="{00000000-0005-0000-0000-000086010000}"/>
    <cellStyle name="Comma 7 2 3" xfId="3444" xr:uid="{00000000-0005-0000-0000-000087010000}"/>
    <cellStyle name="Comma 7 2 4" xfId="3839" xr:uid="{00000000-0005-0000-0000-000088010000}"/>
    <cellStyle name="Comma 7 3" xfId="3147" xr:uid="{00000000-0005-0000-0000-000089010000}"/>
    <cellStyle name="Comma 7 3 2" xfId="3540" xr:uid="{00000000-0005-0000-0000-00008A010000}"/>
    <cellStyle name="Comma 7 3 3" xfId="3935" xr:uid="{00000000-0005-0000-0000-00008B010000}"/>
    <cellStyle name="Comma 7 4" xfId="3346" xr:uid="{00000000-0005-0000-0000-00008C010000}"/>
    <cellStyle name="Comma 7 5" xfId="3741" xr:uid="{00000000-0005-0000-0000-00008D010000}"/>
    <cellStyle name="Comma 8" xfId="2948" xr:uid="{00000000-0005-0000-0000-00008E010000}"/>
    <cellStyle name="Comma 8 2" xfId="3150" xr:uid="{00000000-0005-0000-0000-00008F010000}"/>
    <cellStyle name="Comma 8 2 2" xfId="3543" xr:uid="{00000000-0005-0000-0000-000090010000}"/>
    <cellStyle name="Comma 8 2 3" xfId="3938" xr:uid="{00000000-0005-0000-0000-000091010000}"/>
    <cellStyle name="Comma 8 3" xfId="3349" xr:uid="{00000000-0005-0000-0000-000092010000}"/>
    <cellStyle name="Comma 8 4" xfId="3744" xr:uid="{00000000-0005-0000-0000-000093010000}"/>
    <cellStyle name="Comma 9" xfId="2998" xr:uid="{00000000-0005-0000-0000-000094010000}"/>
    <cellStyle name="Comma 9 2" xfId="3198" xr:uid="{00000000-0005-0000-0000-000095010000}"/>
    <cellStyle name="Comma 9 2 2" xfId="3591" xr:uid="{00000000-0005-0000-0000-000096010000}"/>
    <cellStyle name="Comma 9 2 3" xfId="3986" xr:uid="{00000000-0005-0000-0000-000097010000}"/>
    <cellStyle name="Comma 9 3" xfId="3397" xr:uid="{00000000-0005-0000-0000-000098010000}"/>
    <cellStyle name="Comma 9 4" xfId="3792" xr:uid="{00000000-0005-0000-0000-000099010000}"/>
    <cellStyle name="Currency" xfId="83" xr:uid="{00000000-0005-0000-0000-00009A010000}"/>
    <cellStyle name="Currency [0]" xfId="84" xr:uid="{00000000-0005-0000-0000-00009B010000}"/>
    <cellStyle name="Currency [0] 2" xfId="85" xr:uid="{00000000-0005-0000-0000-00009C010000}"/>
    <cellStyle name="Currency [0] 2 2" xfId="86" xr:uid="{00000000-0005-0000-0000-00009D010000}"/>
    <cellStyle name="Currency [0] 2 2 2" xfId="87" xr:uid="{00000000-0005-0000-0000-00009E010000}"/>
    <cellStyle name="Currency [0] 2 2 2 2" xfId="88" xr:uid="{00000000-0005-0000-0000-00009F010000}"/>
    <cellStyle name="Currency [0] 2 2 3" xfId="89" xr:uid="{00000000-0005-0000-0000-0000A0010000}"/>
    <cellStyle name="Currency [0] 2 2 3 2" xfId="90" xr:uid="{00000000-0005-0000-0000-0000A1010000}"/>
    <cellStyle name="Currency [0] 2 2 4" xfId="91" xr:uid="{00000000-0005-0000-0000-0000A2010000}"/>
    <cellStyle name="Currency [0] 2 2 4 2" xfId="92" xr:uid="{00000000-0005-0000-0000-0000A3010000}"/>
    <cellStyle name="Currency [0] 2 2 5" xfId="93" xr:uid="{00000000-0005-0000-0000-0000A4010000}"/>
    <cellStyle name="Currency [0] 2 3" xfId="94" xr:uid="{00000000-0005-0000-0000-0000A5010000}"/>
    <cellStyle name="Currency [0] 2 3 2" xfId="95" xr:uid="{00000000-0005-0000-0000-0000A6010000}"/>
    <cellStyle name="Currency [0] 2 4" xfId="96" xr:uid="{00000000-0005-0000-0000-0000A7010000}"/>
    <cellStyle name="Currency [0] 2 4 2" xfId="97" xr:uid="{00000000-0005-0000-0000-0000A8010000}"/>
    <cellStyle name="Currency [0] 2 5" xfId="98" xr:uid="{00000000-0005-0000-0000-0000A9010000}"/>
    <cellStyle name="Currency [0] 2 5 2" xfId="99" xr:uid="{00000000-0005-0000-0000-0000AA010000}"/>
    <cellStyle name="Currency [0] 2 6" xfId="100" xr:uid="{00000000-0005-0000-0000-0000AB010000}"/>
    <cellStyle name="Currency [0] 3" xfId="101" xr:uid="{00000000-0005-0000-0000-0000AC010000}"/>
    <cellStyle name="Currency [0] 3 2" xfId="102" xr:uid="{00000000-0005-0000-0000-0000AD010000}"/>
    <cellStyle name="Currency [0] 3 2 2" xfId="103" xr:uid="{00000000-0005-0000-0000-0000AE010000}"/>
    <cellStyle name="Currency [0] 3 3" xfId="104" xr:uid="{00000000-0005-0000-0000-0000AF010000}"/>
    <cellStyle name="Currency [0] 3 3 2" xfId="105" xr:uid="{00000000-0005-0000-0000-0000B0010000}"/>
    <cellStyle name="Currency [0] 3 4" xfId="106" xr:uid="{00000000-0005-0000-0000-0000B1010000}"/>
    <cellStyle name="Currency [0] 3 4 2" xfId="107" xr:uid="{00000000-0005-0000-0000-0000B2010000}"/>
    <cellStyle name="Currency [0] 3 5" xfId="108" xr:uid="{00000000-0005-0000-0000-0000B3010000}"/>
    <cellStyle name="Currency [0] 4" xfId="109" xr:uid="{00000000-0005-0000-0000-0000B4010000}"/>
    <cellStyle name="Currency [0] 4 2" xfId="110" xr:uid="{00000000-0005-0000-0000-0000B5010000}"/>
    <cellStyle name="Currency [0] 5" xfId="111" xr:uid="{00000000-0005-0000-0000-0000B6010000}"/>
    <cellStyle name="Currency [0] 5 2" xfId="112" xr:uid="{00000000-0005-0000-0000-0000B7010000}"/>
    <cellStyle name="Currency [0] 6" xfId="113" xr:uid="{00000000-0005-0000-0000-0000B8010000}"/>
    <cellStyle name="Currency [0] 6 2" xfId="114" xr:uid="{00000000-0005-0000-0000-0000B9010000}"/>
    <cellStyle name="Currency [0] 7" xfId="115" xr:uid="{00000000-0005-0000-0000-0000BA010000}"/>
    <cellStyle name="Currency 10" xfId="116" xr:uid="{00000000-0005-0000-0000-0000BB010000}"/>
    <cellStyle name="Currency 10 2" xfId="117" xr:uid="{00000000-0005-0000-0000-0000BC010000}"/>
    <cellStyle name="Currency 11" xfId="118" xr:uid="{00000000-0005-0000-0000-0000BD010000}"/>
    <cellStyle name="Currency 11 2" xfId="119" xr:uid="{00000000-0005-0000-0000-0000BE010000}"/>
    <cellStyle name="Currency 12" xfId="120" xr:uid="{00000000-0005-0000-0000-0000BF010000}"/>
    <cellStyle name="Currency 12 2" xfId="121" xr:uid="{00000000-0005-0000-0000-0000C0010000}"/>
    <cellStyle name="Currency 13" xfId="122" xr:uid="{00000000-0005-0000-0000-0000C1010000}"/>
    <cellStyle name="Currency 13 2" xfId="123" xr:uid="{00000000-0005-0000-0000-0000C2010000}"/>
    <cellStyle name="Currency 14" xfId="124" xr:uid="{00000000-0005-0000-0000-0000C3010000}"/>
    <cellStyle name="Currency 15" xfId="125" xr:uid="{00000000-0005-0000-0000-0000C4010000}"/>
    <cellStyle name="Currency 2" xfId="126" xr:uid="{00000000-0005-0000-0000-0000C5010000}"/>
    <cellStyle name="Currency 2 2" xfId="127" xr:uid="{00000000-0005-0000-0000-0000C6010000}"/>
    <cellStyle name="Currency 2 2 2" xfId="128" xr:uid="{00000000-0005-0000-0000-0000C7010000}"/>
    <cellStyle name="Currency 2 2 2 2" xfId="129" xr:uid="{00000000-0005-0000-0000-0000C8010000}"/>
    <cellStyle name="Currency 2 2 3" xfId="130" xr:uid="{00000000-0005-0000-0000-0000C9010000}"/>
    <cellStyle name="Currency 2 2 3 2" xfId="131" xr:uid="{00000000-0005-0000-0000-0000CA010000}"/>
    <cellStyle name="Currency 2 2 4" xfId="132" xr:uid="{00000000-0005-0000-0000-0000CB010000}"/>
    <cellStyle name="Currency 2 2 4 2" xfId="133" xr:uid="{00000000-0005-0000-0000-0000CC010000}"/>
    <cellStyle name="Currency 2 2 5" xfId="134" xr:uid="{00000000-0005-0000-0000-0000CD010000}"/>
    <cellStyle name="Currency 2 3" xfId="135" xr:uid="{00000000-0005-0000-0000-0000CE010000}"/>
    <cellStyle name="Currency 2 3 2" xfId="136" xr:uid="{00000000-0005-0000-0000-0000CF010000}"/>
    <cellStyle name="Currency 2 4" xfId="137" xr:uid="{00000000-0005-0000-0000-0000D0010000}"/>
    <cellStyle name="Currency 2 4 2" xfId="138" xr:uid="{00000000-0005-0000-0000-0000D1010000}"/>
    <cellStyle name="Currency 2 5" xfId="139" xr:uid="{00000000-0005-0000-0000-0000D2010000}"/>
    <cellStyle name="Currency 2 5 2" xfId="140" xr:uid="{00000000-0005-0000-0000-0000D3010000}"/>
    <cellStyle name="Currency 2 6" xfId="141" xr:uid="{00000000-0005-0000-0000-0000D4010000}"/>
    <cellStyle name="Currency 3" xfId="142" xr:uid="{00000000-0005-0000-0000-0000D5010000}"/>
    <cellStyle name="Currency 3 2" xfId="143" xr:uid="{00000000-0005-0000-0000-0000D6010000}"/>
    <cellStyle name="Currency 3 2 2" xfId="144" xr:uid="{00000000-0005-0000-0000-0000D7010000}"/>
    <cellStyle name="Currency 3 3" xfId="145" xr:uid="{00000000-0005-0000-0000-0000D8010000}"/>
    <cellStyle name="Currency 3 3 2" xfId="146" xr:uid="{00000000-0005-0000-0000-0000D9010000}"/>
    <cellStyle name="Currency 3 4" xfId="147" xr:uid="{00000000-0005-0000-0000-0000DA010000}"/>
    <cellStyle name="Currency 3 4 2" xfId="148" xr:uid="{00000000-0005-0000-0000-0000DB010000}"/>
    <cellStyle name="Currency 3 5" xfId="149" xr:uid="{00000000-0005-0000-0000-0000DC010000}"/>
    <cellStyle name="Currency 4" xfId="150" xr:uid="{00000000-0005-0000-0000-0000DD010000}"/>
    <cellStyle name="Currency 4 2" xfId="151" xr:uid="{00000000-0005-0000-0000-0000DE010000}"/>
    <cellStyle name="Currency 4 2 2" xfId="152" xr:uid="{00000000-0005-0000-0000-0000DF010000}"/>
    <cellStyle name="Currency 4 3" xfId="153" xr:uid="{00000000-0005-0000-0000-0000E0010000}"/>
    <cellStyle name="Currency 4 3 2" xfId="154" xr:uid="{00000000-0005-0000-0000-0000E1010000}"/>
    <cellStyle name="Currency 4 4" xfId="155" xr:uid="{00000000-0005-0000-0000-0000E2010000}"/>
    <cellStyle name="Currency 4 4 2" xfId="156" xr:uid="{00000000-0005-0000-0000-0000E3010000}"/>
    <cellStyle name="Currency 4 5" xfId="157" xr:uid="{00000000-0005-0000-0000-0000E4010000}"/>
    <cellStyle name="Currency 5" xfId="158" xr:uid="{00000000-0005-0000-0000-0000E5010000}"/>
    <cellStyle name="Currency 5 2" xfId="159" xr:uid="{00000000-0005-0000-0000-0000E6010000}"/>
    <cellStyle name="Currency 5 2 2" xfId="160" xr:uid="{00000000-0005-0000-0000-0000E7010000}"/>
    <cellStyle name="Currency 5 3" xfId="161" xr:uid="{00000000-0005-0000-0000-0000E8010000}"/>
    <cellStyle name="Currency 5 3 2" xfId="162" xr:uid="{00000000-0005-0000-0000-0000E9010000}"/>
    <cellStyle name="Currency 5 4" xfId="163" xr:uid="{00000000-0005-0000-0000-0000EA010000}"/>
    <cellStyle name="Currency 5 4 2" xfId="164" xr:uid="{00000000-0005-0000-0000-0000EB010000}"/>
    <cellStyle name="Currency 5 5" xfId="165" xr:uid="{00000000-0005-0000-0000-0000EC010000}"/>
    <cellStyle name="Currency 6" xfId="166" xr:uid="{00000000-0005-0000-0000-0000ED010000}"/>
    <cellStyle name="Currency 6 2" xfId="167" xr:uid="{00000000-0005-0000-0000-0000EE010000}"/>
    <cellStyle name="Currency 7" xfId="168" xr:uid="{00000000-0005-0000-0000-0000EF010000}"/>
    <cellStyle name="Currency 7 2" xfId="169" xr:uid="{00000000-0005-0000-0000-0000F0010000}"/>
    <cellStyle name="Currency 8" xfId="170" xr:uid="{00000000-0005-0000-0000-0000F1010000}"/>
    <cellStyle name="Currency 8 2" xfId="171" xr:uid="{00000000-0005-0000-0000-0000F2010000}"/>
    <cellStyle name="Currency 9" xfId="172" xr:uid="{00000000-0005-0000-0000-0000F3010000}"/>
    <cellStyle name="Currency 9 2" xfId="173" xr:uid="{00000000-0005-0000-0000-0000F4010000}"/>
    <cellStyle name="DateStyle" xfId="174" xr:uid="{00000000-0005-0000-0000-0000F5010000}"/>
    <cellStyle name="DateTimeStyle" xfId="175" xr:uid="{00000000-0005-0000-0000-0000F6010000}"/>
    <cellStyle name="Decimal" xfId="176" xr:uid="{00000000-0005-0000-0000-0000F7010000}"/>
    <cellStyle name="DecimalWithBorder" xfId="177" xr:uid="{00000000-0005-0000-0000-0000F8010000}"/>
    <cellStyle name="DecimalWithBorder 2" xfId="178" xr:uid="{00000000-0005-0000-0000-0000F9010000}"/>
    <cellStyle name="DecimalWithBorder 2 2" xfId="179" xr:uid="{00000000-0005-0000-0000-0000FA010000}"/>
    <cellStyle name="DecimalWithBorder 2 3" xfId="180" xr:uid="{00000000-0005-0000-0000-0000FB010000}"/>
    <cellStyle name="DecimalWithBorder 2 4" xfId="181" xr:uid="{00000000-0005-0000-0000-0000FC010000}"/>
    <cellStyle name="DecimalWithBorder 3" xfId="182" xr:uid="{00000000-0005-0000-0000-0000FD010000}"/>
    <cellStyle name="DecimalWithBorder 4" xfId="183" xr:uid="{00000000-0005-0000-0000-0000FE010000}"/>
    <cellStyle name="DecimalWithBorder 5" xfId="184" xr:uid="{00000000-0005-0000-0000-0000FF010000}"/>
    <cellStyle name="Énfasis1 2" xfId="185" xr:uid="{00000000-0005-0000-0000-000000020000}"/>
    <cellStyle name="Énfasis1 2 2" xfId="186" xr:uid="{00000000-0005-0000-0000-000001020000}"/>
    <cellStyle name="EuroCurrency" xfId="187" xr:uid="{00000000-0005-0000-0000-000002020000}"/>
    <cellStyle name="EuroCurrencyWithBorder" xfId="188" xr:uid="{00000000-0005-0000-0000-000003020000}"/>
    <cellStyle name="EuroCurrencyWithBorder 2" xfId="189" xr:uid="{00000000-0005-0000-0000-000004020000}"/>
    <cellStyle name="EuroCurrencyWithBorder 2 2" xfId="190" xr:uid="{00000000-0005-0000-0000-000005020000}"/>
    <cellStyle name="EuroCurrencyWithBorder 2 3" xfId="191" xr:uid="{00000000-0005-0000-0000-000006020000}"/>
    <cellStyle name="EuroCurrencyWithBorder 2 4" xfId="192" xr:uid="{00000000-0005-0000-0000-000007020000}"/>
    <cellStyle name="EuroCurrencyWithBorder 3" xfId="193" xr:uid="{00000000-0005-0000-0000-000008020000}"/>
    <cellStyle name="EuroCurrencyWithBorder 4" xfId="194" xr:uid="{00000000-0005-0000-0000-000009020000}"/>
    <cellStyle name="EuroCurrencyWithBorder 5" xfId="195" xr:uid="{00000000-0005-0000-0000-00000A020000}"/>
    <cellStyle name="HeaderStyle" xfId="196" xr:uid="{00000000-0005-0000-0000-00000B020000}"/>
    <cellStyle name="HeaderSubTop" xfId="197" xr:uid="{00000000-0005-0000-0000-00000C020000}"/>
    <cellStyle name="HeaderSubTopNoBold" xfId="198" xr:uid="{00000000-0005-0000-0000-00000D020000}"/>
    <cellStyle name="HeaderTopBuyer" xfId="199" xr:uid="{00000000-0005-0000-0000-00000E020000}"/>
    <cellStyle name="HeaderTopStyle" xfId="200" xr:uid="{00000000-0005-0000-0000-00000F020000}"/>
    <cellStyle name="HeaderTopStyleAlignRight" xfId="201" xr:uid="{00000000-0005-0000-0000-000010020000}"/>
    <cellStyle name="Hipervínculo" xfId="3248" builtinId="8"/>
    <cellStyle name="Hipervínculo visitado" xfId="3249" builtinId="9" hidden="1"/>
    <cellStyle name="Hipervínculo visitado" xfId="3641" builtinId="9" hidden="1"/>
    <cellStyle name="Hipervínculo visitado" xfId="3642" builtinId="9" hidden="1"/>
    <cellStyle name="MainTitle" xfId="202" xr:uid="{00000000-0005-0000-0000-000015020000}"/>
    <cellStyle name="MainTitle 2" xfId="203" xr:uid="{00000000-0005-0000-0000-000016020000}"/>
    <cellStyle name="MainTitle 2 2" xfId="204" xr:uid="{00000000-0005-0000-0000-000017020000}"/>
    <cellStyle name="MainTitle 2 3" xfId="205" xr:uid="{00000000-0005-0000-0000-000018020000}"/>
    <cellStyle name="MainTitle 2 4" xfId="206" xr:uid="{00000000-0005-0000-0000-000019020000}"/>
    <cellStyle name="MainTitle 3" xfId="207" xr:uid="{00000000-0005-0000-0000-00001A020000}"/>
    <cellStyle name="MainTitle 4" xfId="208" xr:uid="{00000000-0005-0000-0000-00001B020000}"/>
    <cellStyle name="MainTitle 5" xfId="209" xr:uid="{00000000-0005-0000-0000-00001C020000}"/>
    <cellStyle name="Millares" xfId="3" builtinId="3"/>
    <cellStyle name="Millares [0]" xfId="2865" builtinId="6"/>
    <cellStyle name="Millares [0] 2" xfId="2944" xr:uid="{00000000-0005-0000-0000-00001F020000}"/>
    <cellStyle name="Millares [0] 2 2" xfId="3048" xr:uid="{00000000-0005-0000-0000-000020020000}"/>
    <cellStyle name="Millares [0] 2 2 2" xfId="3246" xr:uid="{00000000-0005-0000-0000-000021020000}"/>
    <cellStyle name="Millares [0] 2 2 2 2" xfId="3639" xr:uid="{00000000-0005-0000-0000-000022020000}"/>
    <cellStyle name="Millares [0] 2 2 2 3" xfId="4034" xr:uid="{00000000-0005-0000-0000-000023020000}"/>
    <cellStyle name="Millares [0] 2 2 3" xfId="3445" xr:uid="{00000000-0005-0000-0000-000024020000}"/>
    <cellStyle name="Millares [0] 2 2 4" xfId="3840" xr:uid="{00000000-0005-0000-0000-000025020000}"/>
    <cellStyle name="Millares [0] 2 3" xfId="3051" xr:uid="{00000000-0005-0000-0000-000026020000}"/>
    <cellStyle name="Millares [0] 2 3 2" xfId="3247" xr:uid="{00000000-0005-0000-0000-000027020000}"/>
    <cellStyle name="Millares [0] 2 3 2 2" xfId="3640" xr:uid="{00000000-0005-0000-0000-000028020000}"/>
    <cellStyle name="Millares [0] 2 3 2 3" xfId="4035" xr:uid="{00000000-0005-0000-0000-000029020000}"/>
    <cellStyle name="Millares [0] 2 3 3" xfId="3446" xr:uid="{00000000-0005-0000-0000-00002A020000}"/>
    <cellStyle name="Millares [0] 2 3 4" xfId="3841" xr:uid="{00000000-0005-0000-0000-00002B020000}"/>
    <cellStyle name="Millares [0] 2 4" xfId="3148" xr:uid="{00000000-0005-0000-0000-00002C020000}"/>
    <cellStyle name="Millares [0] 2 4 2" xfId="3541" xr:uid="{00000000-0005-0000-0000-00002D020000}"/>
    <cellStyle name="Millares [0] 2 4 3" xfId="3936" xr:uid="{00000000-0005-0000-0000-00002E020000}"/>
    <cellStyle name="Millares [0] 2 5" xfId="3347" xr:uid="{00000000-0005-0000-0000-00002F020000}"/>
    <cellStyle name="Millares [0] 2 6" xfId="3742" xr:uid="{00000000-0005-0000-0000-000030020000}"/>
    <cellStyle name="Millares [0] 3" xfId="3001" xr:uid="{00000000-0005-0000-0000-000031020000}"/>
    <cellStyle name="Millares [0] 3 2" xfId="3199" xr:uid="{00000000-0005-0000-0000-000032020000}"/>
    <cellStyle name="Millares [0] 3 2 2" xfId="3592" xr:uid="{00000000-0005-0000-0000-000033020000}"/>
    <cellStyle name="Millares [0] 3 2 3" xfId="3987" xr:uid="{00000000-0005-0000-0000-000034020000}"/>
    <cellStyle name="Millares [0] 3 3" xfId="3398" xr:uid="{00000000-0005-0000-0000-000035020000}"/>
    <cellStyle name="Millares [0] 3 4" xfId="3793" xr:uid="{00000000-0005-0000-0000-000036020000}"/>
    <cellStyle name="Millares [0] 4" xfId="3101" xr:uid="{00000000-0005-0000-0000-000037020000}"/>
    <cellStyle name="Millares [0] 4 2" xfId="3494" xr:uid="{00000000-0005-0000-0000-000038020000}"/>
    <cellStyle name="Millares [0] 4 3" xfId="3889" xr:uid="{00000000-0005-0000-0000-000039020000}"/>
    <cellStyle name="Millares [0] 5" xfId="3300" xr:uid="{00000000-0005-0000-0000-00003A020000}"/>
    <cellStyle name="Millares [0] 6" xfId="3695" xr:uid="{00000000-0005-0000-0000-00003B020000}"/>
    <cellStyle name="Millares 10" xfId="210" xr:uid="{00000000-0005-0000-0000-00003C020000}"/>
    <cellStyle name="Millares 10 2" xfId="211" xr:uid="{00000000-0005-0000-0000-00003D020000}"/>
    <cellStyle name="Millares 10 2 2" xfId="2886" xr:uid="{00000000-0005-0000-0000-00003E020000}"/>
    <cellStyle name="Millares 10 2 2 2" xfId="3018" xr:uid="{00000000-0005-0000-0000-00003F020000}"/>
    <cellStyle name="Millares 10 2 2 2 2" xfId="3216" xr:uid="{00000000-0005-0000-0000-000040020000}"/>
    <cellStyle name="Millares 10 2 2 2 2 2" xfId="3609" xr:uid="{00000000-0005-0000-0000-000041020000}"/>
    <cellStyle name="Millares 10 2 2 2 2 3" xfId="4004" xr:uid="{00000000-0005-0000-0000-000042020000}"/>
    <cellStyle name="Millares 10 2 2 2 3" xfId="3415" xr:uid="{00000000-0005-0000-0000-000043020000}"/>
    <cellStyle name="Millares 10 2 2 2 4" xfId="3810" xr:uid="{00000000-0005-0000-0000-000044020000}"/>
    <cellStyle name="Millares 10 2 2 3" xfId="3118" xr:uid="{00000000-0005-0000-0000-000045020000}"/>
    <cellStyle name="Millares 10 2 2 3 2" xfId="3511" xr:uid="{00000000-0005-0000-0000-000046020000}"/>
    <cellStyle name="Millares 10 2 2 3 3" xfId="3906" xr:uid="{00000000-0005-0000-0000-000047020000}"/>
    <cellStyle name="Millares 10 2 2 4" xfId="3317" xr:uid="{00000000-0005-0000-0000-000048020000}"/>
    <cellStyle name="Millares 10 2 2 5" xfId="3712" xr:uid="{00000000-0005-0000-0000-000049020000}"/>
    <cellStyle name="Millares 10 2 3" xfId="2963" xr:uid="{00000000-0005-0000-0000-00004A020000}"/>
    <cellStyle name="Millares 10 2 3 2" xfId="3165" xr:uid="{00000000-0005-0000-0000-00004B020000}"/>
    <cellStyle name="Millares 10 2 3 2 2" xfId="3558" xr:uid="{00000000-0005-0000-0000-00004C020000}"/>
    <cellStyle name="Millares 10 2 3 2 3" xfId="3953" xr:uid="{00000000-0005-0000-0000-00004D020000}"/>
    <cellStyle name="Millares 10 2 3 3" xfId="3364" xr:uid="{00000000-0005-0000-0000-00004E020000}"/>
    <cellStyle name="Millares 10 2 3 4" xfId="3759" xr:uid="{00000000-0005-0000-0000-00004F020000}"/>
    <cellStyle name="Millares 10 2 4" xfId="3069" xr:uid="{00000000-0005-0000-0000-000050020000}"/>
    <cellStyle name="Millares 10 2 4 2" xfId="3462" xr:uid="{00000000-0005-0000-0000-000051020000}"/>
    <cellStyle name="Millares 10 2 4 3" xfId="3857" xr:uid="{00000000-0005-0000-0000-000052020000}"/>
    <cellStyle name="Millares 10 2 5" xfId="3267" xr:uid="{00000000-0005-0000-0000-000053020000}"/>
    <cellStyle name="Millares 10 2 6" xfId="3661" xr:uid="{00000000-0005-0000-0000-000054020000}"/>
    <cellStyle name="Millares 10 3" xfId="2885" xr:uid="{00000000-0005-0000-0000-000055020000}"/>
    <cellStyle name="Millares 10 3 2" xfId="3017" xr:uid="{00000000-0005-0000-0000-000056020000}"/>
    <cellStyle name="Millares 10 3 2 2" xfId="3215" xr:uid="{00000000-0005-0000-0000-000057020000}"/>
    <cellStyle name="Millares 10 3 2 2 2" xfId="3608" xr:uid="{00000000-0005-0000-0000-000058020000}"/>
    <cellStyle name="Millares 10 3 2 2 3" xfId="4003" xr:uid="{00000000-0005-0000-0000-000059020000}"/>
    <cellStyle name="Millares 10 3 2 3" xfId="3414" xr:uid="{00000000-0005-0000-0000-00005A020000}"/>
    <cellStyle name="Millares 10 3 2 4" xfId="3809" xr:uid="{00000000-0005-0000-0000-00005B020000}"/>
    <cellStyle name="Millares 10 3 3" xfId="3117" xr:uid="{00000000-0005-0000-0000-00005C020000}"/>
    <cellStyle name="Millares 10 3 3 2" xfId="3510" xr:uid="{00000000-0005-0000-0000-00005D020000}"/>
    <cellStyle name="Millares 10 3 3 3" xfId="3905" xr:uid="{00000000-0005-0000-0000-00005E020000}"/>
    <cellStyle name="Millares 10 3 4" xfId="3316" xr:uid="{00000000-0005-0000-0000-00005F020000}"/>
    <cellStyle name="Millares 10 3 5" xfId="3711" xr:uid="{00000000-0005-0000-0000-000060020000}"/>
    <cellStyle name="Millares 10 4" xfId="2962" xr:uid="{00000000-0005-0000-0000-000061020000}"/>
    <cellStyle name="Millares 10 4 2" xfId="3164" xr:uid="{00000000-0005-0000-0000-000062020000}"/>
    <cellStyle name="Millares 10 4 2 2" xfId="3557" xr:uid="{00000000-0005-0000-0000-000063020000}"/>
    <cellStyle name="Millares 10 4 2 3" xfId="3952" xr:uid="{00000000-0005-0000-0000-000064020000}"/>
    <cellStyle name="Millares 10 4 3" xfId="3363" xr:uid="{00000000-0005-0000-0000-000065020000}"/>
    <cellStyle name="Millares 10 4 4" xfId="3758" xr:uid="{00000000-0005-0000-0000-000066020000}"/>
    <cellStyle name="Millares 10 5" xfId="3068" xr:uid="{00000000-0005-0000-0000-000067020000}"/>
    <cellStyle name="Millares 10 5 2" xfId="3461" xr:uid="{00000000-0005-0000-0000-000068020000}"/>
    <cellStyle name="Millares 10 5 3" xfId="3856" xr:uid="{00000000-0005-0000-0000-000069020000}"/>
    <cellStyle name="Millares 10 6" xfId="3266" xr:uid="{00000000-0005-0000-0000-00006A020000}"/>
    <cellStyle name="Millares 10 7" xfId="3660" xr:uid="{00000000-0005-0000-0000-00006B020000}"/>
    <cellStyle name="Millares 11" xfId="2868" xr:uid="{00000000-0005-0000-0000-00006C020000}"/>
    <cellStyle name="Millares 12" xfId="2943" xr:uid="{00000000-0005-0000-0000-00006D020000}"/>
    <cellStyle name="Millares 13" xfId="2945" xr:uid="{00000000-0005-0000-0000-00006E020000}"/>
    <cellStyle name="Millares 14" xfId="3000" xr:uid="{00000000-0005-0000-0000-00006F020000}"/>
    <cellStyle name="Millares 15" xfId="3050" xr:uid="{00000000-0005-0000-0000-000070020000}"/>
    <cellStyle name="Millares 16" xfId="2997" xr:uid="{00000000-0005-0000-0000-000071020000}"/>
    <cellStyle name="Millares 17" xfId="3052" xr:uid="{00000000-0005-0000-0000-000072020000}"/>
    <cellStyle name="Millares 18" xfId="3250" xr:uid="{00000000-0005-0000-0000-000073020000}"/>
    <cellStyle name="Millares 19" xfId="3643" xr:uid="{00000000-0005-0000-0000-000074020000}"/>
    <cellStyle name="Millares 2" xfId="4" xr:uid="{00000000-0005-0000-0000-000075020000}"/>
    <cellStyle name="Millares 2 2" xfId="5" xr:uid="{00000000-0005-0000-0000-000076020000}"/>
    <cellStyle name="Millares 2 2 2" xfId="212" xr:uid="{00000000-0005-0000-0000-000077020000}"/>
    <cellStyle name="Millares 2 3" xfId="213" xr:uid="{00000000-0005-0000-0000-000078020000}"/>
    <cellStyle name="Millares 2 3 2" xfId="214" xr:uid="{00000000-0005-0000-0000-000079020000}"/>
    <cellStyle name="Millares 2 3 2 2" xfId="215" xr:uid="{00000000-0005-0000-0000-00007A020000}"/>
    <cellStyle name="Millares 2 3 2 2 2" xfId="2889" xr:uid="{00000000-0005-0000-0000-00007B020000}"/>
    <cellStyle name="Millares 2 3 2 2 2 2" xfId="3021" xr:uid="{00000000-0005-0000-0000-00007C020000}"/>
    <cellStyle name="Millares 2 3 2 2 2 2 2" xfId="3219" xr:uid="{00000000-0005-0000-0000-00007D020000}"/>
    <cellStyle name="Millares 2 3 2 2 2 2 2 2" xfId="3612" xr:uid="{00000000-0005-0000-0000-00007E020000}"/>
    <cellStyle name="Millares 2 3 2 2 2 2 2 3" xfId="4007" xr:uid="{00000000-0005-0000-0000-00007F020000}"/>
    <cellStyle name="Millares 2 3 2 2 2 2 3" xfId="3418" xr:uid="{00000000-0005-0000-0000-000080020000}"/>
    <cellStyle name="Millares 2 3 2 2 2 2 4" xfId="3813" xr:uid="{00000000-0005-0000-0000-000081020000}"/>
    <cellStyle name="Millares 2 3 2 2 2 3" xfId="3121" xr:uid="{00000000-0005-0000-0000-000082020000}"/>
    <cellStyle name="Millares 2 3 2 2 2 3 2" xfId="3514" xr:uid="{00000000-0005-0000-0000-000083020000}"/>
    <cellStyle name="Millares 2 3 2 2 2 3 3" xfId="3909" xr:uid="{00000000-0005-0000-0000-000084020000}"/>
    <cellStyle name="Millares 2 3 2 2 2 4" xfId="3320" xr:uid="{00000000-0005-0000-0000-000085020000}"/>
    <cellStyle name="Millares 2 3 2 2 2 5" xfId="3715" xr:uid="{00000000-0005-0000-0000-000086020000}"/>
    <cellStyle name="Millares 2 3 2 2 3" xfId="2966" xr:uid="{00000000-0005-0000-0000-000087020000}"/>
    <cellStyle name="Millares 2 3 2 2 3 2" xfId="3168" xr:uid="{00000000-0005-0000-0000-000088020000}"/>
    <cellStyle name="Millares 2 3 2 2 3 2 2" xfId="3561" xr:uid="{00000000-0005-0000-0000-000089020000}"/>
    <cellStyle name="Millares 2 3 2 2 3 2 3" xfId="3956" xr:uid="{00000000-0005-0000-0000-00008A020000}"/>
    <cellStyle name="Millares 2 3 2 2 3 3" xfId="3367" xr:uid="{00000000-0005-0000-0000-00008B020000}"/>
    <cellStyle name="Millares 2 3 2 2 3 4" xfId="3762" xr:uid="{00000000-0005-0000-0000-00008C020000}"/>
    <cellStyle name="Millares 2 3 2 2 4" xfId="3072" xr:uid="{00000000-0005-0000-0000-00008D020000}"/>
    <cellStyle name="Millares 2 3 2 2 4 2" xfId="3465" xr:uid="{00000000-0005-0000-0000-00008E020000}"/>
    <cellStyle name="Millares 2 3 2 2 4 3" xfId="3860" xr:uid="{00000000-0005-0000-0000-00008F020000}"/>
    <cellStyle name="Millares 2 3 2 2 5" xfId="3270" xr:uid="{00000000-0005-0000-0000-000090020000}"/>
    <cellStyle name="Millares 2 3 2 2 6" xfId="3664" xr:uid="{00000000-0005-0000-0000-000091020000}"/>
    <cellStyle name="Millares 2 3 2 3" xfId="2888" xr:uid="{00000000-0005-0000-0000-000092020000}"/>
    <cellStyle name="Millares 2 3 2 3 2" xfId="3020" xr:uid="{00000000-0005-0000-0000-000093020000}"/>
    <cellStyle name="Millares 2 3 2 3 2 2" xfId="3218" xr:uid="{00000000-0005-0000-0000-000094020000}"/>
    <cellStyle name="Millares 2 3 2 3 2 2 2" xfId="3611" xr:uid="{00000000-0005-0000-0000-000095020000}"/>
    <cellStyle name="Millares 2 3 2 3 2 2 3" xfId="4006" xr:uid="{00000000-0005-0000-0000-000096020000}"/>
    <cellStyle name="Millares 2 3 2 3 2 3" xfId="3417" xr:uid="{00000000-0005-0000-0000-000097020000}"/>
    <cellStyle name="Millares 2 3 2 3 2 4" xfId="3812" xr:uid="{00000000-0005-0000-0000-000098020000}"/>
    <cellStyle name="Millares 2 3 2 3 3" xfId="3120" xr:uid="{00000000-0005-0000-0000-000099020000}"/>
    <cellStyle name="Millares 2 3 2 3 3 2" xfId="3513" xr:uid="{00000000-0005-0000-0000-00009A020000}"/>
    <cellStyle name="Millares 2 3 2 3 3 3" xfId="3908" xr:uid="{00000000-0005-0000-0000-00009B020000}"/>
    <cellStyle name="Millares 2 3 2 3 4" xfId="3319" xr:uid="{00000000-0005-0000-0000-00009C020000}"/>
    <cellStyle name="Millares 2 3 2 3 5" xfId="3714" xr:uid="{00000000-0005-0000-0000-00009D020000}"/>
    <cellStyle name="Millares 2 3 2 4" xfId="2965" xr:uid="{00000000-0005-0000-0000-00009E020000}"/>
    <cellStyle name="Millares 2 3 2 4 2" xfId="3167" xr:uid="{00000000-0005-0000-0000-00009F020000}"/>
    <cellStyle name="Millares 2 3 2 4 2 2" xfId="3560" xr:uid="{00000000-0005-0000-0000-0000A0020000}"/>
    <cellStyle name="Millares 2 3 2 4 2 3" xfId="3955" xr:uid="{00000000-0005-0000-0000-0000A1020000}"/>
    <cellStyle name="Millares 2 3 2 4 3" xfId="3366" xr:uid="{00000000-0005-0000-0000-0000A2020000}"/>
    <cellStyle name="Millares 2 3 2 4 4" xfId="3761" xr:uid="{00000000-0005-0000-0000-0000A3020000}"/>
    <cellStyle name="Millares 2 3 2 5" xfId="3071" xr:uid="{00000000-0005-0000-0000-0000A4020000}"/>
    <cellStyle name="Millares 2 3 2 5 2" xfId="3464" xr:uid="{00000000-0005-0000-0000-0000A5020000}"/>
    <cellStyle name="Millares 2 3 2 5 3" xfId="3859" xr:uid="{00000000-0005-0000-0000-0000A6020000}"/>
    <cellStyle name="Millares 2 3 2 6" xfId="3269" xr:uid="{00000000-0005-0000-0000-0000A7020000}"/>
    <cellStyle name="Millares 2 3 2 7" xfId="3663" xr:uid="{00000000-0005-0000-0000-0000A8020000}"/>
    <cellStyle name="Millares 2 3 3" xfId="216" xr:uid="{00000000-0005-0000-0000-0000A9020000}"/>
    <cellStyle name="Millares 2 3 3 2" xfId="2890" xr:uid="{00000000-0005-0000-0000-0000AA020000}"/>
    <cellStyle name="Millares 2 3 3 2 2" xfId="3022" xr:uid="{00000000-0005-0000-0000-0000AB020000}"/>
    <cellStyle name="Millares 2 3 3 2 2 2" xfId="3220" xr:uid="{00000000-0005-0000-0000-0000AC020000}"/>
    <cellStyle name="Millares 2 3 3 2 2 2 2" xfId="3613" xr:uid="{00000000-0005-0000-0000-0000AD020000}"/>
    <cellStyle name="Millares 2 3 3 2 2 2 3" xfId="4008" xr:uid="{00000000-0005-0000-0000-0000AE020000}"/>
    <cellStyle name="Millares 2 3 3 2 2 3" xfId="3419" xr:uid="{00000000-0005-0000-0000-0000AF020000}"/>
    <cellStyle name="Millares 2 3 3 2 2 4" xfId="3814" xr:uid="{00000000-0005-0000-0000-0000B0020000}"/>
    <cellStyle name="Millares 2 3 3 2 3" xfId="3122" xr:uid="{00000000-0005-0000-0000-0000B1020000}"/>
    <cellStyle name="Millares 2 3 3 2 3 2" xfId="3515" xr:uid="{00000000-0005-0000-0000-0000B2020000}"/>
    <cellStyle name="Millares 2 3 3 2 3 3" xfId="3910" xr:uid="{00000000-0005-0000-0000-0000B3020000}"/>
    <cellStyle name="Millares 2 3 3 2 4" xfId="3321" xr:uid="{00000000-0005-0000-0000-0000B4020000}"/>
    <cellStyle name="Millares 2 3 3 2 5" xfId="3716" xr:uid="{00000000-0005-0000-0000-0000B5020000}"/>
    <cellStyle name="Millares 2 3 3 3" xfId="2967" xr:uid="{00000000-0005-0000-0000-0000B6020000}"/>
    <cellStyle name="Millares 2 3 3 3 2" xfId="3169" xr:uid="{00000000-0005-0000-0000-0000B7020000}"/>
    <cellStyle name="Millares 2 3 3 3 2 2" xfId="3562" xr:uid="{00000000-0005-0000-0000-0000B8020000}"/>
    <cellStyle name="Millares 2 3 3 3 2 3" xfId="3957" xr:uid="{00000000-0005-0000-0000-0000B9020000}"/>
    <cellStyle name="Millares 2 3 3 3 3" xfId="3368" xr:uid="{00000000-0005-0000-0000-0000BA020000}"/>
    <cellStyle name="Millares 2 3 3 3 4" xfId="3763" xr:uid="{00000000-0005-0000-0000-0000BB020000}"/>
    <cellStyle name="Millares 2 3 3 4" xfId="3073" xr:uid="{00000000-0005-0000-0000-0000BC020000}"/>
    <cellStyle name="Millares 2 3 3 4 2" xfId="3466" xr:uid="{00000000-0005-0000-0000-0000BD020000}"/>
    <cellStyle name="Millares 2 3 3 4 3" xfId="3861" xr:uid="{00000000-0005-0000-0000-0000BE020000}"/>
    <cellStyle name="Millares 2 3 3 5" xfId="3271" xr:uid="{00000000-0005-0000-0000-0000BF020000}"/>
    <cellStyle name="Millares 2 3 3 6" xfId="3665" xr:uid="{00000000-0005-0000-0000-0000C0020000}"/>
    <cellStyle name="Millares 2 3 4" xfId="217" xr:uid="{00000000-0005-0000-0000-0000C1020000}"/>
    <cellStyle name="Millares 2 3 4 2" xfId="2891" xr:uid="{00000000-0005-0000-0000-0000C2020000}"/>
    <cellStyle name="Millares 2 3 4 2 2" xfId="3023" xr:uid="{00000000-0005-0000-0000-0000C3020000}"/>
    <cellStyle name="Millares 2 3 4 2 2 2" xfId="3221" xr:uid="{00000000-0005-0000-0000-0000C4020000}"/>
    <cellStyle name="Millares 2 3 4 2 2 2 2" xfId="3614" xr:uid="{00000000-0005-0000-0000-0000C5020000}"/>
    <cellStyle name="Millares 2 3 4 2 2 2 3" xfId="4009" xr:uid="{00000000-0005-0000-0000-0000C6020000}"/>
    <cellStyle name="Millares 2 3 4 2 2 3" xfId="3420" xr:uid="{00000000-0005-0000-0000-0000C7020000}"/>
    <cellStyle name="Millares 2 3 4 2 2 4" xfId="3815" xr:uid="{00000000-0005-0000-0000-0000C8020000}"/>
    <cellStyle name="Millares 2 3 4 2 3" xfId="3123" xr:uid="{00000000-0005-0000-0000-0000C9020000}"/>
    <cellStyle name="Millares 2 3 4 2 3 2" xfId="3516" xr:uid="{00000000-0005-0000-0000-0000CA020000}"/>
    <cellStyle name="Millares 2 3 4 2 3 3" xfId="3911" xr:uid="{00000000-0005-0000-0000-0000CB020000}"/>
    <cellStyle name="Millares 2 3 4 2 4" xfId="3322" xr:uid="{00000000-0005-0000-0000-0000CC020000}"/>
    <cellStyle name="Millares 2 3 4 2 5" xfId="3717" xr:uid="{00000000-0005-0000-0000-0000CD020000}"/>
    <cellStyle name="Millares 2 3 4 3" xfId="2968" xr:uid="{00000000-0005-0000-0000-0000CE020000}"/>
    <cellStyle name="Millares 2 3 4 3 2" xfId="3170" xr:uid="{00000000-0005-0000-0000-0000CF020000}"/>
    <cellStyle name="Millares 2 3 4 3 2 2" xfId="3563" xr:uid="{00000000-0005-0000-0000-0000D0020000}"/>
    <cellStyle name="Millares 2 3 4 3 2 3" xfId="3958" xr:uid="{00000000-0005-0000-0000-0000D1020000}"/>
    <cellStyle name="Millares 2 3 4 3 3" xfId="3369" xr:uid="{00000000-0005-0000-0000-0000D2020000}"/>
    <cellStyle name="Millares 2 3 4 3 4" xfId="3764" xr:uid="{00000000-0005-0000-0000-0000D3020000}"/>
    <cellStyle name="Millares 2 3 4 4" xfId="3074" xr:uid="{00000000-0005-0000-0000-0000D4020000}"/>
    <cellStyle name="Millares 2 3 4 4 2" xfId="3467" xr:uid="{00000000-0005-0000-0000-0000D5020000}"/>
    <cellStyle name="Millares 2 3 4 4 3" xfId="3862" xr:uid="{00000000-0005-0000-0000-0000D6020000}"/>
    <cellStyle name="Millares 2 3 4 5" xfId="3272" xr:uid="{00000000-0005-0000-0000-0000D7020000}"/>
    <cellStyle name="Millares 2 3 4 6" xfId="3666" xr:uid="{00000000-0005-0000-0000-0000D8020000}"/>
    <cellStyle name="Millares 2 3 5" xfId="2887" xr:uid="{00000000-0005-0000-0000-0000D9020000}"/>
    <cellStyle name="Millares 2 3 5 2" xfId="3019" xr:uid="{00000000-0005-0000-0000-0000DA020000}"/>
    <cellStyle name="Millares 2 3 5 2 2" xfId="3217" xr:uid="{00000000-0005-0000-0000-0000DB020000}"/>
    <cellStyle name="Millares 2 3 5 2 2 2" xfId="3610" xr:uid="{00000000-0005-0000-0000-0000DC020000}"/>
    <cellStyle name="Millares 2 3 5 2 2 3" xfId="4005" xr:uid="{00000000-0005-0000-0000-0000DD020000}"/>
    <cellStyle name="Millares 2 3 5 2 3" xfId="3416" xr:uid="{00000000-0005-0000-0000-0000DE020000}"/>
    <cellStyle name="Millares 2 3 5 2 4" xfId="3811" xr:uid="{00000000-0005-0000-0000-0000DF020000}"/>
    <cellStyle name="Millares 2 3 5 3" xfId="3119" xr:uid="{00000000-0005-0000-0000-0000E0020000}"/>
    <cellStyle name="Millares 2 3 5 3 2" xfId="3512" xr:uid="{00000000-0005-0000-0000-0000E1020000}"/>
    <cellStyle name="Millares 2 3 5 3 3" xfId="3907" xr:uid="{00000000-0005-0000-0000-0000E2020000}"/>
    <cellStyle name="Millares 2 3 5 4" xfId="3318" xr:uid="{00000000-0005-0000-0000-0000E3020000}"/>
    <cellStyle name="Millares 2 3 5 5" xfId="3713" xr:uid="{00000000-0005-0000-0000-0000E4020000}"/>
    <cellStyle name="Millares 2 3 6" xfId="2964" xr:uid="{00000000-0005-0000-0000-0000E5020000}"/>
    <cellStyle name="Millares 2 3 6 2" xfId="3166" xr:uid="{00000000-0005-0000-0000-0000E6020000}"/>
    <cellStyle name="Millares 2 3 6 2 2" xfId="3559" xr:uid="{00000000-0005-0000-0000-0000E7020000}"/>
    <cellStyle name="Millares 2 3 6 2 3" xfId="3954" xr:uid="{00000000-0005-0000-0000-0000E8020000}"/>
    <cellStyle name="Millares 2 3 6 3" xfId="3365" xr:uid="{00000000-0005-0000-0000-0000E9020000}"/>
    <cellStyle name="Millares 2 3 6 4" xfId="3760" xr:uid="{00000000-0005-0000-0000-0000EA020000}"/>
    <cellStyle name="Millares 2 3 7" xfId="3070" xr:uid="{00000000-0005-0000-0000-0000EB020000}"/>
    <cellStyle name="Millares 2 3 7 2" xfId="3463" xr:uid="{00000000-0005-0000-0000-0000EC020000}"/>
    <cellStyle name="Millares 2 3 7 3" xfId="3858" xr:uid="{00000000-0005-0000-0000-0000ED020000}"/>
    <cellStyle name="Millares 2 3 8" xfId="3268" xr:uid="{00000000-0005-0000-0000-0000EE020000}"/>
    <cellStyle name="Millares 2 3 9" xfId="3662" xr:uid="{00000000-0005-0000-0000-0000EF020000}"/>
    <cellStyle name="Millares 2 4" xfId="218" xr:uid="{00000000-0005-0000-0000-0000F0020000}"/>
    <cellStyle name="Millares 2 4 2" xfId="219" xr:uid="{00000000-0005-0000-0000-0000F1020000}"/>
    <cellStyle name="Millares 2 4 2 2" xfId="2893" xr:uid="{00000000-0005-0000-0000-0000F2020000}"/>
    <cellStyle name="Millares 2 4 2 2 2" xfId="3025" xr:uid="{00000000-0005-0000-0000-0000F3020000}"/>
    <cellStyle name="Millares 2 4 2 2 2 2" xfId="3223" xr:uid="{00000000-0005-0000-0000-0000F4020000}"/>
    <cellStyle name="Millares 2 4 2 2 2 2 2" xfId="3616" xr:uid="{00000000-0005-0000-0000-0000F5020000}"/>
    <cellStyle name="Millares 2 4 2 2 2 2 3" xfId="4011" xr:uid="{00000000-0005-0000-0000-0000F6020000}"/>
    <cellStyle name="Millares 2 4 2 2 2 3" xfId="3422" xr:uid="{00000000-0005-0000-0000-0000F7020000}"/>
    <cellStyle name="Millares 2 4 2 2 2 4" xfId="3817" xr:uid="{00000000-0005-0000-0000-0000F8020000}"/>
    <cellStyle name="Millares 2 4 2 2 3" xfId="3125" xr:uid="{00000000-0005-0000-0000-0000F9020000}"/>
    <cellStyle name="Millares 2 4 2 2 3 2" xfId="3518" xr:uid="{00000000-0005-0000-0000-0000FA020000}"/>
    <cellStyle name="Millares 2 4 2 2 3 3" xfId="3913" xr:uid="{00000000-0005-0000-0000-0000FB020000}"/>
    <cellStyle name="Millares 2 4 2 2 4" xfId="3324" xr:uid="{00000000-0005-0000-0000-0000FC020000}"/>
    <cellStyle name="Millares 2 4 2 2 5" xfId="3719" xr:uid="{00000000-0005-0000-0000-0000FD020000}"/>
    <cellStyle name="Millares 2 4 2 3" xfId="2970" xr:uid="{00000000-0005-0000-0000-0000FE020000}"/>
    <cellStyle name="Millares 2 4 2 3 2" xfId="3172" xr:uid="{00000000-0005-0000-0000-0000FF020000}"/>
    <cellStyle name="Millares 2 4 2 3 2 2" xfId="3565" xr:uid="{00000000-0005-0000-0000-000000030000}"/>
    <cellStyle name="Millares 2 4 2 3 2 3" xfId="3960" xr:uid="{00000000-0005-0000-0000-000001030000}"/>
    <cellStyle name="Millares 2 4 2 3 3" xfId="3371" xr:uid="{00000000-0005-0000-0000-000002030000}"/>
    <cellStyle name="Millares 2 4 2 3 4" xfId="3766" xr:uid="{00000000-0005-0000-0000-000003030000}"/>
    <cellStyle name="Millares 2 4 2 4" xfId="3076" xr:uid="{00000000-0005-0000-0000-000004030000}"/>
    <cellStyle name="Millares 2 4 2 4 2" xfId="3469" xr:uid="{00000000-0005-0000-0000-000005030000}"/>
    <cellStyle name="Millares 2 4 2 4 3" xfId="3864" xr:uid="{00000000-0005-0000-0000-000006030000}"/>
    <cellStyle name="Millares 2 4 2 5" xfId="3274" xr:uid="{00000000-0005-0000-0000-000007030000}"/>
    <cellStyle name="Millares 2 4 2 6" xfId="3668" xr:uid="{00000000-0005-0000-0000-000008030000}"/>
    <cellStyle name="Millares 2 4 3" xfId="220" xr:uid="{00000000-0005-0000-0000-000009030000}"/>
    <cellStyle name="Millares 2 4 3 2" xfId="2894" xr:uid="{00000000-0005-0000-0000-00000A030000}"/>
    <cellStyle name="Millares 2 4 3 2 2" xfId="3026" xr:uid="{00000000-0005-0000-0000-00000B030000}"/>
    <cellStyle name="Millares 2 4 3 2 2 2" xfId="3224" xr:uid="{00000000-0005-0000-0000-00000C030000}"/>
    <cellStyle name="Millares 2 4 3 2 2 2 2" xfId="3617" xr:uid="{00000000-0005-0000-0000-00000D030000}"/>
    <cellStyle name="Millares 2 4 3 2 2 2 3" xfId="4012" xr:uid="{00000000-0005-0000-0000-00000E030000}"/>
    <cellStyle name="Millares 2 4 3 2 2 3" xfId="3423" xr:uid="{00000000-0005-0000-0000-00000F030000}"/>
    <cellStyle name="Millares 2 4 3 2 2 4" xfId="3818" xr:uid="{00000000-0005-0000-0000-000010030000}"/>
    <cellStyle name="Millares 2 4 3 2 3" xfId="3126" xr:uid="{00000000-0005-0000-0000-000011030000}"/>
    <cellStyle name="Millares 2 4 3 2 3 2" xfId="3519" xr:uid="{00000000-0005-0000-0000-000012030000}"/>
    <cellStyle name="Millares 2 4 3 2 3 3" xfId="3914" xr:uid="{00000000-0005-0000-0000-000013030000}"/>
    <cellStyle name="Millares 2 4 3 2 4" xfId="3325" xr:uid="{00000000-0005-0000-0000-000014030000}"/>
    <cellStyle name="Millares 2 4 3 2 5" xfId="3720" xr:uid="{00000000-0005-0000-0000-000015030000}"/>
    <cellStyle name="Millares 2 4 3 3" xfId="2971" xr:uid="{00000000-0005-0000-0000-000016030000}"/>
    <cellStyle name="Millares 2 4 3 3 2" xfId="3173" xr:uid="{00000000-0005-0000-0000-000017030000}"/>
    <cellStyle name="Millares 2 4 3 3 2 2" xfId="3566" xr:uid="{00000000-0005-0000-0000-000018030000}"/>
    <cellStyle name="Millares 2 4 3 3 2 3" xfId="3961" xr:uid="{00000000-0005-0000-0000-000019030000}"/>
    <cellStyle name="Millares 2 4 3 3 3" xfId="3372" xr:uid="{00000000-0005-0000-0000-00001A030000}"/>
    <cellStyle name="Millares 2 4 3 3 4" xfId="3767" xr:uid="{00000000-0005-0000-0000-00001B030000}"/>
    <cellStyle name="Millares 2 4 3 4" xfId="3077" xr:uid="{00000000-0005-0000-0000-00001C030000}"/>
    <cellStyle name="Millares 2 4 3 4 2" xfId="3470" xr:uid="{00000000-0005-0000-0000-00001D030000}"/>
    <cellStyle name="Millares 2 4 3 4 3" xfId="3865" xr:uid="{00000000-0005-0000-0000-00001E030000}"/>
    <cellStyle name="Millares 2 4 3 5" xfId="3275" xr:uid="{00000000-0005-0000-0000-00001F030000}"/>
    <cellStyle name="Millares 2 4 3 6" xfId="3669" xr:uid="{00000000-0005-0000-0000-000020030000}"/>
    <cellStyle name="Millares 2 4 4" xfId="2892" xr:uid="{00000000-0005-0000-0000-000021030000}"/>
    <cellStyle name="Millares 2 4 4 2" xfId="3024" xr:uid="{00000000-0005-0000-0000-000022030000}"/>
    <cellStyle name="Millares 2 4 4 2 2" xfId="3222" xr:uid="{00000000-0005-0000-0000-000023030000}"/>
    <cellStyle name="Millares 2 4 4 2 2 2" xfId="3615" xr:uid="{00000000-0005-0000-0000-000024030000}"/>
    <cellStyle name="Millares 2 4 4 2 2 3" xfId="4010" xr:uid="{00000000-0005-0000-0000-000025030000}"/>
    <cellStyle name="Millares 2 4 4 2 3" xfId="3421" xr:uid="{00000000-0005-0000-0000-000026030000}"/>
    <cellStyle name="Millares 2 4 4 2 4" xfId="3816" xr:uid="{00000000-0005-0000-0000-000027030000}"/>
    <cellStyle name="Millares 2 4 4 3" xfId="3124" xr:uid="{00000000-0005-0000-0000-000028030000}"/>
    <cellStyle name="Millares 2 4 4 3 2" xfId="3517" xr:uid="{00000000-0005-0000-0000-000029030000}"/>
    <cellStyle name="Millares 2 4 4 3 3" xfId="3912" xr:uid="{00000000-0005-0000-0000-00002A030000}"/>
    <cellStyle name="Millares 2 4 4 4" xfId="3323" xr:uid="{00000000-0005-0000-0000-00002B030000}"/>
    <cellStyle name="Millares 2 4 4 5" xfId="3718" xr:uid="{00000000-0005-0000-0000-00002C030000}"/>
    <cellStyle name="Millares 2 4 5" xfId="2969" xr:uid="{00000000-0005-0000-0000-00002D030000}"/>
    <cellStyle name="Millares 2 4 5 2" xfId="3171" xr:uid="{00000000-0005-0000-0000-00002E030000}"/>
    <cellStyle name="Millares 2 4 5 2 2" xfId="3564" xr:uid="{00000000-0005-0000-0000-00002F030000}"/>
    <cellStyle name="Millares 2 4 5 2 3" xfId="3959" xr:uid="{00000000-0005-0000-0000-000030030000}"/>
    <cellStyle name="Millares 2 4 5 3" xfId="3370" xr:uid="{00000000-0005-0000-0000-000031030000}"/>
    <cellStyle name="Millares 2 4 5 4" xfId="3765" xr:uid="{00000000-0005-0000-0000-000032030000}"/>
    <cellStyle name="Millares 2 4 6" xfId="3075" xr:uid="{00000000-0005-0000-0000-000033030000}"/>
    <cellStyle name="Millares 2 4 6 2" xfId="3468" xr:uid="{00000000-0005-0000-0000-000034030000}"/>
    <cellStyle name="Millares 2 4 6 3" xfId="3863" xr:uid="{00000000-0005-0000-0000-000035030000}"/>
    <cellStyle name="Millares 2 4 7" xfId="3273" xr:uid="{00000000-0005-0000-0000-000036030000}"/>
    <cellStyle name="Millares 2 4 8" xfId="3667" xr:uid="{00000000-0005-0000-0000-000037030000}"/>
    <cellStyle name="Millares 2 5" xfId="221" xr:uid="{00000000-0005-0000-0000-000038030000}"/>
    <cellStyle name="Millares 2 5 2" xfId="222" xr:uid="{00000000-0005-0000-0000-000039030000}"/>
    <cellStyle name="Millares 2 5 2 2" xfId="2896" xr:uid="{00000000-0005-0000-0000-00003A030000}"/>
    <cellStyle name="Millares 2 5 2 2 2" xfId="3028" xr:uid="{00000000-0005-0000-0000-00003B030000}"/>
    <cellStyle name="Millares 2 5 2 2 2 2" xfId="3226" xr:uid="{00000000-0005-0000-0000-00003C030000}"/>
    <cellStyle name="Millares 2 5 2 2 2 2 2" xfId="3619" xr:uid="{00000000-0005-0000-0000-00003D030000}"/>
    <cellStyle name="Millares 2 5 2 2 2 2 3" xfId="4014" xr:uid="{00000000-0005-0000-0000-00003E030000}"/>
    <cellStyle name="Millares 2 5 2 2 2 3" xfId="3425" xr:uid="{00000000-0005-0000-0000-00003F030000}"/>
    <cellStyle name="Millares 2 5 2 2 2 4" xfId="3820" xr:uid="{00000000-0005-0000-0000-000040030000}"/>
    <cellStyle name="Millares 2 5 2 2 3" xfId="3128" xr:uid="{00000000-0005-0000-0000-000041030000}"/>
    <cellStyle name="Millares 2 5 2 2 3 2" xfId="3521" xr:uid="{00000000-0005-0000-0000-000042030000}"/>
    <cellStyle name="Millares 2 5 2 2 3 3" xfId="3916" xr:uid="{00000000-0005-0000-0000-000043030000}"/>
    <cellStyle name="Millares 2 5 2 2 4" xfId="3327" xr:uid="{00000000-0005-0000-0000-000044030000}"/>
    <cellStyle name="Millares 2 5 2 2 5" xfId="3722" xr:uid="{00000000-0005-0000-0000-000045030000}"/>
    <cellStyle name="Millares 2 5 2 3" xfId="2973" xr:uid="{00000000-0005-0000-0000-000046030000}"/>
    <cellStyle name="Millares 2 5 2 3 2" xfId="3175" xr:uid="{00000000-0005-0000-0000-000047030000}"/>
    <cellStyle name="Millares 2 5 2 3 2 2" xfId="3568" xr:uid="{00000000-0005-0000-0000-000048030000}"/>
    <cellStyle name="Millares 2 5 2 3 2 3" xfId="3963" xr:uid="{00000000-0005-0000-0000-000049030000}"/>
    <cellStyle name="Millares 2 5 2 3 3" xfId="3374" xr:uid="{00000000-0005-0000-0000-00004A030000}"/>
    <cellStyle name="Millares 2 5 2 3 4" xfId="3769" xr:uid="{00000000-0005-0000-0000-00004B030000}"/>
    <cellStyle name="Millares 2 5 2 4" xfId="3079" xr:uid="{00000000-0005-0000-0000-00004C030000}"/>
    <cellStyle name="Millares 2 5 2 4 2" xfId="3472" xr:uid="{00000000-0005-0000-0000-00004D030000}"/>
    <cellStyle name="Millares 2 5 2 4 3" xfId="3867" xr:uid="{00000000-0005-0000-0000-00004E030000}"/>
    <cellStyle name="Millares 2 5 2 5" xfId="3277" xr:uid="{00000000-0005-0000-0000-00004F030000}"/>
    <cellStyle name="Millares 2 5 2 6" xfId="3671" xr:uid="{00000000-0005-0000-0000-000050030000}"/>
    <cellStyle name="Millares 2 5 3" xfId="2895" xr:uid="{00000000-0005-0000-0000-000051030000}"/>
    <cellStyle name="Millares 2 5 3 2" xfId="3027" xr:uid="{00000000-0005-0000-0000-000052030000}"/>
    <cellStyle name="Millares 2 5 3 2 2" xfId="3225" xr:uid="{00000000-0005-0000-0000-000053030000}"/>
    <cellStyle name="Millares 2 5 3 2 2 2" xfId="3618" xr:uid="{00000000-0005-0000-0000-000054030000}"/>
    <cellStyle name="Millares 2 5 3 2 2 3" xfId="4013" xr:uid="{00000000-0005-0000-0000-000055030000}"/>
    <cellStyle name="Millares 2 5 3 2 3" xfId="3424" xr:uid="{00000000-0005-0000-0000-000056030000}"/>
    <cellStyle name="Millares 2 5 3 2 4" xfId="3819" xr:uid="{00000000-0005-0000-0000-000057030000}"/>
    <cellStyle name="Millares 2 5 3 3" xfId="3127" xr:uid="{00000000-0005-0000-0000-000058030000}"/>
    <cellStyle name="Millares 2 5 3 3 2" xfId="3520" xr:uid="{00000000-0005-0000-0000-000059030000}"/>
    <cellStyle name="Millares 2 5 3 3 3" xfId="3915" xr:uid="{00000000-0005-0000-0000-00005A030000}"/>
    <cellStyle name="Millares 2 5 3 4" xfId="3326" xr:uid="{00000000-0005-0000-0000-00005B030000}"/>
    <cellStyle name="Millares 2 5 3 5" xfId="3721" xr:uid="{00000000-0005-0000-0000-00005C030000}"/>
    <cellStyle name="Millares 2 5 4" xfId="2972" xr:uid="{00000000-0005-0000-0000-00005D030000}"/>
    <cellStyle name="Millares 2 5 4 2" xfId="3174" xr:uid="{00000000-0005-0000-0000-00005E030000}"/>
    <cellStyle name="Millares 2 5 4 2 2" xfId="3567" xr:uid="{00000000-0005-0000-0000-00005F030000}"/>
    <cellStyle name="Millares 2 5 4 2 3" xfId="3962" xr:uid="{00000000-0005-0000-0000-000060030000}"/>
    <cellStyle name="Millares 2 5 4 3" xfId="3373" xr:uid="{00000000-0005-0000-0000-000061030000}"/>
    <cellStyle name="Millares 2 5 4 4" xfId="3768" xr:uid="{00000000-0005-0000-0000-000062030000}"/>
    <cellStyle name="Millares 2 5 5" xfId="3078" xr:uid="{00000000-0005-0000-0000-000063030000}"/>
    <cellStyle name="Millares 2 5 5 2" xfId="3471" xr:uid="{00000000-0005-0000-0000-000064030000}"/>
    <cellStyle name="Millares 2 5 5 3" xfId="3866" xr:uid="{00000000-0005-0000-0000-000065030000}"/>
    <cellStyle name="Millares 2 5 6" xfId="3276" xr:uid="{00000000-0005-0000-0000-000066030000}"/>
    <cellStyle name="Millares 2 5 7" xfId="3670" xr:uid="{00000000-0005-0000-0000-000067030000}"/>
    <cellStyle name="Millares 2 6" xfId="223" xr:uid="{00000000-0005-0000-0000-000068030000}"/>
    <cellStyle name="Millares 2 6 2" xfId="224" xr:uid="{00000000-0005-0000-0000-000069030000}"/>
    <cellStyle name="Millares 2 6 2 2" xfId="2898" xr:uid="{00000000-0005-0000-0000-00006A030000}"/>
    <cellStyle name="Millares 2 6 2 2 2" xfId="3030" xr:uid="{00000000-0005-0000-0000-00006B030000}"/>
    <cellStyle name="Millares 2 6 2 2 2 2" xfId="3228" xr:uid="{00000000-0005-0000-0000-00006C030000}"/>
    <cellStyle name="Millares 2 6 2 2 2 2 2" xfId="3621" xr:uid="{00000000-0005-0000-0000-00006D030000}"/>
    <cellStyle name="Millares 2 6 2 2 2 2 3" xfId="4016" xr:uid="{00000000-0005-0000-0000-00006E030000}"/>
    <cellStyle name="Millares 2 6 2 2 2 3" xfId="3427" xr:uid="{00000000-0005-0000-0000-00006F030000}"/>
    <cellStyle name="Millares 2 6 2 2 2 4" xfId="3822" xr:uid="{00000000-0005-0000-0000-000070030000}"/>
    <cellStyle name="Millares 2 6 2 2 3" xfId="3130" xr:uid="{00000000-0005-0000-0000-000071030000}"/>
    <cellStyle name="Millares 2 6 2 2 3 2" xfId="3523" xr:uid="{00000000-0005-0000-0000-000072030000}"/>
    <cellStyle name="Millares 2 6 2 2 3 3" xfId="3918" xr:uid="{00000000-0005-0000-0000-000073030000}"/>
    <cellStyle name="Millares 2 6 2 2 4" xfId="3329" xr:uid="{00000000-0005-0000-0000-000074030000}"/>
    <cellStyle name="Millares 2 6 2 2 5" xfId="3724" xr:uid="{00000000-0005-0000-0000-000075030000}"/>
    <cellStyle name="Millares 2 6 2 3" xfId="2975" xr:uid="{00000000-0005-0000-0000-000076030000}"/>
    <cellStyle name="Millares 2 6 2 3 2" xfId="3177" xr:uid="{00000000-0005-0000-0000-000077030000}"/>
    <cellStyle name="Millares 2 6 2 3 2 2" xfId="3570" xr:uid="{00000000-0005-0000-0000-000078030000}"/>
    <cellStyle name="Millares 2 6 2 3 2 3" xfId="3965" xr:uid="{00000000-0005-0000-0000-000079030000}"/>
    <cellStyle name="Millares 2 6 2 3 3" xfId="3376" xr:uid="{00000000-0005-0000-0000-00007A030000}"/>
    <cellStyle name="Millares 2 6 2 3 4" xfId="3771" xr:uid="{00000000-0005-0000-0000-00007B030000}"/>
    <cellStyle name="Millares 2 6 2 4" xfId="3081" xr:uid="{00000000-0005-0000-0000-00007C030000}"/>
    <cellStyle name="Millares 2 6 2 4 2" xfId="3474" xr:uid="{00000000-0005-0000-0000-00007D030000}"/>
    <cellStyle name="Millares 2 6 2 4 3" xfId="3869" xr:uid="{00000000-0005-0000-0000-00007E030000}"/>
    <cellStyle name="Millares 2 6 2 5" xfId="3279" xr:uid="{00000000-0005-0000-0000-00007F030000}"/>
    <cellStyle name="Millares 2 6 2 6" xfId="3673" xr:uid="{00000000-0005-0000-0000-000080030000}"/>
    <cellStyle name="Millares 2 6 3" xfId="2897" xr:uid="{00000000-0005-0000-0000-000081030000}"/>
    <cellStyle name="Millares 2 6 3 2" xfId="3029" xr:uid="{00000000-0005-0000-0000-000082030000}"/>
    <cellStyle name="Millares 2 6 3 2 2" xfId="3227" xr:uid="{00000000-0005-0000-0000-000083030000}"/>
    <cellStyle name="Millares 2 6 3 2 2 2" xfId="3620" xr:uid="{00000000-0005-0000-0000-000084030000}"/>
    <cellStyle name="Millares 2 6 3 2 2 3" xfId="4015" xr:uid="{00000000-0005-0000-0000-000085030000}"/>
    <cellStyle name="Millares 2 6 3 2 3" xfId="3426" xr:uid="{00000000-0005-0000-0000-000086030000}"/>
    <cellStyle name="Millares 2 6 3 2 4" xfId="3821" xr:uid="{00000000-0005-0000-0000-000087030000}"/>
    <cellStyle name="Millares 2 6 3 3" xfId="3129" xr:uid="{00000000-0005-0000-0000-000088030000}"/>
    <cellStyle name="Millares 2 6 3 3 2" xfId="3522" xr:uid="{00000000-0005-0000-0000-000089030000}"/>
    <cellStyle name="Millares 2 6 3 3 3" xfId="3917" xr:uid="{00000000-0005-0000-0000-00008A030000}"/>
    <cellStyle name="Millares 2 6 3 4" xfId="3328" xr:uid="{00000000-0005-0000-0000-00008B030000}"/>
    <cellStyle name="Millares 2 6 3 5" xfId="3723" xr:uid="{00000000-0005-0000-0000-00008C030000}"/>
    <cellStyle name="Millares 2 6 4" xfId="2974" xr:uid="{00000000-0005-0000-0000-00008D030000}"/>
    <cellStyle name="Millares 2 6 4 2" xfId="3176" xr:uid="{00000000-0005-0000-0000-00008E030000}"/>
    <cellStyle name="Millares 2 6 4 2 2" xfId="3569" xr:uid="{00000000-0005-0000-0000-00008F030000}"/>
    <cellStyle name="Millares 2 6 4 2 3" xfId="3964" xr:uid="{00000000-0005-0000-0000-000090030000}"/>
    <cellStyle name="Millares 2 6 4 3" xfId="3375" xr:uid="{00000000-0005-0000-0000-000091030000}"/>
    <cellStyle name="Millares 2 6 4 4" xfId="3770" xr:uid="{00000000-0005-0000-0000-000092030000}"/>
    <cellStyle name="Millares 2 6 5" xfId="3080" xr:uid="{00000000-0005-0000-0000-000093030000}"/>
    <cellStyle name="Millares 2 6 5 2" xfId="3473" xr:uid="{00000000-0005-0000-0000-000094030000}"/>
    <cellStyle name="Millares 2 6 5 3" xfId="3868" xr:uid="{00000000-0005-0000-0000-000095030000}"/>
    <cellStyle name="Millares 2 6 6" xfId="3278" xr:uid="{00000000-0005-0000-0000-000096030000}"/>
    <cellStyle name="Millares 2 6 7" xfId="3672" xr:uid="{00000000-0005-0000-0000-000097030000}"/>
    <cellStyle name="Millares 20" xfId="3645" xr:uid="{00000000-0005-0000-0000-000098030000}"/>
    <cellStyle name="Millares 3" xfId="6" xr:uid="{00000000-0005-0000-0000-000099030000}"/>
    <cellStyle name="Millares 3 2" xfId="7" xr:uid="{00000000-0005-0000-0000-00009A030000}"/>
    <cellStyle name="Millares 3 3" xfId="225" xr:uid="{00000000-0005-0000-0000-00009B030000}"/>
    <cellStyle name="Millares 3 3 2" xfId="226" xr:uid="{00000000-0005-0000-0000-00009C030000}"/>
    <cellStyle name="Millares 3 3 2 2" xfId="2900" xr:uid="{00000000-0005-0000-0000-00009D030000}"/>
    <cellStyle name="Millares 3 3 2 2 2" xfId="3032" xr:uid="{00000000-0005-0000-0000-00009E030000}"/>
    <cellStyle name="Millares 3 3 2 2 2 2" xfId="3230" xr:uid="{00000000-0005-0000-0000-00009F030000}"/>
    <cellStyle name="Millares 3 3 2 2 2 2 2" xfId="3623" xr:uid="{00000000-0005-0000-0000-0000A0030000}"/>
    <cellStyle name="Millares 3 3 2 2 2 2 3" xfId="4018" xr:uid="{00000000-0005-0000-0000-0000A1030000}"/>
    <cellStyle name="Millares 3 3 2 2 2 3" xfId="3429" xr:uid="{00000000-0005-0000-0000-0000A2030000}"/>
    <cellStyle name="Millares 3 3 2 2 2 4" xfId="3824" xr:uid="{00000000-0005-0000-0000-0000A3030000}"/>
    <cellStyle name="Millares 3 3 2 2 3" xfId="3132" xr:uid="{00000000-0005-0000-0000-0000A4030000}"/>
    <cellStyle name="Millares 3 3 2 2 3 2" xfId="3525" xr:uid="{00000000-0005-0000-0000-0000A5030000}"/>
    <cellStyle name="Millares 3 3 2 2 3 3" xfId="3920" xr:uid="{00000000-0005-0000-0000-0000A6030000}"/>
    <cellStyle name="Millares 3 3 2 2 4" xfId="3331" xr:uid="{00000000-0005-0000-0000-0000A7030000}"/>
    <cellStyle name="Millares 3 3 2 2 5" xfId="3726" xr:uid="{00000000-0005-0000-0000-0000A8030000}"/>
    <cellStyle name="Millares 3 3 2 3" xfId="2977" xr:uid="{00000000-0005-0000-0000-0000A9030000}"/>
    <cellStyle name="Millares 3 3 2 3 2" xfId="3179" xr:uid="{00000000-0005-0000-0000-0000AA030000}"/>
    <cellStyle name="Millares 3 3 2 3 2 2" xfId="3572" xr:uid="{00000000-0005-0000-0000-0000AB030000}"/>
    <cellStyle name="Millares 3 3 2 3 2 3" xfId="3967" xr:uid="{00000000-0005-0000-0000-0000AC030000}"/>
    <cellStyle name="Millares 3 3 2 3 3" xfId="3378" xr:uid="{00000000-0005-0000-0000-0000AD030000}"/>
    <cellStyle name="Millares 3 3 2 3 4" xfId="3773" xr:uid="{00000000-0005-0000-0000-0000AE030000}"/>
    <cellStyle name="Millares 3 3 2 4" xfId="3083" xr:uid="{00000000-0005-0000-0000-0000AF030000}"/>
    <cellStyle name="Millares 3 3 2 4 2" xfId="3476" xr:uid="{00000000-0005-0000-0000-0000B0030000}"/>
    <cellStyle name="Millares 3 3 2 4 3" xfId="3871" xr:uid="{00000000-0005-0000-0000-0000B1030000}"/>
    <cellStyle name="Millares 3 3 2 5" xfId="3281" xr:uid="{00000000-0005-0000-0000-0000B2030000}"/>
    <cellStyle name="Millares 3 3 2 6" xfId="3675" xr:uid="{00000000-0005-0000-0000-0000B3030000}"/>
    <cellStyle name="Millares 3 3 3" xfId="2899" xr:uid="{00000000-0005-0000-0000-0000B4030000}"/>
    <cellStyle name="Millares 3 3 3 2" xfId="3031" xr:uid="{00000000-0005-0000-0000-0000B5030000}"/>
    <cellStyle name="Millares 3 3 3 2 2" xfId="3229" xr:uid="{00000000-0005-0000-0000-0000B6030000}"/>
    <cellStyle name="Millares 3 3 3 2 2 2" xfId="3622" xr:uid="{00000000-0005-0000-0000-0000B7030000}"/>
    <cellStyle name="Millares 3 3 3 2 2 3" xfId="4017" xr:uid="{00000000-0005-0000-0000-0000B8030000}"/>
    <cellStyle name="Millares 3 3 3 2 3" xfId="3428" xr:uid="{00000000-0005-0000-0000-0000B9030000}"/>
    <cellStyle name="Millares 3 3 3 2 4" xfId="3823" xr:uid="{00000000-0005-0000-0000-0000BA030000}"/>
    <cellStyle name="Millares 3 3 3 3" xfId="3131" xr:uid="{00000000-0005-0000-0000-0000BB030000}"/>
    <cellStyle name="Millares 3 3 3 3 2" xfId="3524" xr:uid="{00000000-0005-0000-0000-0000BC030000}"/>
    <cellStyle name="Millares 3 3 3 3 3" xfId="3919" xr:uid="{00000000-0005-0000-0000-0000BD030000}"/>
    <cellStyle name="Millares 3 3 3 4" xfId="3330" xr:uid="{00000000-0005-0000-0000-0000BE030000}"/>
    <cellStyle name="Millares 3 3 3 5" xfId="3725" xr:uid="{00000000-0005-0000-0000-0000BF030000}"/>
    <cellStyle name="Millares 3 3 4" xfId="2976" xr:uid="{00000000-0005-0000-0000-0000C0030000}"/>
    <cellStyle name="Millares 3 3 4 2" xfId="3178" xr:uid="{00000000-0005-0000-0000-0000C1030000}"/>
    <cellStyle name="Millares 3 3 4 2 2" xfId="3571" xr:uid="{00000000-0005-0000-0000-0000C2030000}"/>
    <cellStyle name="Millares 3 3 4 2 3" xfId="3966" xr:uid="{00000000-0005-0000-0000-0000C3030000}"/>
    <cellStyle name="Millares 3 3 4 3" xfId="3377" xr:uid="{00000000-0005-0000-0000-0000C4030000}"/>
    <cellStyle name="Millares 3 3 4 4" xfId="3772" xr:uid="{00000000-0005-0000-0000-0000C5030000}"/>
    <cellStyle name="Millares 3 3 5" xfId="3082" xr:uid="{00000000-0005-0000-0000-0000C6030000}"/>
    <cellStyle name="Millares 3 3 5 2" xfId="3475" xr:uid="{00000000-0005-0000-0000-0000C7030000}"/>
    <cellStyle name="Millares 3 3 5 3" xfId="3870" xr:uid="{00000000-0005-0000-0000-0000C8030000}"/>
    <cellStyle name="Millares 3 3 6" xfId="3280" xr:uid="{00000000-0005-0000-0000-0000C9030000}"/>
    <cellStyle name="Millares 3 3 7" xfId="3674" xr:uid="{00000000-0005-0000-0000-0000CA030000}"/>
    <cellStyle name="Millares 3 4" xfId="227" xr:uid="{00000000-0005-0000-0000-0000CB030000}"/>
    <cellStyle name="Millares 3 4 2" xfId="2901" xr:uid="{00000000-0005-0000-0000-0000CC030000}"/>
    <cellStyle name="Millares 3 4 2 2" xfId="3033" xr:uid="{00000000-0005-0000-0000-0000CD030000}"/>
    <cellStyle name="Millares 3 4 2 2 2" xfId="3231" xr:uid="{00000000-0005-0000-0000-0000CE030000}"/>
    <cellStyle name="Millares 3 4 2 2 2 2" xfId="3624" xr:uid="{00000000-0005-0000-0000-0000CF030000}"/>
    <cellStyle name="Millares 3 4 2 2 2 3" xfId="4019" xr:uid="{00000000-0005-0000-0000-0000D0030000}"/>
    <cellStyle name="Millares 3 4 2 2 3" xfId="3430" xr:uid="{00000000-0005-0000-0000-0000D1030000}"/>
    <cellStyle name="Millares 3 4 2 2 4" xfId="3825" xr:uid="{00000000-0005-0000-0000-0000D2030000}"/>
    <cellStyle name="Millares 3 4 2 3" xfId="3133" xr:uid="{00000000-0005-0000-0000-0000D3030000}"/>
    <cellStyle name="Millares 3 4 2 3 2" xfId="3526" xr:uid="{00000000-0005-0000-0000-0000D4030000}"/>
    <cellStyle name="Millares 3 4 2 3 3" xfId="3921" xr:uid="{00000000-0005-0000-0000-0000D5030000}"/>
    <cellStyle name="Millares 3 4 2 4" xfId="3332" xr:uid="{00000000-0005-0000-0000-0000D6030000}"/>
    <cellStyle name="Millares 3 4 2 5" xfId="3727" xr:uid="{00000000-0005-0000-0000-0000D7030000}"/>
    <cellStyle name="Millares 3 4 3" xfId="2978" xr:uid="{00000000-0005-0000-0000-0000D8030000}"/>
    <cellStyle name="Millares 3 4 3 2" xfId="3180" xr:uid="{00000000-0005-0000-0000-0000D9030000}"/>
    <cellStyle name="Millares 3 4 3 2 2" xfId="3573" xr:uid="{00000000-0005-0000-0000-0000DA030000}"/>
    <cellStyle name="Millares 3 4 3 2 3" xfId="3968" xr:uid="{00000000-0005-0000-0000-0000DB030000}"/>
    <cellStyle name="Millares 3 4 3 3" xfId="3379" xr:uid="{00000000-0005-0000-0000-0000DC030000}"/>
    <cellStyle name="Millares 3 4 3 4" xfId="3774" xr:uid="{00000000-0005-0000-0000-0000DD030000}"/>
    <cellStyle name="Millares 3 4 4" xfId="3084" xr:uid="{00000000-0005-0000-0000-0000DE030000}"/>
    <cellStyle name="Millares 3 4 4 2" xfId="3477" xr:uid="{00000000-0005-0000-0000-0000DF030000}"/>
    <cellStyle name="Millares 3 4 4 3" xfId="3872" xr:uid="{00000000-0005-0000-0000-0000E0030000}"/>
    <cellStyle name="Millares 3 4 5" xfId="3282" xr:uid="{00000000-0005-0000-0000-0000E1030000}"/>
    <cellStyle name="Millares 3 4 6" xfId="3676" xr:uid="{00000000-0005-0000-0000-0000E2030000}"/>
    <cellStyle name="Millares 4" xfId="8" xr:uid="{00000000-0005-0000-0000-0000E3030000}"/>
    <cellStyle name="Millares 4 2" xfId="228" xr:uid="{00000000-0005-0000-0000-0000E4030000}"/>
    <cellStyle name="Millares 5" xfId="229" xr:uid="{00000000-0005-0000-0000-0000E5030000}"/>
    <cellStyle name="Millares 5 2" xfId="230" xr:uid="{00000000-0005-0000-0000-0000E6030000}"/>
    <cellStyle name="Millares 5 3" xfId="231" xr:uid="{00000000-0005-0000-0000-0000E7030000}"/>
    <cellStyle name="Millares 5 4" xfId="232" xr:uid="{00000000-0005-0000-0000-0000E8030000}"/>
    <cellStyle name="Millares 5 4 2" xfId="2902" xr:uid="{00000000-0005-0000-0000-0000E9030000}"/>
    <cellStyle name="Millares 5 4 2 2" xfId="3034" xr:uid="{00000000-0005-0000-0000-0000EA030000}"/>
    <cellStyle name="Millares 5 4 2 2 2" xfId="3232" xr:uid="{00000000-0005-0000-0000-0000EB030000}"/>
    <cellStyle name="Millares 5 4 2 2 2 2" xfId="3625" xr:uid="{00000000-0005-0000-0000-0000EC030000}"/>
    <cellStyle name="Millares 5 4 2 2 2 3" xfId="4020" xr:uid="{00000000-0005-0000-0000-0000ED030000}"/>
    <cellStyle name="Millares 5 4 2 2 3" xfId="3431" xr:uid="{00000000-0005-0000-0000-0000EE030000}"/>
    <cellStyle name="Millares 5 4 2 2 4" xfId="3826" xr:uid="{00000000-0005-0000-0000-0000EF030000}"/>
    <cellStyle name="Millares 5 4 2 3" xfId="3134" xr:uid="{00000000-0005-0000-0000-0000F0030000}"/>
    <cellStyle name="Millares 5 4 2 3 2" xfId="3527" xr:uid="{00000000-0005-0000-0000-0000F1030000}"/>
    <cellStyle name="Millares 5 4 2 3 3" xfId="3922" xr:uid="{00000000-0005-0000-0000-0000F2030000}"/>
    <cellStyle name="Millares 5 4 2 4" xfId="3333" xr:uid="{00000000-0005-0000-0000-0000F3030000}"/>
    <cellStyle name="Millares 5 4 2 5" xfId="3728" xr:uid="{00000000-0005-0000-0000-0000F4030000}"/>
    <cellStyle name="Millares 5 4 3" xfId="2979" xr:uid="{00000000-0005-0000-0000-0000F5030000}"/>
    <cellStyle name="Millares 5 4 3 2" xfId="3181" xr:uid="{00000000-0005-0000-0000-0000F6030000}"/>
    <cellStyle name="Millares 5 4 3 2 2" xfId="3574" xr:uid="{00000000-0005-0000-0000-0000F7030000}"/>
    <cellStyle name="Millares 5 4 3 2 3" xfId="3969" xr:uid="{00000000-0005-0000-0000-0000F8030000}"/>
    <cellStyle name="Millares 5 4 3 3" xfId="3380" xr:uid="{00000000-0005-0000-0000-0000F9030000}"/>
    <cellStyle name="Millares 5 4 3 4" xfId="3775" xr:uid="{00000000-0005-0000-0000-0000FA030000}"/>
    <cellStyle name="Millares 5 4 4" xfId="3085" xr:uid="{00000000-0005-0000-0000-0000FB030000}"/>
    <cellStyle name="Millares 5 4 4 2" xfId="3478" xr:uid="{00000000-0005-0000-0000-0000FC030000}"/>
    <cellStyle name="Millares 5 4 4 3" xfId="3873" xr:uid="{00000000-0005-0000-0000-0000FD030000}"/>
    <cellStyle name="Millares 5 4 5" xfId="3283" xr:uid="{00000000-0005-0000-0000-0000FE030000}"/>
    <cellStyle name="Millares 5 4 6" xfId="3677" xr:uid="{00000000-0005-0000-0000-0000FF030000}"/>
    <cellStyle name="Millares 5 5" xfId="233" xr:uid="{00000000-0005-0000-0000-000000040000}"/>
    <cellStyle name="Millares 5 5 2" xfId="2903" xr:uid="{00000000-0005-0000-0000-000001040000}"/>
    <cellStyle name="Millares 5 5 2 2" xfId="3035" xr:uid="{00000000-0005-0000-0000-000002040000}"/>
    <cellStyle name="Millares 5 5 2 2 2" xfId="3233" xr:uid="{00000000-0005-0000-0000-000003040000}"/>
    <cellStyle name="Millares 5 5 2 2 2 2" xfId="3626" xr:uid="{00000000-0005-0000-0000-000004040000}"/>
    <cellStyle name="Millares 5 5 2 2 2 3" xfId="4021" xr:uid="{00000000-0005-0000-0000-000005040000}"/>
    <cellStyle name="Millares 5 5 2 2 3" xfId="3432" xr:uid="{00000000-0005-0000-0000-000006040000}"/>
    <cellStyle name="Millares 5 5 2 2 4" xfId="3827" xr:uid="{00000000-0005-0000-0000-000007040000}"/>
    <cellStyle name="Millares 5 5 2 3" xfId="3135" xr:uid="{00000000-0005-0000-0000-000008040000}"/>
    <cellStyle name="Millares 5 5 2 3 2" xfId="3528" xr:uid="{00000000-0005-0000-0000-000009040000}"/>
    <cellStyle name="Millares 5 5 2 3 3" xfId="3923" xr:uid="{00000000-0005-0000-0000-00000A040000}"/>
    <cellStyle name="Millares 5 5 2 4" xfId="3334" xr:uid="{00000000-0005-0000-0000-00000B040000}"/>
    <cellStyle name="Millares 5 5 2 5" xfId="3729" xr:uid="{00000000-0005-0000-0000-00000C040000}"/>
    <cellStyle name="Millares 5 5 3" xfId="2980" xr:uid="{00000000-0005-0000-0000-00000D040000}"/>
    <cellStyle name="Millares 5 5 3 2" xfId="3182" xr:uid="{00000000-0005-0000-0000-00000E040000}"/>
    <cellStyle name="Millares 5 5 3 2 2" xfId="3575" xr:uid="{00000000-0005-0000-0000-00000F040000}"/>
    <cellStyle name="Millares 5 5 3 2 3" xfId="3970" xr:uid="{00000000-0005-0000-0000-000010040000}"/>
    <cellStyle name="Millares 5 5 3 3" xfId="3381" xr:uid="{00000000-0005-0000-0000-000011040000}"/>
    <cellStyle name="Millares 5 5 3 4" xfId="3776" xr:uid="{00000000-0005-0000-0000-000012040000}"/>
    <cellStyle name="Millares 5 5 4" xfId="3086" xr:uid="{00000000-0005-0000-0000-000013040000}"/>
    <cellStyle name="Millares 5 5 4 2" xfId="3479" xr:uid="{00000000-0005-0000-0000-000014040000}"/>
    <cellStyle name="Millares 5 5 4 3" xfId="3874" xr:uid="{00000000-0005-0000-0000-000015040000}"/>
    <cellStyle name="Millares 5 5 5" xfId="3284" xr:uid="{00000000-0005-0000-0000-000016040000}"/>
    <cellStyle name="Millares 5 5 6" xfId="3678" xr:uid="{00000000-0005-0000-0000-000017040000}"/>
    <cellStyle name="Millares 6" xfId="234" xr:uid="{00000000-0005-0000-0000-000018040000}"/>
    <cellStyle name="Millares 6 2" xfId="235" xr:uid="{00000000-0005-0000-0000-000019040000}"/>
    <cellStyle name="Millares 6 2 2" xfId="236" xr:uid="{00000000-0005-0000-0000-00001A040000}"/>
    <cellStyle name="Millares 6 2 2 2" xfId="2906" xr:uid="{00000000-0005-0000-0000-00001B040000}"/>
    <cellStyle name="Millares 6 2 2 2 2" xfId="3038" xr:uid="{00000000-0005-0000-0000-00001C040000}"/>
    <cellStyle name="Millares 6 2 2 2 2 2" xfId="3236" xr:uid="{00000000-0005-0000-0000-00001D040000}"/>
    <cellStyle name="Millares 6 2 2 2 2 2 2" xfId="3629" xr:uid="{00000000-0005-0000-0000-00001E040000}"/>
    <cellStyle name="Millares 6 2 2 2 2 2 3" xfId="4024" xr:uid="{00000000-0005-0000-0000-00001F040000}"/>
    <cellStyle name="Millares 6 2 2 2 2 3" xfId="3435" xr:uid="{00000000-0005-0000-0000-000020040000}"/>
    <cellStyle name="Millares 6 2 2 2 2 4" xfId="3830" xr:uid="{00000000-0005-0000-0000-000021040000}"/>
    <cellStyle name="Millares 6 2 2 2 3" xfId="3138" xr:uid="{00000000-0005-0000-0000-000022040000}"/>
    <cellStyle name="Millares 6 2 2 2 3 2" xfId="3531" xr:uid="{00000000-0005-0000-0000-000023040000}"/>
    <cellStyle name="Millares 6 2 2 2 3 3" xfId="3926" xr:uid="{00000000-0005-0000-0000-000024040000}"/>
    <cellStyle name="Millares 6 2 2 2 4" xfId="3337" xr:uid="{00000000-0005-0000-0000-000025040000}"/>
    <cellStyle name="Millares 6 2 2 2 5" xfId="3732" xr:uid="{00000000-0005-0000-0000-000026040000}"/>
    <cellStyle name="Millares 6 2 2 3" xfId="2983" xr:uid="{00000000-0005-0000-0000-000027040000}"/>
    <cellStyle name="Millares 6 2 2 3 2" xfId="3185" xr:uid="{00000000-0005-0000-0000-000028040000}"/>
    <cellStyle name="Millares 6 2 2 3 2 2" xfId="3578" xr:uid="{00000000-0005-0000-0000-000029040000}"/>
    <cellStyle name="Millares 6 2 2 3 2 3" xfId="3973" xr:uid="{00000000-0005-0000-0000-00002A040000}"/>
    <cellStyle name="Millares 6 2 2 3 3" xfId="3384" xr:uid="{00000000-0005-0000-0000-00002B040000}"/>
    <cellStyle name="Millares 6 2 2 3 4" xfId="3779" xr:uid="{00000000-0005-0000-0000-00002C040000}"/>
    <cellStyle name="Millares 6 2 2 4" xfId="3089" xr:uid="{00000000-0005-0000-0000-00002D040000}"/>
    <cellStyle name="Millares 6 2 2 4 2" xfId="3482" xr:uid="{00000000-0005-0000-0000-00002E040000}"/>
    <cellStyle name="Millares 6 2 2 4 3" xfId="3877" xr:uid="{00000000-0005-0000-0000-00002F040000}"/>
    <cellStyle name="Millares 6 2 2 5" xfId="3287" xr:uid="{00000000-0005-0000-0000-000030040000}"/>
    <cellStyle name="Millares 6 2 2 6" xfId="3681" xr:uid="{00000000-0005-0000-0000-000031040000}"/>
    <cellStyle name="Millares 6 2 3" xfId="2905" xr:uid="{00000000-0005-0000-0000-000032040000}"/>
    <cellStyle name="Millares 6 2 3 2" xfId="3037" xr:uid="{00000000-0005-0000-0000-000033040000}"/>
    <cellStyle name="Millares 6 2 3 2 2" xfId="3235" xr:uid="{00000000-0005-0000-0000-000034040000}"/>
    <cellStyle name="Millares 6 2 3 2 2 2" xfId="3628" xr:uid="{00000000-0005-0000-0000-000035040000}"/>
    <cellStyle name="Millares 6 2 3 2 2 3" xfId="4023" xr:uid="{00000000-0005-0000-0000-000036040000}"/>
    <cellStyle name="Millares 6 2 3 2 3" xfId="3434" xr:uid="{00000000-0005-0000-0000-000037040000}"/>
    <cellStyle name="Millares 6 2 3 2 4" xfId="3829" xr:uid="{00000000-0005-0000-0000-000038040000}"/>
    <cellStyle name="Millares 6 2 3 3" xfId="3137" xr:uid="{00000000-0005-0000-0000-000039040000}"/>
    <cellStyle name="Millares 6 2 3 3 2" xfId="3530" xr:uid="{00000000-0005-0000-0000-00003A040000}"/>
    <cellStyle name="Millares 6 2 3 3 3" xfId="3925" xr:uid="{00000000-0005-0000-0000-00003B040000}"/>
    <cellStyle name="Millares 6 2 3 4" xfId="3336" xr:uid="{00000000-0005-0000-0000-00003C040000}"/>
    <cellStyle name="Millares 6 2 3 5" xfId="3731" xr:uid="{00000000-0005-0000-0000-00003D040000}"/>
    <cellStyle name="Millares 6 2 4" xfId="2982" xr:uid="{00000000-0005-0000-0000-00003E040000}"/>
    <cellStyle name="Millares 6 2 4 2" xfId="3184" xr:uid="{00000000-0005-0000-0000-00003F040000}"/>
    <cellStyle name="Millares 6 2 4 2 2" xfId="3577" xr:uid="{00000000-0005-0000-0000-000040040000}"/>
    <cellStyle name="Millares 6 2 4 2 3" xfId="3972" xr:uid="{00000000-0005-0000-0000-000041040000}"/>
    <cellStyle name="Millares 6 2 4 3" xfId="3383" xr:uid="{00000000-0005-0000-0000-000042040000}"/>
    <cellStyle name="Millares 6 2 4 4" xfId="3778" xr:uid="{00000000-0005-0000-0000-000043040000}"/>
    <cellStyle name="Millares 6 2 5" xfId="3088" xr:uid="{00000000-0005-0000-0000-000044040000}"/>
    <cellStyle name="Millares 6 2 5 2" xfId="3481" xr:uid="{00000000-0005-0000-0000-000045040000}"/>
    <cellStyle name="Millares 6 2 5 3" xfId="3876" xr:uid="{00000000-0005-0000-0000-000046040000}"/>
    <cellStyle name="Millares 6 2 6" xfId="3286" xr:uid="{00000000-0005-0000-0000-000047040000}"/>
    <cellStyle name="Millares 6 2 7" xfId="3680" xr:uid="{00000000-0005-0000-0000-000048040000}"/>
    <cellStyle name="Millares 6 3" xfId="237" xr:uid="{00000000-0005-0000-0000-000049040000}"/>
    <cellStyle name="Millares 6 3 2" xfId="238" xr:uid="{00000000-0005-0000-0000-00004A040000}"/>
    <cellStyle name="Millares 6 3 2 2" xfId="2908" xr:uid="{00000000-0005-0000-0000-00004B040000}"/>
    <cellStyle name="Millares 6 3 2 2 2" xfId="3040" xr:uid="{00000000-0005-0000-0000-00004C040000}"/>
    <cellStyle name="Millares 6 3 2 2 2 2" xfId="3238" xr:uid="{00000000-0005-0000-0000-00004D040000}"/>
    <cellStyle name="Millares 6 3 2 2 2 2 2" xfId="3631" xr:uid="{00000000-0005-0000-0000-00004E040000}"/>
    <cellStyle name="Millares 6 3 2 2 2 2 3" xfId="4026" xr:uid="{00000000-0005-0000-0000-00004F040000}"/>
    <cellStyle name="Millares 6 3 2 2 2 3" xfId="3437" xr:uid="{00000000-0005-0000-0000-000050040000}"/>
    <cellStyle name="Millares 6 3 2 2 2 4" xfId="3832" xr:uid="{00000000-0005-0000-0000-000051040000}"/>
    <cellStyle name="Millares 6 3 2 2 3" xfId="3140" xr:uid="{00000000-0005-0000-0000-000052040000}"/>
    <cellStyle name="Millares 6 3 2 2 3 2" xfId="3533" xr:uid="{00000000-0005-0000-0000-000053040000}"/>
    <cellStyle name="Millares 6 3 2 2 3 3" xfId="3928" xr:uid="{00000000-0005-0000-0000-000054040000}"/>
    <cellStyle name="Millares 6 3 2 2 4" xfId="3339" xr:uid="{00000000-0005-0000-0000-000055040000}"/>
    <cellStyle name="Millares 6 3 2 2 5" xfId="3734" xr:uid="{00000000-0005-0000-0000-000056040000}"/>
    <cellStyle name="Millares 6 3 2 3" xfId="2985" xr:uid="{00000000-0005-0000-0000-000057040000}"/>
    <cellStyle name="Millares 6 3 2 3 2" xfId="3187" xr:uid="{00000000-0005-0000-0000-000058040000}"/>
    <cellStyle name="Millares 6 3 2 3 2 2" xfId="3580" xr:uid="{00000000-0005-0000-0000-000059040000}"/>
    <cellStyle name="Millares 6 3 2 3 2 3" xfId="3975" xr:uid="{00000000-0005-0000-0000-00005A040000}"/>
    <cellStyle name="Millares 6 3 2 3 3" xfId="3386" xr:uid="{00000000-0005-0000-0000-00005B040000}"/>
    <cellStyle name="Millares 6 3 2 3 4" xfId="3781" xr:uid="{00000000-0005-0000-0000-00005C040000}"/>
    <cellStyle name="Millares 6 3 2 4" xfId="3091" xr:uid="{00000000-0005-0000-0000-00005D040000}"/>
    <cellStyle name="Millares 6 3 2 4 2" xfId="3484" xr:uid="{00000000-0005-0000-0000-00005E040000}"/>
    <cellStyle name="Millares 6 3 2 4 3" xfId="3879" xr:uid="{00000000-0005-0000-0000-00005F040000}"/>
    <cellStyle name="Millares 6 3 2 5" xfId="3289" xr:uid="{00000000-0005-0000-0000-000060040000}"/>
    <cellStyle name="Millares 6 3 2 6" xfId="3683" xr:uid="{00000000-0005-0000-0000-000061040000}"/>
    <cellStyle name="Millares 6 3 3" xfId="2907" xr:uid="{00000000-0005-0000-0000-000062040000}"/>
    <cellStyle name="Millares 6 3 3 2" xfId="3039" xr:uid="{00000000-0005-0000-0000-000063040000}"/>
    <cellStyle name="Millares 6 3 3 2 2" xfId="3237" xr:uid="{00000000-0005-0000-0000-000064040000}"/>
    <cellStyle name="Millares 6 3 3 2 2 2" xfId="3630" xr:uid="{00000000-0005-0000-0000-000065040000}"/>
    <cellStyle name="Millares 6 3 3 2 2 3" xfId="4025" xr:uid="{00000000-0005-0000-0000-000066040000}"/>
    <cellStyle name="Millares 6 3 3 2 3" xfId="3436" xr:uid="{00000000-0005-0000-0000-000067040000}"/>
    <cellStyle name="Millares 6 3 3 2 4" xfId="3831" xr:uid="{00000000-0005-0000-0000-000068040000}"/>
    <cellStyle name="Millares 6 3 3 3" xfId="3139" xr:uid="{00000000-0005-0000-0000-000069040000}"/>
    <cellStyle name="Millares 6 3 3 3 2" xfId="3532" xr:uid="{00000000-0005-0000-0000-00006A040000}"/>
    <cellStyle name="Millares 6 3 3 3 3" xfId="3927" xr:uid="{00000000-0005-0000-0000-00006B040000}"/>
    <cellStyle name="Millares 6 3 3 4" xfId="3338" xr:uid="{00000000-0005-0000-0000-00006C040000}"/>
    <cellStyle name="Millares 6 3 3 5" xfId="3733" xr:uid="{00000000-0005-0000-0000-00006D040000}"/>
    <cellStyle name="Millares 6 3 4" xfId="2984" xr:uid="{00000000-0005-0000-0000-00006E040000}"/>
    <cellStyle name="Millares 6 3 4 2" xfId="3186" xr:uid="{00000000-0005-0000-0000-00006F040000}"/>
    <cellStyle name="Millares 6 3 4 2 2" xfId="3579" xr:uid="{00000000-0005-0000-0000-000070040000}"/>
    <cellStyle name="Millares 6 3 4 2 3" xfId="3974" xr:uid="{00000000-0005-0000-0000-000071040000}"/>
    <cellStyle name="Millares 6 3 4 3" xfId="3385" xr:uid="{00000000-0005-0000-0000-000072040000}"/>
    <cellStyle name="Millares 6 3 4 4" xfId="3780" xr:uid="{00000000-0005-0000-0000-000073040000}"/>
    <cellStyle name="Millares 6 3 5" xfId="3090" xr:uid="{00000000-0005-0000-0000-000074040000}"/>
    <cellStyle name="Millares 6 3 5 2" xfId="3483" xr:uid="{00000000-0005-0000-0000-000075040000}"/>
    <cellStyle name="Millares 6 3 5 3" xfId="3878" xr:uid="{00000000-0005-0000-0000-000076040000}"/>
    <cellStyle name="Millares 6 3 6" xfId="3288" xr:uid="{00000000-0005-0000-0000-000077040000}"/>
    <cellStyle name="Millares 6 3 7" xfId="3682" xr:uid="{00000000-0005-0000-0000-000078040000}"/>
    <cellStyle name="Millares 6 4" xfId="239" xr:uid="{00000000-0005-0000-0000-000079040000}"/>
    <cellStyle name="Millares 6 5" xfId="2904" xr:uid="{00000000-0005-0000-0000-00007A040000}"/>
    <cellStyle name="Millares 6 5 2" xfId="3036" xr:uid="{00000000-0005-0000-0000-00007B040000}"/>
    <cellStyle name="Millares 6 5 2 2" xfId="3234" xr:uid="{00000000-0005-0000-0000-00007C040000}"/>
    <cellStyle name="Millares 6 5 2 2 2" xfId="3627" xr:uid="{00000000-0005-0000-0000-00007D040000}"/>
    <cellStyle name="Millares 6 5 2 2 3" xfId="4022" xr:uid="{00000000-0005-0000-0000-00007E040000}"/>
    <cellStyle name="Millares 6 5 2 3" xfId="3433" xr:uid="{00000000-0005-0000-0000-00007F040000}"/>
    <cellStyle name="Millares 6 5 2 4" xfId="3828" xr:uid="{00000000-0005-0000-0000-000080040000}"/>
    <cellStyle name="Millares 6 5 3" xfId="3136" xr:uid="{00000000-0005-0000-0000-000081040000}"/>
    <cellStyle name="Millares 6 5 3 2" xfId="3529" xr:uid="{00000000-0005-0000-0000-000082040000}"/>
    <cellStyle name="Millares 6 5 3 3" xfId="3924" xr:uid="{00000000-0005-0000-0000-000083040000}"/>
    <cellStyle name="Millares 6 5 4" xfId="3335" xr:uid="{00000000-0005-0000-0000-000084040000}"/>
    <cellStyle name="Millares 6 5 5" xfId="3730" xr:uid="{00000000-0005-0000-0000-000085040000}"/>
    <cellStyle name="Millares 6 6" xfId="2981" xr:uid="{00000000-0005-0000-0000-000086040000}"/>
    <cellStyle name="Millares 6 6 2" xfId="3183" xr:uid="{00000000-0005-0000-0000-000087040000}"/>
    <cellStyle name="Millares 6 6 2 2" xfId="3576" xr:uid="{00000000-0005-0000-0000-000088040000}"/>
    <cellStyle name="Millares 6 6 2 3" xfId="3971" xr:uid="{00000000-0005-0000-0000-000089040000}"/>
    <cellStyle name="Millares 6 6 3" xfId="3382" xr:uid="{00000000-0005-0000-0000-00008A040000}"/>
    <cellStyle name="Millares 6 6 4" xfId="3777" xr:uid="{00000000-0005-0000-0000-00008B040000}"/>
    <cellStyle name="Millares 6 7" xfId="3087" xr:uid="{00000000-0005-0000-0000-00008C040000}"/>
    <cellStyle name="Millares 6 7 2" xfId="3480" xr:uid="{00000000-0005-0000-0000-00008D040000}"/>
    <cellStyle name="Millares 6 7 3" xfId="3875" xr:uid="{00000000-0005-0000-0000-00008E040000}"/>
    <cellStyle name="Millares 6 8" xfId="3285" xr:uid="{00000000-0005-0000-0000-00008F040000}"/>
    <cellStyle name="Millares 6 9" xfId="3679" xr:uid="{00000000-0005-0000-0000-000090040000}"/>
    <cellStyle name="Millares 7" xfId="240" xr:uid="{00000000-0005-0000-0000-000091040000}"/>
    <cellStyle name="Millares 7 2" xfId="241" xr:uid="{00000000-0005-0000-0000-000092040000}"/>
    <cellStyle name="Millares 7 2 2" xfId="2910" xr:uid="{00000000-0005-0000-0000-000093040000}"/>
    <cellStyle name="Millares 7 2 2 2" xfId="3042" xr:uid="{00000000-0005-0000-0000-000094040000}"/>
    <cellStyle name="Millares 7 2 2 2 2" xfId="3240" xr:uid="{00000000-0005-0000-0000-000095040000}"/>
    <cellStyle name="Millares 7 2 2 2 2 2" xfId="3633" xr:uid="{00000000-0005-0000-0000-000096040000}"/>
    <cellStyle name="Millares 7 2 2 2 2 3" xfId="4028" xr:uid="{00000000-0005-0000-0000-000097040000}"/>
    <cellStyle name="Millares 7 2 2 2 3" xfId="3439" xr:uid="{00000000-0005-0000-0000-000098040000}"/>
    <cellStyle name="Millares 7 2 2 2 4" xfId="3834" xr:uid="{00000000-0005-0000-0000-000099040000}"/>
    <cellStyle name="Millares 7 2 2 3" xfId="3142" xr:uid="{00000000-0005-0000-0000-00009A040000}"/>
    <cellStyle name="Millares 7 2 2 3 2" xfId="3535" xr:uid="{00000000-0005-0000-0000-00009B040000}"/>
    <cellStyle name="Millares 7 2 2 3 3" xfId="3930" xr:uid="{00000000-0005-0000-0000-00009C040000}"/>
    <cellStyle name="Millares 7 2 2 4" xfId="3341" xr:uid="{00000000-0005-0000-0000-00009D040000}"/>
    <cellStyle name="Millares 7 2 2 5" xfId="3736" xr:uid="{00000000-0005-0000-0000-00009E040000}"/>
    <cellStyle name="Millares 7 2 3" xfId="2987" xr:uid="{00000000-0005-0000-0000-00009F040000}"/>
    <cellStyle name="Millares 7 2 3 2" xfId="3189" xr:uid="{00000000-0005-0000-0000-0000A0040000}"/>
    <cellStyle name="Millares 7 2 3 2 2" xfId="3582" xr:uid="{00000000-0005-0000-0000-0000A1040000}"/>
    <cellStyle name="Millares 7 2 3 2 3" xfId="3977" xr:uid="{00000000-0005-0000-0000-0000A2040000}"/>
    <cellStyle name="Millares 7 2 3 3" xfId="3388" xr:uid="{00000000-0005-0000-0000-0000A3040000}"/>
    <cellStyle name="Millares 7 2 3 4" xfId="3783" xr:uid="{00000000-0005-0000-0000-0000A4040000}"/>
    <cellStyle name="Millares 7 2 4" xfId="3093" xr:uid="{00000000-0005-0000-0000-0000A5040000}"/>
    <cellStyle name="Millares 7 2 4 2" xfId="3486" xr:uid="{00000000-0005-0000-0000-0000A6040000}"/>
    <cellStyle name="Millares 7 2 4 3" xfId="3881" xr:uid="{00000000-0005-0000-0000-0000A7040000}"/>
    <cellStyle name="Millares 7 2 5" xfId="3291" xr:uid="{00000000-0005-0000-0000-0000A8040000}"/>
    <cellStyle name="Millares 7 2 6" xfId="3685" xr:uid="{00000000-0005-0000-0000-0000A9040000}"/>
    <cellStyle name="Millares 7 3" xfId="2909" xr:uid="{00000000-0005-0000-0000-0000AA040000}"/>
    <cellStyle name="Millares 7 3 2" xfId="3041" xr:uid="{00000000-0005-0000-0000-0000AB040000}"/>
    <cellStyle name="Millares 7 3 2 2" xfId="3239" xr:uid="{00000000-0005-0000-0000-0000AC040000}"/>
    <cellStyle name="Millares 7 3 2 2 2" xfId="3632" xr:uid="{00000000-0005-0000-0000-0000AD040000}"/>
    <cellStyle name="Millares 7 3 2 2 3" xfId="4027" xr:uid="{00000000-0005-0000-0000-0000AE040000}"/>
    <cellStyle name="Millares 7 3 2 3" xfId="3438" xr:uid="{00000000-0005-0000-0000-0000AF040000}"/>
    <cellStyle name="Millares 7 3 2 4" xfId="3833" xr:uid="{00000000-0005-0000-0000-0000B0040000}"/>
    <cellStyle name="Millares 7 3 3" xfId="3141" xr:uid="{00000000-0005-0000-0000-0000B1040000}"/>
    <cellStyle name="Millares 7 3 3 2" xfId="3534" xr:uid="{00000000-0005-0000-0000-0000B2040000}"/>
    <cellStyle name="Millares 7 3 3 3" xfId="3929" xr:uid="{00000000-0005-0000-0000-0000B3040000}"/>
    <cellStyle name="Millares 7 3 4" xfId="3340" xr:uid="{00000000-0005-0000-0000-0000B4040000}"/>
    <cellStyle name="Millares 7 3 5" xfId="3735" xr:uid="{00000000-0005-0000-0000-0000B5040000}"/>
    <cellStyle name="Millares 7 4" xfId="2986" xr:uid="{00000000-0005-0000-0000-0000B6040000}"/>
    <cellStyle name="Millares 7 4 2" xfId="3188" xr:uid="{00000000-0005-0000-0000-0000B7040000}"/>
    <cellStyle name="Millares 7 4 2 2" xfId="3581" xr:uid="{00000000-0005-0000-0000-0000B8040000}"/>
    <cellStyle name="Millares 7 4 2 3" xfId="3976" xr:uid="{00000000-0005-0000-0000-0000B9040000}"/>
    <cellStyle name="Millares 7 4 3" xfId="3387" xr:uid="{00000000-0005-0000-0000-0000BA040000}"/>
    <cellStyle name="Millares 7 4 4" xfId="3782" xr:uid="{00000000-0005-0000-0000-0000BB040000}"/>
    <cellStyle name="Millares 7 5" xfId="3092" xr:uid="{00000000-0005-0000-0000-0000BC040000}"/>
    <cellStyle name="Millares 7 5 2" xfId="3485" xr:uid="{00000000-0005-0000-0000-0000BD040000}"/>
    <cellStyle name="Millares 7 5 3" xfId="3880" xr:uid="{00000000-0005-0000-0000-0000BE040000}"/>
    <cellStyle name="Millares 7 6" xfId="3290" xr:uid="{00000000-0005-0000-0000-0000BF040000}"/>
    <cellStyle name="Millares 7 7" xfId="3684" xr:uid="{00000000-0005-0000-0000-0000C0040000}"/>
    <cellStyle name="Millares 8" xfId="242" xr:uid="{00000000-0005-0000-0000-0000C1040000}"/>
    <cellStyle name="Millares 8 2" xfId="243" xr:uid="{00000000-0005-0000-0000-0000C2040000}"/>
    <cellStyle name="Millares 8 2 2" xfId="2912" xr:uid="{00000000-0005-0000-0000-0000C3040000}"/>
    <cellStyle name="Millares 8 2 2 2" xfId="3044" xr:uid="{00000000-0005-0000-0000-0000C4040000}"/>
    <cellStyle name="Millares 8 2 2 2 2" xfId="3242" xr:uid="{00000000-0005-0000-0000-0000C5040000}"/>
    <cellStyle name="Millares 8 2 2 2 2 2" xfId="3635" xr:uid="{00000000-0005-0000-0000-0000C6040000}"/>
    <cellStyle name="Millares 8 2 2 2 2 3" xfId="4030" xr:uid="{00000000-0005-0000-0000-0000C7040000}"/>
    <cellStyle name="Millares 8 2 2 2 3" xfId="3441" xr:uid="{00000000-0005-0000-0000-0000C8040000}"/>
    <cellStyle name="Millares 8 2 2 2 4" xfId="3836" xr:uid="{00000000-0005-0000-0000-0000C9040000}"/>
    <cellStyle name="Millares 8 2 2 3" xfId="3144" xr:uid="{00000000-0005-0000-0000-0000CA040000}"/>
    <cellStyle name="Millares 8 2 2 3 2" xfId="3537" xr:uid="{00000000-0005-0000-0000-0000CB040000}"/>
    <cellStyle name="Millares 8 2 2 3 3" xfId="3932" xr:uid="{00000000-0005-0000-0000-0000CC040000}"/>
    <cellStyle name="Millares 8 2 2 4" xfId="3343" xr:uid="{00000000-0005-0000-0000-0000CD040000}"/>
    <cellStyle name="Millares 8 2 2 5" xfId="3738" xr:uid="{00000000-0005-0000-0000-0000CE040000}"/>
    <cellStyle name="Millares 8 2 3" xfId="2989" xr:uid="{00000000-0005-0000-0000-0000CF040000}"/>
    <cellStyle name="Millares 8 2 3 2" xfId="3191" xr:uid="{00000000-0005-0000-0000-0000D0040000}"/>
    <cellStyle name="Millares 8 2 3 2 2" xfId="3584" xr:uid="{00000000-0005-0000-0000-0000D1040000}"/>
    <cellStyle name="Millares 8 2 3 2 3" xfId="3979" xr:uid="{00000000-0005-0000-0000-0000D2040000}"/>
    <cellStyle name="Millares 8 2 3 3" xfId="3390" xr:uid="{00000000-0005-0000-0000-0000D3040000}"/>
    <cellStyle name="Millares 8 2 3 4" xfId="3785" xr:uid="{00000000-0005-0000-0000-0000D4040000}"/>
    <cellStyle name="Millares 8 2 4" xfId="3095" xr:uid="{00000000-0005-0000-0000-0000D5040000}"/>
    <cellStyle name="Millares 8 2 4 2" xfId="3488" xr:uid="{00000000-0005-0000-0000-0000D6040000}"/>
    <cellStyle name="Millares 8 2 4 3" xfId="3883" xr:uid="{00000000-0005-0000-0000-0000D7040000}"/>
    <cellStyle name="Millares 8 2 5" xfId="3293" xr:uid="{00000000-0005-0000-0000-0000D8040000}"/>
    <cellStyle name="Millares 8 2 6" xfId="3687" xr:uid="{00000000-0005-0000-0000-0000D9040000}"/>
    <cellStyle name="Millares 8 3" xfId="2911" xr:uid="{00000000-0005-0000-0000-0000DA040000}"/>
    <cellStyle name="Millares 8 3 2" xfId="3043" xr:uid="{00000000-0005-0000-0000-0000DB040000}"/>
    <cellStyle name="Millares 8 3 2 2" xfId="3241" xr:uid="{00000000-0005-0000-0000-0000DC040000}"/>
    <cellStyle name="Millares 8 3 2 2 2" xfId="3634" xr:uid="{00000000-0005-0000-0000-0000DD040000}"/>
    <cellStyle name="Millares 8 3 2 2 3" xfId="4029" xr:uid="{00000000-0005-0000-0000-0000DE040000}"/>
    <cellStyle name="Millares 8 3 2 3" xfId="3440" xr:uid="{00000000-0005-0000-0000-0000DF040000}"/>
    <cellStyle name="Millares 8 3 2 4" xfId="3835" xr:uid="{00000000-0005-0000-0000-0000E0040000}"/>
    <cellStyle name="Millares 8 3 3" xfId="3143" xr:uid="{00000000-0005-0000-0000-0000E1040000}"/>
    <cellStyle name="Millares 8 3 3 2" xfId="3536" xr:uid="{00000000-0005-0000-0000-0000E2040000}"/>
    <cellStyle name="Millares 8 3 3 3" xfId="3931" xr:uid="{00000000-0005-0000-0000-0000E3040000}"/>
    <cellStyle name="Millares 8 3 4" xfId="3342" xr:uid="{00000000-0005-0000-0000-0000E4040000}"/>
    <cellStyle name="Millares 8 3 5" xfId="3737" xr:uid="{00000000-0005-0000-0000-0000E5040000}"/>
    <cellStyle name="Millares 8 4" xfId="2988" xr:uid="{00000000-0005-0000-0000-0000E6040000}"/>
    <cellStyle name="Millares 8 4 2" xfId="3190" xr:uid="{00000000-0005-0000-0000-0000E7040000}"/>
    <cellStyle name="Millares 8 4 2 2" xfId="3583" xr:uid="{00000000-0005-0000-0000-0000E8040000}"/>
    <cellStyle name="Millares 8 4 2 3" xfId="3978" xr:uid="{00000000-0005-0000-0000-0000E9040000}"/>
    <cellStyle name="Millares 8 4 3" xfId="3389" xr:uid="{00000000-0005-0000-0000-0000EA040000}"/>
    <cellStyle name="Millares 8 4 4" xfId="3784" xr:uid="{00000000-0005-0000-0000-0000EB040000}"/>
    <cellStyle name="Millares 8 5" xfId="3094" xr:uid="{00000000-0005-0000-0000-0000EC040000}"/>
    <cellStyle name="Millares 8 5 2" xfId="3487" xr:uid="{00000000-0005-0000-0000-0000ED040000}"/>
    <cellStyle name="Millares 8 5 3" xfId="3882" xr:uid="{00000000-0005-0000-0000-0000EE040000}"/>
    <cellStyle name="Millares 8 6" xfId="3292" xr:uid="{00000000-0005-0000-0000-0000EF040000}"/>
    <cellStyle name="Millares 8 7" xfId="3686" xr:uid="{00000000-0005-0000-0000-0000F0040000}"/>
    <cellStyle name="Millares 9" xfId="244" xr:uid="{00000000-0005-0000-0000-0000F1040000}"/>
    <cellStyle name="Millares 9 2" xfId="245" xr:uid="{00000000-0005-0000-0000-0000F2040000}"/>
    <cellStyle name="Millares 9 2 2" xfId="2914" xr:uid="{00000000-0005-0000-0000-0000F3040000}"/>
    <cellStyle name="Millares 9 2 2 2" xfId="3046" xr:uid="{00000000-0005-0000-0000-0000F4040000}"/>
    <cellStyle name="Millares 9 2 2 2 2" xfId="3244" xr:uid="{00000000-0005-0000-0000-0000F5040000}"/>
    <cellStyle name="Millares 9 2 2 2 2 2" xfId="3637" xr:uid="{00000000-0005-0000-0000-0000F6040000}"/>
    <cellStyle name="Millares 9 2 2 2 2 3" xfId="4032" xr:uid="{00000000-0005-0000-0000-0000F7040000}"/>
    <cellStyle name="Millares 9 2 2 2 3" xfId="3443" xr:uid="{00000000-0005-0000-0000-0000F8040000}"/>
    <cellStyle name="Millares 9 2 2 2 4" xfId="3838" xr:uid="{00000000-0005-0000-0000-0000F9040000}"/>
    <cellStyle name="Millares 9 2 2 3" xfId="3146" xr:uid="{00000000-0005-0000-0000-0000FA040000}"/>
    <cellStyle name="Millares 9 2 2 3 2" xfId="3539" xr:uid="{00000000-0005-0000-0000-0000FB040000}"/>
    <cellStyle name="Millares 9 2 2 3 3" xfId="3934" xr:uid="{00000000-0005-0000-0000-0000FC040000}"/>
    <cellStyle name="Millares 9 2 2 4" xfId="3345" xr:uid="{00000000-0005-0000-0000-0000FD040000}"/>
    <cellStyle name="Millares 9 2 2 5" xfId="3740" xr:uid="{00000000-0005-0000-0000-0000FE040000}"/>
    <cellStyle name="Millares 9 2 3" xfId="2991" xr:uid="{00000000-0005-0000-0000-0000FF040000}"/>
    <cellStyle name="Millares 9 2 3 2" xfId="3193" xr:uid="{00000000-0005-0000-0000-000000050000}"/>
    <cellStyle name="Millares 9 2 3 2 2" xfId="3586" xr:uid="{00000000-0005-0000-0000-000001050000}"/>
    <cellStyle name="Millares 9 2 3 2 3" xfId="3981" xr:uid="{00000000-0005-0000-0000-000002050000}"/>
    <cellStyle name="Millares 9 2 3 3" xfId="3392" xr:uid="{00000000-0005-0000-0000-000003050000}"/>
    <cellStyle name="Millares 9 2 3 4" xfId="3787" xr:uid="{00000000-0005-0000-0000-000004050000}"/>
    <cellStyle name="Millares 9 2 4" xfId="3097" xr:uid="{00000000-0005-0000-0000-000005050000}"/>
    <cellStyle name="Millares 9 2 4 2" xfId="3490" xr:uid="{00000000-0005-0000-0000-000006050000}"/>
    <cellStyle name="Millares 9 2 4 3" xfId="3885" xr:uid="{00000000-0005-0000-0000-000007050000}"/>
    <cellStyle name="Millares 9 2 5" xfId="3295" xr:uid="{00000000-0005-0000-0000-000008050000}"/>
    <cellStyle name="Millares 9 2 6" xfId="3689" xr:uid="{00000000-0005-0000-0000-000009050000}"/>
    <cellStyle name="Millares 9 3" xfId="2913" xr:uid="{00000000-0005-0000-0000-00000A050000}"/>
    <cellStyle name="Millares 9 3 2" xfId="3045" xr:uid="{00000000-0005-0000-0000-00000B050000}"/>
    <cellStyle name="Millares 9 3 2 2" xfId="3243" xr:uid="{00000000-0005-0000-0000-00000C050000}"/>
    <cellStyle name="Millares 9 3 2 2 2" xfId="3636" xr:uid="{00000000-0005-0000-0000-00000D050000}"/>
    <cellStyle name="Millares 9 3 2 2 3" xfId="4031" xr:uid="{00000000-0005-0000-0000-00000E050000}"/>
    <cellStyle name="Millares 9 3 2 3" xfId="3442" xr:uid="{00000000-0005-0000-0000-00000F050000}"/>
    <cellStyle name="Millares 9 3 2 4" xfId="3837" xr:uid="{00000000-0005-0000-0000-000010050000}"/>
    <cellStyle name="Millares 9 3 3" xfId="3145" xr:uid="{00000000-0005-0000-0000-000011050000}"/>
    <cellStyle name="Millares 9 3 3 2" xfId="3538" xr:uid="{00000000-0005-0000-0000-000012050000}"/>
    <cellStyle name="Millares 9 3 3 3" xfId="3933" xr:uid="{00000000-0005-0000-0000-000013050000}"/>
    <cellStyle name="Millares 9 3 4" xfId="3344" xr:uid="{00000000-0005-0000-0000-000014050000}"/>
    <cellStyle name="Millares 9 3 5" xfId="3739" xr:uid="{00000000-0005-0000-0000-000015050000}"/>
    <cellStyle name="Millares 9 4" xfId="2990" xr:uid="{00000000-0005-0000-0000-000016050000}"/>
    <cellStyle name="Millares 9 4 2" xfId="3192" xr:uid="{00000000-0005-0000-0000-000017050000}"/>
    <cellStyle name="Millares 9 4 2 2" xfId="3585" xr:uid="{00000000-0005-0000-0000-000018050000}"/>
    <cellStyle name="Millares 9 4 2 3" xfId="3980" xr:uid="{00000000-0005-0000-0000-000019050000}"/>
    <cellStyle name="Millares 9 4 3" xfId="3391" xr:uid="{00000000-0005-0000-0000-00001A050000}"/>
    <cellStyle name="Millares 9 4 4" xfId="3786" xr:uid="{00000000-0005-0000-0000-00001B050000}"/>
    <cellStyle name="Millares 9 5" xfId="3096" xr:uid="{00000000-0005-0000-0000-00001C050000}"/>
    <cellStyle name="Millares 9 5 2" xfId="3489" xr:uid="{00000000-0005-0000-0000-00001D050000}"/>
    <cellStyle name="Millares 9 5 3" xfId="3884" xr:uid="{00000000-0005-0000-0000-00001E050000}"/>
    <cellStyle name="Millares 9 6" xfId="3294" xr:uid="{00000000-0005-0000-0000-00001F050000}"/>
    <cellStyle name="Millares 9 7" xfId="3688" xr:uid="{00000000-0005-0000-0000-000020050000}"/>
    <cellStyle name="Moneda" xfId="9" builtinId="4"/>
    <cellStyle name="Moneda [0]" xfId="2866" builtinId="7"/>
    <cellStyle name="Moneda [0] 10" xfId="3002" xr:uid="{00000000-0005-0000-0000-000023050000}"/>
    <cellStyle name="Moneda [0] 10 2" xfId="3200" xr:uid="{00000000-0005-0000-0000-000024050000}"/>
    <cellStyle name="Moneda [0] 10 2 2" xfId="3593" xr:uid="{00000000-0005-0000-0000-000025050000}"/>
    <cellStyle name="Moneda [0] 10 2 3" xfId="3988" xr:uid="{00000000-0005-0000-0000-000026050000}"/>
    <cellStyle name="Moneda [0] 10 3" xfId="3399" xr:uid="{00000000-0005-0000-0000-000027050000}"/>
    <cellStyle name="Moneda [0] 10 4" xfId="3794" xr:uid="{00000000-0005-0000-0000-000028050000}"/>
    <cellStyle name="Moneda [0] 11" xfId="3102" xr:uid="{00000000-0005-0000-0000-000029050000}"/>
    <cellStyle name="Moneda [0] 11 2" xfId="3495" xr:uid="{00000000-0005-0000-0000-00002A050000}"/>
    <cellStyle name="Moneda [0] 11 3" xfId="3890" xr:uid="{00000000-0005-0000-0000-00002B050000}"/>
    <cellStyle name="Moneda [0] 12" xfId="3301" xr:uid="{00000000-0005-0000-0000-00002C050000}"/>
    <cellStyle name="Moneda [0] 13" xfId="3696" xr:uid="{00000000-0005-0000-0000-00002D050000}"/>
    <cellStyle name="Moneda [0] 2" xfId="246" xr:uid="{00000000-0005-0000-0000-00002E050000}"/>
    <cellStyle name="Moneda [0] 2 2" xfId="247" xr:uid="{00000000-0005-0000-0000-00002F050000}"/>
    <cellStyle name="Moneda [0] 2 2 2" xfId="248" xr:uid="{00000000-0005-0000-0000-000030050000}"/>
    <cellStyle name="Moneda [0] 2 2 2 2" xfId="249" xr:uid="{00000000-0005-0000-0000-000031050000}"/>
    <cellStyle name="Moneda [0] 2 2 2 2 2" xfId="2916" xr:uid="{00000000-0005-0000-0000-000032050000}"/>
    <cellStyle name="Moneda [0] 2 2 2 3" xfId="2915" xr:uid="{00000000-0005-0000-0000-000033050000}"/>
    <cellStyle name="Moneda [0] 2 2 3" xfId="250" xr:uid="{00000000-0005-0000-0000-000034050000}"/>
    <cellStyle name="Moneda [0] 2 2 3 2" xfId="2917" xr:uid="{00000000-0005-0000-0000-000035050000}"/>
    <cellStyle name="Moneda [0] 2 2 4" xfId="251" xr:uid="{00000000-0005-0000-0000-000036050000}"/>
    <cellStyle name="Moneda [0] 2 2 4 2" xfId="2918" xr:uid="{00000000-0005-0000-0000-000037050000}"/>
    <cellStyle name="Moneda [0] 2 3" xfId="252" xr:uid="{00000000-0005-0000-0000-000038050000}"/>
    <cellStyle name="Moneda [0] 2 3 2" xfId="253" xr:uid="{00000000-0005-0000-0000-000039050000}"/>
    <cellStyle name="Moneda [0] 2 3 2 2" xfId="2920" xr:uid="{00000000-0005-0000-0000-00003A050000}"/>
    <cellStyle name="Moneda [0] 2 3 3" xfId="2919" xr:uid="{00000000-0005-0000-0000-00003B050000}"/>
    <cellStyle name="Moneda [0] 2 4" xfId="254" xr:uid="{00000000-0005-0000-0000-00003C050000}"/>
    <cellStyle name="Moneda [0] 2 4 2" xfId="2921" xr:uid="{00000000-0005-0000-0000-00003D050000}"/>
    <cellStyle name="Moneda [0] 2 5" xfId="255" xr:uid="{00000000-0005-0000-0000-00003E050000}"/>
    <cellStyle name="Moneda [0] 2 5 2" xfId="2922" xr:uid="{00000000-0005-0000-0000-00003F050000}"/>
    <cellStyle name="Moneda [0] 3" xfId="256" xr:uid="{00000000-0005-0000-0000-000040050000}"/>
    <cellStyle name="Moneda [0] 3 10" xfId="3297" xr:uid="{00000000-0005-0000-0000-000041050000}"/>
    <cellStyle name="Moneda [0] 3 11" xfId="3690" xr:uid="{00000000-0005-0000-0000-000042050000}"/>
    <cellStyle name="Moneda [0] 3 2" xfId="257" xr:uid="{00000000-0005-0000-0000-000043050000}"/>
    <cellStyle name="Moneda [0] 3 2 2" xfId="258" xr:uid="{00000000-0005-0000-0000-000044050000}"/>
    <cellStyle name="Moneda [0] 3 2 2 2" xfId="259" xr:uid="{00000000-0005-0000-0000-000045050000}"/>
    <cellStyle name="Moneda [0] 3 2 3" xfId="260" xr:uid="{00000000-0005-0000-0000-000046050000}"/>
    <cellStyle name="Moneda [0] 3 2 3 2" xfId="261" xr:uid="{00000000-0005-0000-0000-000047050000}"/>
    <cellStyle name="Moneda [0] 3 2 4" xfId="262" xr:uid="{00000000-0005-0000-0000-000048050000}"/>
    <cellStyle name="Moneda [0] 3 2 4 2" xfId="263" xr:uid="{00000000-0005-0000-0000-000049050000}"/>
    <cellStyle name="Moneda [0] 3 2 5" xfId="264" xr:uid="{00000000-0005-0000-0000-00004A050000}"/>
    <cellStyle name="Moneda [0] 3 3" xfId="265" xr:uid="{00000000-0005-0000-0000-00004B050000}"/>
    <cellStyle name="Moneda [0] 3 3 2" xfId="266" xr:uid="{00000000-0005-0000-0000-00004C050000}"/>
    <cellStyle name="Moneda [0] 3 4" xfId="267" xr:uid="{00000000-0005-0000-0000-00004D050000}"/>
    <cellStyle name="Moneda [0] 3 4 2" xfId="268" xr:uid="{00000000-0005-0000-0000-00004E050000}"/>
    <cellStyle name="Moneda [0] 3 5" xfId="269" xr:uid="{00000000-0005-0000-0000-00004F050000}"/>
    <cellStyle name="Moneda [0] 3 5 2" xfId="270" xr:uid="{00000000-0005-0000-0000-000050050000}"/>
    <cellStyle name="Moneda [0] 3 6" xfId="271" xr:uid="{00000000-0005-0000-0000-000051050000}"/>
    <cellStyle name="Moneda [0] 3 7" xfId="272" xr:uid="{00000000-0005-0000-0000-000052050000}"/>
    <cellStyle name="Moneda [0] 3 8" xfId="2992" xr:uid="{00000000-0005-0000-0000-000053050000}"/>
    <cellStyle name="Moneda [0] 3 8 2" xfId="3194" xr:uid="{00000000-0005-0000-0000-000054050000}"/>
    <cellStyle name="Moneda [0] 3 8 2 2" xfId="3587" xr:uid="{00000000-0005-0000-0000-000055050000}"/>
    <cellStyle name="Moneda [0] 3 8 2 3" xfId="3982" xr:uid="{00000000-0005-0000-0000-000056050000}"/>
    <cellStyle name="Moneda [0] 3 8 3" xfId="3393" xr:uid="{00000000-0005-0000-0000-000057050000}"/>
    <cellStyle name="Moneda [0] 3 8 4" xfId="3788" xr:uid="{00000000-0005-0000-0000-000058050000}"/>
    <cellStyle name="Moneda [0] 3 9" xfId="3098" xr:uid="{00000000-0005-0000-0000-000059050000}"/>
    <cellStyle name="Moneda [0] 3 9 2" xfId="3491" xr:uid="{00000000-0005-0000-0000-00005A050000}"/>
    <cellStyle name="Moneda [0] 3 9 3" xfId="3886" xr:uid="{00000000-0005-0000-0000-00005B050000}"/>
    <cellStyle name="Moneda [0] 4" xfId="273" xr:uid="{00000000-0005-0000-0000-00005C050000}"/>
    <cellStyle name="Moneda [0] 4 2" xfId="274" xr:uid="{00000000-0005-0000-0000-00005D050000}"/>
    <cellStyle name="Moneda [0] 4 2 2" xfId="275" xr:uid="{00000000-0005-0000-0000-00005E050000}"/>
    <cellStyle name="Moneda [0] 4 3" xfId="276" xr:uid="{00000000-0005-0000-0000-00005F050000}"/>
    <cellStyle name="Moneda [0] 4 3 2" xfId="277" xr:uid="{00000000-0005-0000-0000-000060050000}"/>
    <cellStyle name="Moneda [0] 4 4" xfId="278" xr:uid="{00000000-0005-0000-0000-000061050000}"/>
    <cellStyle name="Moneda [0] 4 4 2" xfId="279" xr:uid="{00000000-0005-0000-0000-000062050000}"/>
    <cellStyle name="Moneda [0] 4 5" xfId="280" xr:uid="{00000000-0005-0000-0000-000063050000}"/>
    <cellStyle name="Moneda [0] 5" xfId="281" xr:uid="{00000000-0005-0000-0000-000064050000}"/>
    <cellStyle name="Moneda [0] 5 2" xfId="282" xr:uid="{00000000-0005-0000-0000-000065050000}"/>
    <cellStyle name="Moneda [0] 5 2 2" xfId="283" xr:uid="{00000000-0005-0000-0000-000066050000}"/>
    <cellStyle name="Moneda [0] 5 3" xfId="284" xr:uid="{00000000-0005-0000-0000-000067050000}"/>
    <cellStyle name="Moneda [0] 5 3 2" xfId="285" xr:uid="{00000000-0005-0000-0000-000068050000}"/>
    <cellStyle name="Moneda [0] 5 4" xfId="286" xr:uid="{00000000-0005-0000-0000-000069050000}"/>
    <cellStyle name="Moneda [0] 5 4 2" xfId="287" xr:uid="{00000000-0005-0000-0000-00006A050000}"/>
    <cellStyle name="Moneda [0] 5 5" xfId="288" xr:uid="{00000000-0005-0000-0000-00006B050000}"/>
    <cellStyle name="Moneda [0] 6" xfId="289" xr:uid="{00000000-0005-0000-0000-00006C050000}"/>
    <cellStyle name="Moneda [0] 6 2" xfId="290" xr:uid="{00000000-0005-0000-0000-00006D050000}"/>
    <cellStyle name="Moneda [0] 7" xfId="291" xr:uid="{00000000-0005-0000-0000-00006E050000}"/>
    <cellStyle name="Moneda [0] 7 2" xfId="292" xr:uid="{00000000-0005-0000-0000-00006F050000}"/>
    <cellStyle name="Moneda [0] 8" xfId="293" xr:uid="{00000000-0005-0000-0000-000070050000}"/>
    <cellStyle name="Moneda [0] 8 2" xfId="294" xr:uid="{00000000-0005-0000-0000-000071050000}"/>
    <cellStyle name="Moneda [0] 9" xfId="295" xr:uid="{00000000-0005-0000-0000-000072050000}"/>
    <cellStyle name="Moneda [0] 9 2" xfId="296" xr:uid="{00000000-0005-0000-0000-000073050000}"/>
    <cellStyle name="Moneda 10" xfId="297" xr:uid="{00000000-0005-0000-0000-000074050000}"/>
    <cellStyle name="Moneda 10 10" xfId="298" xr:uid="{00000000-0005-0000-0000-000075050000}"/>
    <cellStyle name="Moneda 10 11" xfId="299" xr:uid="{00000000-0005-0000-0000-000076050000}"/>
    <cellStyle name="Moneda 10 2" xfId="300" xr:uid="{00000000-0005-0000-0000-000077050000}"/>
    <cellStyle name="Moneda 10 2 2" xfId="301" xr:uid="{00000000-0005-0000-0000-000078050000}"/>
    <cellStyle name="Moneda 10 2 2 2" xfId="302" xr:uid="{00000000-0005-0000-0000-000079050000}"/>
    <cellStyle name="Moneda 10 2 2 2 2" xfId="303" xr:uid="{00000000-0005-0000-0000-00007A050000}"/>
    <cellStyle name="Moneda 10 2 2 2 2 2" xfId="304" xr:uid="{00000000-0005-0000-0000-00007B050000}"/>
    <cellStyle name="Moneda 10 2 2 2 3" xfId="305" xr:uid="{00000000-0005-0000-0000-00007C050000}"/>
    <cellStyle name="Moneda 10 2 2 2 3 2" xfId="306" xr:uid="{00000000-0005-0000-0000-00007D050000}"/>
    <cellStyle name="Moneda 10 2 2 2 4" xfId="307" xr:uid="{00000000-0005-0000-0000-00007E050000}"/>
    <cellStyle name="Moneda 10 2 2 2 4 2" xfId="308" xr:uid="{00000000-0005-0000-0000-00007F050000}"/>
    <cellStyle name="Moneda 10 2 2 2 5" xfId="309" xr:uid="{00000000-0005-0000-0000-000080050000}"/>
    <cellStyle name="Moneda 10 2 2 3" xfId="310" xr:uid="{00000000-0005-0000-0000-000081050000}"/>
    <cellStyle name="Moneda 10 2 2 3 2" xfId="311" xr:uid="{00000000-0005-0000-0000-000082050000}"/>
    <cellStyle name="Moneda 10 2 2 4" xfId="312" xr:uid="{00000000-0005-0000-0000-000083050000}"/>
    <cellStyle name="Moneda 10 2 2 4 2" xfId="313" xr:uid="{00000000-0005-0000-0000-000084050000}"/>
    <cellStyle name="Moneda 10 2 2 5" xfId="314" xr:uid="{00000000-0005-0000-0000-000085050000}"/>
    <cellStyle name="Moneda 10 2 2 5 2" xfId="315" xr:uid="{00000000-0005-0000-0000-000086050000}"/>
    <cellStyle name="Moneda 10 2 2 6" xfId="316" xr:uid="{00000000-0005-0000-0000-000087050000}"/>
    <cellStyle name="Moneda 10 2 3" xfId="317" xr:uid="{00000000-0005-0000-0000-000088050000}"/>
    <cellStyle name="Moneda 10 2 3 2" xfId="318" xr:uid="{00000000-0005-0000-0000-000089050000}"/>
    <cellStyle name="Moneda 10 2 3 2 2" xfId="319" xr:uid="{00000000-0005-0000-0000-00008A050000}"/>
    <cellStyle name="Moneda 10 2 3 3" xfId="320" xr:uid="{00000000-0005-0000-0000-00008B050000}"/>
    <cellStyle name="Moneda 10 2 3 3 2" xfId="321" xr:uid="{00000000-0005-0000-0000-00008C050000}"/>
    <cellStyle name="Moneda 10 2 3 4" xfId="322" xr:uid="{00000000-0005-0000-0000-00008D050000}"/>
    <cellStyle name="Moneda 10 2 3 4 2" xfId="323" xr:uid="{00000000-0005-0000-0000-00008E050000}"/>
    <cellStyle name="Moneda 10 2 3 5" xfId="324" xr:uid="{00000000-0005-0000-0000-00008F050000}"/>
    <cellStyle name="Moneda 10 2 4" xfId="325" xr:uid="{00000000-0005-0000-0000-000090050000}"/>
    <cellStyle name="Moneda 10 2 4 2" xfId="326" xr:uid="{00000000-0005-0000-0000-000091050000}"/>
    <cellStyle name="Moneda 10 2 5" xfId="327" xr:uid="{00000000-0005-0000-0000-000092050000}"/>
    <cellStyle name="Moneda 10 2 5 2" xfId="328" xr:uid="{00000000-0005-0000-0000-000093050000}"/>
    <cellStyle name="Moneda 10 2 6" xfId="329" xr:uid="{00000000-0005-0000-0000-000094050000}"/>
    <cellStyle name="Moneda 10 2 6 2" xfId="330" xr:uid="{00000000-0005-0000-0000-000095050000}"/>
    <cellStyle name="Moneda 10 2 7" xfId="331" xr:uid="{00000000-0005-0000-0000-000096050000}"/>
    <cellStyle name="Moneda 10 2 8" xfId="332" xr:uid="{00000000-0005-0000-0000-000097050000}"/>
    <cellStyle name="Moneda 10 3" xfId="333" xr:uid="{00000000-0005-0000-0000-000098050000}"/>
    <cellStyle name="Moneda 10 3 2" xfId="334" xr:uid="{00000000-0005-0000-0000-000099050000}"/>
    <cellStyle name="Moneda 10 3 2 2" xfId="335" xr:uid="{00000000-0005-0000-0000-00009A050000}"/>
    <cellStyle name="Moneda 10 3 2 2 2" xfId="336" xr:uid="{00000000-0005-0000-0000-00009B050000}"/>
    <cellStyle name="Moneda 10 3 2 2 2 2" xfId="337" xr:uid="{00000000-0005-0000-0000-00009C050000}"/>
    <cellStyle name="Moneda 10 3 2 2 3" xfId="338" xr:uid="{00000000-0005-0000-0000-00009D050000}"/>
    <cellStyle name="Moneda 10 3 2 2 3 2" xfId="339" xr:uid="{00000000-0005-0000-0000-00009E050000}"/>
    <cellStyle name="Moneda 10 3 2 2 4" xfId="340" xr:uid="{00000000-0005-0000-0000-00009F050000}"/>
    <cellStyle name="Moneda 10 3 2 2 4 2" xfId="341" xr:uid="{00000000-0005-0000-0000-0000A0050000}"/>
    <cellStyle name="Moneda 10 3 2 2 5" xfId="342" xr:uid="{00000000-0005-0000-0000-0000A1050000}"/>
    <cellStyle name="Moneda 10 3 2 3" xfId="343" xr:uid="{00000000-0005-0000-0000-0000A2050000}"/>
    <cellStyle name="Moneda 10 3 2 3 2" xfId="344" xr:uid="{00000000-0005-0000-0000-0000A3050000}"/>
    <cellStyle name="Moneda 10 3 2 4" xfId="345" xr:uid="{00000000-0005-0000-0000-0000A4050000}"/>
    <cellStyle name="Moneda 10 3 2 4 2" xfId="346" xr:uid="{00000000-0005-0000-0000-0000A5050000}"/>
    <cellStyle name="Moneda 10 3 2 5" xfId="347" xr:uid="{00000000-0005-0000-0000-0000A6050000}"/>
    <cellStyle name="Moneda 10 3 2 5 2" xfId="348" xr:uid="{00000000-0005-0000-0000-0000A7050000}"/>
    <cellStyle name="Moneda 10 3 2 6" xfId="349" xr:uid="{00000000-0005-0000-0000-0000A8050000}"/>
    <cellStyle name="Moneda 10 3 3" xfId="350" xr:uid="{00000000-0005-0000-0000-0000A9050000}"/>
    <cellStyle name="Moneda 10 3 3 2" xfId="351" xr:uid="{00000000-0005-0000-0000-0000AA050000}"/>
    <cellStyle name="Moneda 10 3 3 2 2" xfId="352" xr:uid="{00000000-0005-0000-0000-0000AB050000}"/>
    <cellStyle name="Moneda 10 3 3 3" xfId="353" xr:uid="{00000000-0005-0000-0000-0000AC050000}"/>
    <cellStyle name="Moneda 10 3 3 3 2" xfId="354" xr:uid="{00000000-0005-0000-0000-0000AD050000}"/>
    <cellStyle name="Moneda 10 3 3 4" xfId="355" xr:uid="{00000000-0005-0000-0000-0000AE050000}"/>
    <cellStyle name="Moneda 10 3 3 4 2" xfId="356" xr:uid="{00000000-0005-0000-0000-0000AF050000}"/>
    <cellStyle name="Moneda 10 3 3 5" xfId="357" xr:uid="{00000000-0005-0000-0000-0000B0050000}"/>
    <cellStyle name="Moneda 10 3 4" xfId="358" xr:uid="{00000000-0005-0000-0000-0000B1050000}"/>
    <cellStyle name="Moneda 10 3 4 2" xfId="359" xr:uid="{00000000-0005-0000-0000-0000B2050000}"/>
    <cellStyle name="Moneda 10 3 5" xfId="360" xr:uid="{00000000-0005-0000-0000-0000B3050000}"/>
    <cellStyle name="Moneda 10 3 5 2" xfId="361" xr:uid="{00000000-0005-0000-0000-0000B4050000}"/>
    <cellStyle name="Moneda 10 3 6" xfId="362" xr:uid="{00000000-0005-0000-0000-0000B5050000}"/>
    <cellStyle name="Moneda 10 3 6 2" xfId="363" xr:uid="{00000000-0005-0000-0000-0000B6050000}"/>
    <cellStyle name="Moneda 10 3 7" xfId="364" xr:uid="{00000000-0005-0000-0000-0000B7050000}"/>
    <cellStyle name="Moneda 10 4" xfId="365" xr:uid="{00000000-0005-0000-0000-0000B8050000}"/>
    <cellStyle name="Moneda 10 4 2" xfId="366" xr:uid="{00000000-0005-0000-0000-0000B9050000}"/>
    <cellStyle name="Moneda 10 4 2 2" xfId="367" xr:uid="{00000000-0005-0000-0000-0000BA050000}"/>
    <cellStyle name="Moneda 10 4 2 2 2" xfId="368" xr:uid="{00000000-0005-0000-0000-0000BB050000}"/>
    <cellStyle name="Moneda 10 4 2 2 2 2" xfId="369" xr:uid="{00000000-0005-0000-0000-0000BC050000}"/>
    <cellStyle name="Moneda 10 4 2 2 3" xfId="370" xr:uid="{00000000-0005-0000-0000-0000BD050000}"/>
    <cellStyle name="Moneda 10 4 2 2 3 2" xfId="371" xr:uid="{00000000-0005-0000-0000-0000BE050000}"/>
    <cellStyle name="Moneda 10 4 2 2 4" xfId="372" xr:uid="{00000000-0005-0000-0000-0000BF050000}"/>
    <cellStyle name="Moneda 10 4 2 2 4 2" xfId="373" xr:uid="{00000000-0005-0000-0000-0000C0050000}"/>
    <cellStyle name="Moneda 10 4 2 2 5" xfId="374" xr:uid="{00000000-0005-0000-0000-0000C1050000}"/>
    <cellStyle name="Moneda 10 4 2 3" xfId="375" xr:uid="{00000000-0005-0000-0000-0000C2050000}"/>
    <cellStyle name="Moneda 10 4 2 3 2" xfId="376" xr:uid="{00000000-0005-0000-0000-0000C3050000}"/>
    <cellStyle name="Moneda 10 4 2 4" xfId="377" xr:uid="{00000000-0005-0000-0000-0000C4050000}"/>
    <cellStyle name="Moneda 10 4 2 4 2" xfId="378" xr:uid="{00000000-0005-0000-0000-0000C5050000}"/>
    <cellStyle name="Moneda 10 4 2 5" xfId="379" xr:uid="{00000000-0005-0000-0000-0000C6050000}"/>
    <cellStyle name="Moneda 10 4 2 5 2" xfId="380" xr:uid="{00000000-0005-0000-0000-0000C7050000}"/>
    <cellStyle name="Moneda 10 4 2 6" xfId="381" xr:uid="{00000000-0005-0000-0000-0000C8050000}"/>
    <cellStyle name="Moneda 10 4 3" xfId="382" xr:uid="{00000000-0005-0000-0000-0000C9050000}"/>
    <cellStyle name="Moneda 10 4 3 2" xfId="383" xr:uid="{00000000-0005-0000-0000-0000CA050000}"/>
    <cellStyle name="Moneda 10 4 3 2 2" xfId="384" xr:uid="{00000000-0005-0000-0000-0000CB050000}"/>
    <cellStyle name="Moneda 10 4 3 3" xfId="385" xr:uid="{00000000-0005-0000-0000-0000CC050000}"/>
    <cellStyle name="Moneda 10 4 3 3 2" xfId="386" xr:uid="{00000000-0005-0000-0000-0000CD050000}"/>
    <cellStyle name="Moneda 10 4 3 4" xfId="387" xr:uid="{00000000-0005-0000-0000-0000CE050000}"/>
    <cellStyle name="Moneda 10 4 3 4 2" xfId="388" xr:uid="{00000000-0005-0000-0000-0000CF050000}"/>
    <cellStyle name="Moneda 10 4 3 5" xfId="389" xr:uid="{00000000-0005-0000-0000-0000D0050000}"/>
    <cellStyle name="Moneda 10 4 4" xfId="390" xr:uid="{00000000-0005-0000-0000-0000D1050000}"/>
    <cellStyle name="Moneda 10 4 4 2" xfId="391" xr:uid="{00000000-0005-0000-0000-0000D2050000}"/>
    <cellStyle name="Moneda 10 4 5" xfId="392" xr:uid="{00000000-0005-0000-0000-0000D3050000}"/>
    <cellStyle name="Moneda 10 4 5 2" xfId="393" xr:uid="{00000000-0005-0000-0000-0000D4050000}"/>
    <cellStyle name="Moneda 10 4 6" xfId="394" xr:uid="{00000000-0005-0000-0000-0000D5050000}"/>
    <cellStyle name="Moneda 10 4 6 2" xfId="395" xr:uid="{00000000-0005-0000-0000-0000D6050000}"/>
    <cellStyle name="Moneda 10 4 7" xfId="396" xr:uid="{00000000-0005-0000-0000-0000D7050000}"/>
    <cellStyle name="Moneda 10 5" xfId="397" xr:uid="{00000000-0005-0000-0000-0000D8050000}"/>
    <cellStyle name="Moneda 10 5 2" xfId="398" xr:uid="{00000000-0005-0000-0000-0000D9050000}"/>
    <cellStyle name="Moneda 10 5 2 2" xfId="399" xr:uid="{00000000-0005-0000-0000-0000DA050000}"/>
    <cellStyle name="Moneda 10 5 2 2 2" xfId="400" xr:uid="{00000000-0005-0000-0000-0000DB050000}"/>
    <cellStyle name="Moneda 10 5 2 3" xfId="401" xr:uid="{00000000-0005-0000-0000-0000DC050000}"/>
    <cellStyle name="Moneda 10 5 2 3 2" xfId="402" xr:uid="{00000000-0005-0000-0000-0000DD050000}"/>
    <cellStyle name="Moneda 10 5 2 4" xfId="403" xr:uid="{00000000-0005-0000-0000-0000DE050000}"/>
    <cellStyle name="Moneda 10 5 2 4 2" xfId="404" xr:uid="{00000000-0005-0000-0000-0000DF050000}"/>
    <cellStyle name="Moneda 10 5 2 5" xfId="405" xr:uid="{00000000-0005-0000-0000-0000E0050000}"/>
    <cellStyle name="Moneda 10 5 3" xfId="406" xr:uid="{00000000-0005-0000-0000-0000E1050000}"/>
    <cellStyle name="Moneda 10 5 3 2" xfId="407" xr:uid="{00000000-0005-0000-0000-0000E2050000}"/>
    <cellStyle name="Moneda 10 5 4" xfId="408" xr:uid="{00000000-0005-0000-0000-0000E3050000}"/>
    <cellStyle name="Moneda 10 5 4 2" xfId="409" xr:uid="{00000000-0005-0000-0000-0000E4050000}"/>
    <cellStyle name="Moneda 10 5 5" xfId="410" xr:uid="{00000000-0005-0000-0000-0000E5050000}"/>
    <cellStyle name="Moneda 10 5 5 2" xfId="411" xr:uid="{00000000-0005-0000-0000-0000E6050000}"/>
    <cellStyle name="Moneda 10 5 6" xfId="412" xr:uid="{00000000-0005-0000-0000-0000E7050000}"/>
    <cellStyle name="Moneda 10 6" xfId="413" xr:uid="{00000000-0005-0000-0000-0000E8050000}"/>
    <cellStyle name="Moneda 10 6 2" xfId="414" xr:uid="{00000000-0005-0000-0000-0000E9050000}"/>
    <cellStyle name="Moneda 10 6 2 2" xfId="415" xr:uid="{00000000-0005-0000-0000-0000EA050000}"/>
    <cellStyle name="Moneda 10 6 3" xfId="416" xr:uid="{00000000-0005-0000-0000-0000EB050000}"/>
    <cellStyle name="Moneda 10 6 3 2" xfId="417" xr:uid="{00000000-0005-0000-0000-0000EC050000}"/>
    <cellStyle name="Moneda 10 6 4" xfId="418" xr:uid="{00000000-0005-0000-0000-0000ED050000}"/>
    <cellStyle name="Moneda 10 6 4 2" xfId="419" xr:uid="{00000000-0005-0000-0000-0000EE050000}"/>
    <cellStyle name="Moneda 10 6 5" xfId="420" xr:uid="{00000000-0005-0000-0000-0000EF050000}"/>
    <cellStyle name="Moneda 10 7" xfId="421" xr:uid="{00000000-0005-0000-0000-0000F0050000}"/>
    <cellStyle name="Moneda 10 7 2" xfId="422" xr:uid="{00000000-0005-0000-0000-0000F1050000}"/>
    <cellStyle name="Moneda 10 8" xfId="423" xr:uid="{00000000-0005-0000-0000-0000F2050000}"/>
    <cellStyle name="Moneda 10 8 2" xfId="424" xr:uid="{00000000-0005-0000-0000-0000F3050000}"/>
    <cellStyle name="Moneda 10 9" xfId="425" xr:uid="{00000000-0005-0000-0000-0000F4050000}"/>
    <cellStyle name="Moneda 10 9 2" xfId="426" xr:uid="{00000000-0005-0000-0000-0000F5050000}"/>
    <cellStyle name="Moneda 11" xfId="427" xr:uid="{00000000-0005-0000-0000-0000F6050000}"/>
    <cellStyle name="Moneda 11 10" xfId="428" xr:uid="{00000000-0005-0000-0000-0000F7050000}"/>
    <cellStyle name="Moneda 11 11" xfId="429" xr:uid="{00000000-0005-0000-0000-0000F8050000}"/>
    <cellStyle name="Moneda 11 2" xfId="430" xr:uid="{00000000-0005-0000-0000-0000F9050000}"/>
    <cellStyle name="Moneda 11 2 2" xfId="431" xr:uid="{00000000-0005-0000-0000-0000FA050000}"/>
    <cellStyle name="Moneda 11 2 2 2" xfId="432" xr:uid="{00000000-0005-0000-0000-0000FB050000}"/>
    <cellStyle name="Moneda 11 2 2 2 2" xfId="433" xr:uid="{00000000-0005-0000-0000-0000FC050000}"/>
    <cellStyle name="Moneda 11 2 2 2 2 2" xfId="434" xr:uid="{00000000-0005-0000-0000-0000FD050000}"/>
    <cellStyle name="Moneda 11 2 2 2 3" xfId="435" xr:uid="{00000000-0005-0000-0000-0000FE050000}"/>
    <cellStyle name="Moneda 11 2 2 2 3 2" xfId="436" xr:uid="{00000000-0005-0000-0000-0000FF050000}"/>
    <cellStyle name="Moneda 11 2 2 2 4" xfId="437" xr:uid="{00000000-0005-0000-0000-000000060000}"/>
    <cellStyle name="Moneda 11 2 2 2 4 2" xfId="438" xr:uid="{00000000-0005-0000-0000-000001060000}"/>
    <cellStyle name="Moneda 11 2 2 2 5" xfId="439" xr:uid="{00000000-0005-0000-0000-000002060000}"/>
    <cellStyle name="Moneda 11 2 2 3" xfId="440" xr:uid="{00000000-0005-0000-0000-000003060000}"/>
    <cellStyle name="Moneda 11 2 2 3 2" xfId="441" xr:uid="{00000000-0005-0000-0000-000004060000}"/>
    <cellStyle name="Moneda 11 2 2 4" xfId="442" xr:uid="{00000000-0005-0000-0000-000005060000}"/>
    <cellStyle name="Moneda 11 2 2 4 2" xfId="443" xr:uid="{00000000-0005-0000-0000-000006060000}"/>
    <cellStyle name="Moneda 11 2 2 5" xfId="444" xr:uid="{00000000-0005-0000-0000-000007060000}"/>
    <cellStyle name="Moneda 11 2 2 5 2" xfId="445" xr:uid="{00000000-0005-0000-0000-000008060000}"/>
    <cellStyle name="Moneda 11 2 2 6" xfId="446" xr:uid="{00000000-0005-0000-0000-000009060000}"/>
    <cellStyle name="Moneda 11 2 3" xfId="447" xr:uid="{00000000-0005-0000-0000-00000A060000}"/>
    <cellStyle name="Moneda 11 2 3 2" xfId="448" xr:uid="{00000000-0005-0000-0000-00000B060000}"/>
    <cellStyle name="Moneda 11 2 3 2 2" xfId="449" xr:uid="{00000000-0005-0000-0000-00000C060000}"/>
    <cellStyle name="Moneda 11 2 3 3" xfId="450" xr:uid="{00000000-0005-0000-0000-00000D060000}"/>
    <cellStyle name="Moneda 11 2 3 3 2" xfId="451" xr:uid="{00000000-0005-0000-0000-00000E060000}"/>
    <cellStyle name="Moneda 11 2 3 4" xfId="452" xr:uid="{00000000-0005-0000-0000-00000F060000}"/>
    <cellStyle name="Moneda 11 2 3 4 2" xfId="453" xr:uid="{00000000-0005-0000-0000-000010060000}"/>
    <cellStyle name="Moneda 11 2 3 5" xfId="454" xr:uid="{00000000-0005-0000-0000-000011060000}"/>
    <cellStyle name="Moneda 11 2 4" xfId="455" xr:uid="{00000000-0005-0000-0000-000012060000}"/>
    <cellStyle name="Moneda 11 2 4 2" xfId="456" xr:uid="{00000000-0005-0000-0000-000013060000}"/>
    <cellStyle name="Moneda 11 2 5" xfId="457" xr:uid="{00000000-0005-0000-0000-000014060000}"/>
    <cellStyle name="Moneda 11 2 5 2" xfId="458" xr:uid="{00000000-0005-0000-0000-000015060000}"/>
    <cellStyle name="Moneda 11 2 6" xfId="459" xr:uid="{00000000-0005-0000-0000-000016060000}"/>
    <cellStyle name="Moneda 11 2 6 2" xfId="460" xr:uid="{00000000-0005-0000-0000-000017060000}"/>
    <cellStyle name="Moneda 11 2 7" xfId="461" xr:uid="{00000000-0005-0000-0000-000018060000}"/>
    <cellStyle name="Moneda 11 2 8" xfId="462" xr:uid="{00000000-0005-0000-0000-000019060000}"/>
    <cellStyle name="Moneda 11 3" xfId="463" xr:uid="{00000000-0005-0000-0000-00001A060000}"/>
    <cellStyle name="Moneda 11 3 2" xfId="464" xr:uid="{00000000-0005-0000-0000-00001B060000}"/>
    <cellStyle name="Moneda 11 3 2 2" xfId="465" xr:uid="{00000000-0005-0000-0000-00001C060000}"/>
    <cellStyle name="Moneda 11 3 2 2 2" xfId="466" xr:uid="{00000000-0005-0000-0000-00001D060000}"/>
    <cellStyle name="Moneda 11 3 2 2 2 2" xfId="467" xr:uid="{00000000-0005-0000-0000-00001E060000}"/>
    <cellStyle name="Moneda 11 3 2 2 3" xfId="468" xr:uid="{00000000-0005-0000-0000-00001F060000}"/>
    <cellStyle name="Moneda 11 3 2 2 3 2" xfId="469" xr:uid="{00000000-0005-0000-0000-000020060000}"/>
    <cellStyle name="Moneda 11 3 2 2 4" xfId="470" xr:uid="{00000000-0005-0000-0000-000021060000}"/>
    <cellStyle name="Moneda 11 3 2 2 4 2" xfId="471" xr:uid="{00000000-0005-0000-0000-000022060000}"/>
    <cellStyle name="Moneda 11 3 2 2 5" xfId="472" xr:uid="{00000000-0005-0000-0000-000023060000}"/>
    <cellStyle name="Moneda 11 3 2 3" xfId="473" xr:uid="{00000000-0005-0000-0000-000024060000}"/>
    <cellStyle name="Moneda 11 3 2 3 2" xfId="474" xr:uid="{00000000-0005-0000-0000-000025060000}"/>
    <cellStyle name="Moneda 11 3 2 4" xfId="475" xr:uid="{00000000-0005-0000-0000-000026060000}"/>
    <cellStyle name="Moneda 11 3 2 4 2" xfId="476" xr:uid="{00000000-0005-0000-0000-000027060000}"/>
    <cellStyle name="Moneda 11 3 2 5" xfId="477" xr:uid="{00000000-0005-0000-0000-000028060000}"/>
    <cellStyle name="Moneda 11 3 2 5 2" xfId="478" xr:uid="{00000000-0005-0000-0000-000029060000}"/>
    <cellStyle name="Moneda 11 3 2 6" xfId="479" xr:uid="{00000000-0005-0000-0000-00002A060000}"/>
    <cellStyle name="Moneda 11 3 3" xfId="480" xr:uid="{00000000-0005-0000-0000-00002B060000}"/>
    <cellStyle name="Moneda 11 3 3 2" xfId="481" xr:uid="{00000000-0005-0000-0000-00002C060000}"/>
    <cellStyle name="Moneda 11 3 3 2 2" xfId="482" xr:uid="{00000000-0005-0000-0000-00002D060000}"/>
    <cellStyle name="Moneda 11 3 3 3" xfId="483" xr:uid="{00000000-0005-0000-0000-00002E060000}"/>
    <cellStyle name="Moneda 11 3 3 3 2" xfId="484" xr:uid="{00000000-0005-0000-0000-00002F060000}"/>
    <cellStyle name="Moneda 11 3 3 4" xfId="485" xr:uid="{00000000-0005-0000-0000-000030060000}"/>
    <cellStyle name="Moneda 11 3 3 4 2" xfId="486" xr:uid="{00000000-0005-0000-0000-000031060000}"/>
    <cellStyle name="Moneda 11 3 3 5" xfId="487" xr:uid="{00000000-0005-0000-0000-000032060000}"/>
    <cellStyle name="Moneda 11 3 4" xfId="488" xr:uid="{00000000-0005-0000-0000-000033060000}"/>
    <cellStyle name="Moneda 11 3 4 2" xfId="489" xr:uid="{00000000-0005-0000-0000-000034060000}"/>
    <cellStyle name="Moneda 11 3 5" xfId="490" xr:uid="{00000000-0005-0000-0000-000035060000}"/>
    <cellStyle name="Moneda 11 3 5 2" xfId="491" xr:uid="{00000000-0005-0000-0000-000036060000}"/>
    <cellStyle name="Moneda 11 3 6" xfId="492" xr:uid="{00000000-0005-0000-0000-000037060000}"/>
    <cellStyle name="Moneda 11 3 6 2" xfId="493" xr:uid="{00000000-0005-0000-0000-000038060000}"/>
    <cellStyle name="Moneda 11 3 7" xfId="494" xr:uid="{00000000-0005-0000-0000-000039060000}"/>
    <cellStyle name="Moneda 11 4" xfId="495" xr:uid="{00000000-0005-0000-0000-00003A060000}"/>
    <cellStyle name="Moneda 11 4 2" xfId="496" xr:uid="{00000000-0005-0000-0000-00003B060000}"/>
    <cellStyle name="Moneda 11 4 2 2" xfId="497" xr:uid="{00000000-0005-0000-0000-00003C060000}"/>
    <cellStyle name="Moneda 11 4 2 2 2" xfId="498" xr:uid="{00000000-0005-0000-0000-00003D060000}"/>
    <cellStyle name="Moneda 11 4 2 2 2 2" xfId="499" xr:uid="{00000000-0005-0000-0000-00003E060000}"/>
    <cellStyle name="Moneda 11 4 2 2 3" xfId="500" xr:uid="{00000000-0005-0000-0000-00003F060000}"/>
    <cellStyle name="Moneda 11 4 2 2 3 2" xfId="501" xr:uid="{00000000-0005-0000-0000-000040060000}"/>
    <cellStyle name="Moneda 11 4 2 2 4" xfId="502" xr:uid="{00000000-0005-0000-0000-000041060000}"/>
    <cellStyle name="Moneda 11 4 2 2 4 2" xfId="503" xr:uid="{00000000-0005-0000-0000-000042060000}"/>
    <cellStyle name="Moneda 11 4 2 2 5" xfId="504" xr:uid="{00000000-0005-0000-0000-000043060000}"/>
    <cellStyle name="Moneda 11 4 2 3" xfId="505" xr:uid="{00000000-0005-0000-0000-000044060000}"/>
    <cellStyle name="Moneda 11 4 2 3 2" xfId="506" xr:uid="{00000000-0005-0000-0000-000045060000}"/>
    <cellStyle name="Moneda 11 4 2 4" xfId="507" xr:uid="{00000000-0005-0000-0000-000046060000}"/>
    <cellStyle name="Moneda 11 4 2 4 2" xfId="508" xr:uid="{00000000-0005-0000-0000-000047060000}"/>
    <cellStyle name="Moneda 11 4 2 5" xfId="509" xr:uid="{00000000-0005-0000-0000-000048060000}"/>
    <cellStyle name="Moneda 11 4 2 5 2" xfId="510" xr:uid="{00000000-0005-0000-0000-000049060000}"/>
    <cellStyle name="Moneda 11 4 2 6" xfId="511" xr:uid="{00000000-0005-0000-0000-00004A060000}"/>
    <cellStyle name="Moneda 11 4 3" xfId="512" xr:uid="{00000000-0005-0000-0000-00004B060000}"/>
    <cellStyle name="Moneda 11 4 3 2" xfId="513" xr:uid="{00000000-0005-0000-0000-00004C060000}"/>
    <cellStyle name="Moneda 11 4 3 2 2" xfId="514" xr:uid="{00000000-0005-0000-0000-00004D060000}"/>
    <cellStyle name="Moneda 11 4 3 3" xfId="515" xr:uid="{00000000-0005-0000-0000-00004E060000}"/>
    <cellStyle name="Moneda 11 4 3 3 2" xfId="516" xr:uid="{00000000-0005-0000-0000-00004F060000}"/>
    <cellStyle name="Moneda 11 4 3 4" xfId="517" xr:uid="{00000000-0005-0000-0000-000050060000}"/>
    <cellStyle name="Moneda 11 4 3 4 2" xfId="518" xr:uid="{00000000-0005-0000-0000-000051060000}"/>
    <cellStyle name="Moneda 11 4 3 5" xfId="519" xr:uid="{00000000-0005-0000-0000-000052060000}"/>
    <cellStyle name="Moneda 11 4 4" xfId="520" xr:uid="{00000000-0005-0000-0000-000053060000}"/>
    <cellStyle name="Moneda 11 4 4 2" xfId="521" xr:uid="{00000000-0005-0000-0000-000054060000}"/>
    <cellStyle name="Moneda 11 4 5" xfId="522" xr:uid="{00000000-0005-0000-0000-000055060000}"/>
    <cellStyle name="Moneda 11 4 5 2" xfId="523" xr:uid="{00000000-0005-0000-0000-000056060000}"/>
    <cellStyle name="Moneda 11 4 6" xfId="524" xr:uid="{00000000-0005-0000-0000-000057060000}"/>
    <cellStyle name="Moneda 11 4 6 2" xfId="525" xr:uid="{00000000-0005-0000-0000-000058060000}"/>
    <cellStyle name="Moneda 11 4 7" xfId="526" xr:uid="{00000000-0005-0000-0000-000059060000}"/>
    <cellStyle name="Moneda 11 5" xfId="527" xr:uid="{00000000-0005-0000-0000-00005A060000}"/>
    <cellStyle name="Moneda 11 5 2" xfId="528" xr:uid="{00000000-0005-0000-0000-00005B060000}"/>
    <cellStyle name="Moneda 11 5 2 2" xfId="529" xr:uid="{00000000-0005-0000-0000-00005C060000}"/>
    <cellStyle name="Moneda 11 5 2 2 2" xfId="530" xr:uid="{00000000-0005-0000-0000-00005D060000}"/>
    <cellStyle name="Moneda 11 5 2 3" xfId="531" xr:uid="{00000000-0005-0000-0000-00005E060000}"/>
    <cellStyle name="Moneda 11 5 2 3 2" xfId="532" xr:uid="{00000000-0005-0000-0000-00005F060000}"/>
    <cellStyle name="Moneda 11 5 2 4" xfId="533" xr:uid="{00000000-0005-0000-0000-000060060000}"/>
    <cellStyle name="Moneda 11 5 2 4 2" xfId="534" xr:uid="{00000000-0005-0000-0000-000061060000}"/>
    <cellStyle name="Moneda 11 5 2 5" xfId="535" xr:uid="{00000000-0005-0000-0000-000062060000}"/>
    <cellStyle name="Moneda 11 5 3" xfId="536" xr:uid="{00000000-0005-0000-0000-000063060000}"/>
    <cellStyle name="Moneda 11 5 3 2" xfId="537" xr:uid="{00000000-0005-0000-0000-000064060000}"/>
    <cellStyle name="Moneda 11 5 4" xfId="538" xr:uid="{00000000-0005-0000-0000-000065060000}"/>
    <cellStyle name="Moneda 11 5 4 2" xfId="539" xr:uid="{00000000-0005-0000-0000-000066060000}"/>
    <cellStyle name="Moneda 11 5 5" xfId="540" xr:uid="{00000000-0005-0000-0000-000067060000}"/>
    <cellStyle name="Moneda 11 5 5 2" xfId="541" xr:uid="{00000000-0005-0000-0000-000068060000}"/>
    <cellStyle name="Moneda 11 5 6" xfId="542" xr:uid="{00000000-0005-0000-0000-000069060000}"/>
    <cellStyle name="Moneda 11 6" xfId="543" xr:uid="{00000000-0005-0000-0000-00006A060000}"/>
    <cellStyle name="Moneda 11 6 2" xfId="544" xr:uid="{00000000-0005-0000-0000-00006B060000}"/>
    <cellStyle name="Moneda 11 6 2 2" xfId="545" xr:uid="{00000000-0005-0000-0000-00006C060000}"/>
    <cellStyle name="Moneda 11 6 3" xfId="546" xr:uid="{00000000-0005-0000-0000-00006D060000}"/>
    <cellStyle name="Moneda 11 6 3 2" xfId="547" xr:uid="{00000000-0005-0000-0000-00006E060000}"/>
    <cellStyle name="Moneda 11 6 4" xfId="548" xr:uid="{00000000-0005-0000-0000-00006F060000}"/>
    <cellStyle name="Moneda 11 6 4 2" xfId="549" xr:uid="{00000000-0005-0000-0000-000070060000}"/>
    <cellStyle name="Moneda 11 6 5" xfId="550" xr:uid="{00000000-0005-0000-0000-000071060000}"/>
    <cellStyle name="Moneda 11 7" xfId="551" xr:uid="{00000000-0005-0000-0000-000072060000}"/>
    <cellStyle name="Moneda 11 7 2" xfId="552" xr:uid="{00000000-0005-0000-0000-000073060000}"/>
    <cellStyle name="Moneda 11 8" xfId="553" xr:uid="{00000000-0005-0000-0000-000074060000}"/>
    <cellStyle name="Moneda 11 8 2" xfId="554" xr:uid="{00000000-0005-0000-0000-000075060000}"/>
    <cellStyle name="Moneda 11 9" xfId="555" xr:uid="{00000000-0005-0000-0000-000076060000}"/>
    <cellStyle name="Moneda 11 9 2" xfId="556" xr:uid="{00000000-0005-0000-0000-000077060000}"/>
    <cellStyle name="Moneda 12" xfId="557" xr:uid="{00000000-0005-0000-0000-000078060000}"/>
    <cellStyle name="Moneda 12 2" xfId="558" xr:uid="{00000000-0005-0000-0000-000079060000}"/>
    <cellStyle name="Moneda 12 2 2" xfId="559" xr:uid="{00000000-0005-0000-0000-00007A060000}"/>
    <cellStyle name="Moneda 12 2 2 2" xfId="560" xr:uid="{00000000-0005-0000-0000-00007B060000}"/>
    <cellStyle name="Moneda 12 2 2 2 2" xfId="561" xr:uid="{00000000-0005-0000-0000-00007C060000}"/>
    <cellStyle name="Moneda 12 2 2 2 2 2" xfId="562" xr:uid="{00000000-0005-0000-0000-00007D060000}"/>
    <cellStyle name="Moneda 12 2 2 2 3" xfId="563" xr:uid="{00000000-0005-0000-0000-00007E060000}"/>
    <cellStyle name="Moneda 12 2 2 2 3 2" xfId="564" xr:uid="{00000000-0005-0000-0000-00007F060000}"/>
    <cellStyle name="Moneda 12 2 2 2 4" xfId="565" xr:uid="{00000000-0005-0000-0000-000080060000}"/>
    <cellStyle name="Moneda 12 2 2 2 4 2" xfId="566" xr:uid="{00000000-0005-0000-0000-000081060000}"/>
    <cellStyle name="Moneda 12 2 2 2 5" xfId="567" xr:uid="{00000000-0005-0000-0000-000082060000}"/>
    <cellStyle name="Moneda 12 2 2 3" xfId="568" xr:uid="{00000000-0005-0000-0000-000083060000}"/>
    <cellStyle name="Moneda 12 2 2 3 2" xfId="569" xr:uid="{00000000-0005-0000-0000-000084060000}"/>
    <cellStyle name="Moneda 12 2 2 4" xfId="570" xr:uid="{00000000-0005-0000-0000-000085060000}"/>
    <cellStyle name="Moneda 12 2 2 4 2" xfId="571" xr:uid="{00000000-0005-0000-0000-000086060000}"/>
    <cellStyle name="Moneda 12 2 2 5" xfId="572" xr:uid="{00000000-0005-0000-0000-000087060000}"/>
    <cellStyle name="Moneda 12 2 2 5 2" xfId="573" xr:uid="{00000000-0005-0000-0000-000088060000}"/>
    <cellStyle name="Moneda 12 2 2 6" xfId="574" xr:uid="{00000000-0005-0000-0000-000089060000}"/>
    <cellStyle name="Moneda 12 2 3" xfId="575" xr:uid="{00000000-0005-0000-0000-00008A060000}"/>
    <cellStyle name="Moneda 12 2 3 2" xfId="576" xr:uid="{00000000-0005-0000-0000-00008B060000}"/>
    <cellStyle name="Moneda 12 2 3 2 2" xfId="577" xr:uid="{00000000-0005-0000-0000-00008C060000}"/>
    <cellStyle name="Moneda 12 2 3 3" xfId="578" xr:uid="{00000000-0005-0000-0000-00008D060000}"/>
    <cellStyle name="Moneda 12 2 3 3 2" xfId="579" xr:uid="{00000000-0005-0000-0000-00008E060000}"/>
    <cellStyle name="Moneda 12 2 3 4" xfId="580" xr:uid="{00000000-0005-0000-0000-00008F060000}"/>
    <cellStyle name="Moneda 12 2 3 4 2" xfId="581" xr:uid="{00000000-0005-0000-0000-000090060000}"/>
    <cellStyle name="Moneda 12 2 3 5" xfId="582" xr:uid="{00000000-0005-0000-0000-000091060000}"/>
    <cellStyle name="Moneda 12 2 4" xfId="583" xr:uid="{00000000-0005-0000-0000-000092060000}"/>
    <cellStyle name="Moneda 12 2 4 2" xfId="584" xr:uid="{00000000-0005-0000-0000-000093060000}"/>
    <cellStyle name="Moneda 12 2 5" xfId="585" xr:uid="{00000000-0005-0000-0000-000094060000}"/>
    <cellStyle name="Moneda 12 2 5 2" xfId="586" xr:uid="{00000000-0005-0000-0000-000095060000}"/>
    <cellStyle name="Moneda 12 2 6" xfId="587" xr:uid="{00000000-0005-0000-0000-000096060000}"/>
    <cellStyle name="Moneda 12 2 6 2" xfId="588" xr:uid="{00000000-0005-0000-0000-000097060000}"/>
    <cellStyle name="Moneda 12 2 7" xfId="589" xr:uid="{00000000-0005-0000-0000-000098060000}"/>
    <cellStyle name="Moneda 12 2 8" xfId="590" xr:uid="{00000000-0005-0000-0000-000099060000}"/>
    <cellStyle name="Moneda 12 3" xfId="591" xr:uid="{00000000-0005-0000-0000-00009A060000}"/>
    <cellStyle name="Moneda 12 3 2" xfId="592" xr:uid="{00000000-0005-0000-0000-00009B060000}"/>
    <cellStyle name="Moneda 12 3 2 2" xfId="593" xr:uid="{00000000-0005-0000-0000-00009C060000}"/>
    <cellStyle name="Moneda 12 3 2 2 2" xfId="594" xr:uid="{00000000-0005-0000-0000-00009D060000}"/>
    <cellStyle name="Moneda 12 3 2 3" xfId="595" xr:uid="{00000000-0005-0000-0000-00009E060000}"/>
    <cellStyle name="Moneda 12 3 2 3 2" xfId="596" xr:uid="{00000000-0005-0000-0000-00009F060000}"/>
    <cellStyle name="Moneda 12 3 2 4" xfId="597" xr:uid="{00000000-0005-0000-0000-0000A0060000}"/>
    <cellStyle name="Moneda 12 3 2 4 2" xfId="598" xr:uid="{00000000-0005-0000-0000-0000A1060000}"/>
    <cellStyle name="Moneda 12 3 2 5" xfId="599" xr:uid="{00000000-0005-0000-0000-0000A2060000}"/>
    <cellStyle name="Moneda 12 3 3" xfId="600" xr:uid="{00000000-0005-0000-0000-0000A3060000}"/>
    <cellStyle name="Moneda 12 3 3 2" xfId="601" xr:uid="{00000000-0005-0000-0000-0000A4060000}"/>
    <cellStyle name="Moneda 12 3 4" xfId="602" xr:uid="{00000000-0005-0000-0000-0000A5060000}"/>
    <cellStyle name="Moneda 12 3 4 2" xfId="603" xr:uid="{00000000-0005-0000-0000-0000A6060000}"/>
    <cellStyle name="Moneda 12 3 5" xfId="604" xr:uid="{00000000-0005-0000-0000-0000A7060000}"/>
    <cellStyle name="Moneda 12 3 5 2" xfId="605" xr:uid="{00000000-0005-0000-0000-0000A8060000}"/>
    <cellStyle name="Moneda 12 3 6" xfId="606" xr:uid="{00000000-0005-0000-0000-0000A9060000}"/>
    <cellStyle name="Moneda 12 4" xfId="607" xr:uid="{00000000-0005-0000-0000-0000AA060000}"/>
    <cellStyle name="Moneda 12 4 2" xfId="608" xr:uid="{00000000-0005-0000-0000-0000AB060000}"/>
    <cellStyle name="Moneda 12 4 2 2" xfId="609" xr:uid="{00000000-0005-0000-0000-0000AC060000}"/>
    <cellStyle name="Moneda 12 4 3" xfId="610" xr:uid="{00000000-0005-0000-0000-0000AD060000}"/>
    <cellStyle name="Moneda 12 4 3 2" xfId="611" xr:uid="{00000000-0005-0000-0000-0000AE060000}"/>
    <cellStyle name="Moneda 12 4 4" xfId="612" xr:uid="{00000000-0005-0000-0000-0000AF060000}"/>
    <cellStyle name="Moneda 12 4 4 2" xfId="613" xr:uid="{00000000-0005-0000-0000-0000B0060000}"/>
    <cellStyle name="Moneda 12 4 5" xfId="614" xr:uid="{00000000-0005-0000-0000-0000B1060000}"/>
    <cellStyle name="Moneda 12 5" xfId="615" xr:uid="{00000000-0005-0000-0000-0000B2060000}"/>
    <cellStyle name="Moneda 12 5 2" xfId="616" xr:uid="{00000000-0005-0000-0000-0000B3060000}"/>
    <cellStyle name="Moneda 12 6" xfId="617" xr:uid="{00000000-0005-0000-0000-0000B4060000}"/>
    <cellStyle name="Moneda 12 6 2" xfId="618" xr:uid="{00000000-0005-0000-0000-0000B5060000}"/>
    <cellStyle name="Moneda 12 7" xfId="619" xr:uid="{00000000-0005-0000-0000-0000B6060000}"/>
    <cellStyle name="Moneda 12 7 2" xfId="620" xr:uid="{00000000-0005-0000-0000-0000B7060000}"/>
    <cellStyle name="Moneda 12 8" xfId="621" xr:uid="{00000000-0005-0000-0000-0000B8060000}"/>
    <cellStyle name="Moneda 12 9" xfId="622" xr:uid="{00000000-0005-0000-0000-0000B9060000}"/>
    <cellStyle name="Moneda 13" xfId="623" xr:uid="{00000000-0005-0000-0000-0000BA060000}"/>
    <cellStyle name="Moneda 13 10" xfId="624" xr:uid="{00000000-0005-0000-0000-0000BB060000}"/>
    <cellStyle name="Moneda 13 2" xfId="625" xr:uid="{00000000-0005-0000-0000-0000BC060000}"/>
    <cellStyle name="Moneda 13 2 2" xfId="626" xr:uid="{00000000-0005-0000-0000-0000BD060000}"/>
    <cellStyle name="Moneda 13 2 2 2" xfId="627" xr:uid="{00000000-0005-0000-0000-0000BE060000}"/>
    <cellStyle name="Moneda 13 2 2 2 2" xfId="628" xr:uid="{00000000-0005-0000-0000-0000BF060000}"/>
    <cellStyle name="Moneda 13 2 2 2 2 2" xfId="629" xr:uid="{00000000-0005-0000-0000-0000C0060000}"/>
    <cellStyle name="Moneda 13 2 2 2 3" xfId="630" xr:uid="{00000000-0005-0000-0000-0000C1060000}"/>
    <cellStyle name="Moneda 13 2 2 2 3 2" xfId="631" xr:uid="{00000000-0005-0000-0000-0000C2060000}"/>
    <cellStyle name="Moneda 13 2 2 2 4" xfId="632" xr:uid="{00000000-0005-0000-0000-0000C3060000}"/>
    <cellStyle name="Moneda 13 2 2 2 4 2" xfId="633" xr:uid="{00000000-0005-0000-0000-0000C4060000}"/>
    <cellStyle name="Moneda 13 2 2 2 5" xfId="634" xr:uid="{00000000-0005-0000-0000-0000C5060000}"/>
    <cellStyle name="Moneda 13 2 2 3" xfId="635" xr:uid="{00000000-0005-0000-0000-0000C6060000}"/>
    <cellStyle name="Moneda 13 2 2 3 2" xfId="636" xr:uid="{00000000-0005-0000-0000-0000C7060000}"/>
    <cellStyle name="Moneda 13 2 2 4" xfId="637" xr:uid="{00000000-0005-0000-0000-0000C8060000}"/>
    <cellStyle name="Moneda 13 2 2 4 2" xfId="638" xr:uid="{00000000-0005-0000-0000-0000C9060000}"/>
    <cellStyle name="Moneda 13 2 2 5" xfId="639" xr:uid="{00000000-0005-0000-0000-0000CA060000}"/>
    <cellStyle name="Moneda 13 2 2 5 2" xfId="640" xr:uid="{00000000-0005-0000-0000-0000CB060000}"/>
    <cellStyle name="Moneda 13 2 2 6" xfId="641" xr:uid="{00000000-0005-0000-0000-0000CC060000}"/>
    <cellStyle name="Moneda 13 2 3" xfId="642" xr:uid="{00000000-0005-0000-0000-0000CD060000}"/>
    <cellStyle name="Moneda 13 2 3 2" xfId="643" xr:uid="{00000000-0005-0000-0000-0000CE060000}"/>
    <cellStyle name="Moneda 13 2 3 2 2" xfId="644" xr:uid="{00000000-0005-0000-0000-0000CF060000}"/>
    <cellStyle name="Moneda 13 2 3 3" xfId="645" xr:uid="{00000000-0005-0000-0000-0000D0060000}"/>
    <cellStyle name="Moneda 13 2 3 3 2" xfId="646" xr:uid="{00000000-0005-0000-0000-0000D1060000}"/>
    <cellStyle name="Moneda 13 2 3 4" xfId="647" xr:uid="{00000000-0005-0000-0000-0000D2060000}"/>
    <cellStyle name="Moneda 13 2 3 4 2" xfId="648" xr:uid="{00000000-0005-0000-0000-0000D3060000}"/>
    <cellStyle name="Moneda 13 2 3 5" xfId="649" xr:uid="{00000000-0005-0000-0000-0000D4060000}"/>
    <cellStyle name="Moneda 13 2 4" xfId="650" xr:uid="{00000000-0005-0000-0000-0000D5060000}"/>
    <cellStyle name="Moneda 13 2 4 2" xfId="651" xr:uid="{00000000-0005-0000-0000-0000D6060000}"/>
    <cellStyle name="Moneda 13 2 5" xfId="652" xr:uid="{00000000-0005-0000-0000-0000D7060000}"/>
    <cellStyle name="Moneda 13 2 5 2" xfId="653" xr:uid="{00000000-0005-0000-0000-0000D8060000}"/>
    <cellStyle name="Moneda 13 2 6" xfId="654" xr:uid="{00000000-0005-0000-0000-0000D9060000}"/>
    <cellStyle name="Moneda 13 2 6 2" xfId="655" xr:uid="{00000000-0005-0000-0000-0000DA060000}"/>
    <cellStyle name="Moneda 13 2 7" xfId="656" xr:uid="{00000000-0005-0000-0000-0000DB060000}"/>
    <cellStyle name="Moneda 13 2 8" xfId="657" xr:uid="{00000000-0005-0000-0000-0000DC060000}"/>
    <cellStyle name="Moneda 13 3" xfId="658" xr:uid="{00000000-0005-0000-0000-0000DD060000}"/>
    <cellStyle name="Moneda 13 3 2" xfId="659" xr:uid="{00000000-0005-0000-0000-0000DE060000}"/>
    <cellStyle name="Moneda 13 3 2 2" xfId="660" xr:uid="{00000000-0005-0000-0000-0000DF060000}"/>
    <cellStyle name="Moneda 13 3 2 2 2" xfId="661" xr:uid="{00000000-0005-0000-0000-0000E0060000}"/>
    <cellStyle name="Moneda 13 3 2 3" xfId="662" xr:uid="{00000000-0005-0000-0000-0000E1060000}"/>
    <cellStyle name="Moneda 13 3 2 3 2" xfId="663" xr:uid="{00000000-0005-0000-0000-0000E2060000}"/>
    <cellStyle name="Moneda 13 3 2 4" xfId="664" xr:uid="{00000000-0005-0000-0000-0000E3060000}"/>
    <cellStyle name="Moneda 13 3 2 4 2" xfId="665" xr:uid="{00000000-0005-0000-0000-0000E4060000}"/>
    <cellStyle name="Moneda 13 3 2 5" xfId="666" xr:uid="{00000000-0005-0000-0000-0000E5060000}"/>
    <cellStyle name="Moneda 13 3 3" xfId="667" xr:uid="{00000000-0005-0000-0000-0000E6060000}"/>
    <cellStyle name="Moneda 13 3 3 2" xfId="668" xr:uid="{00000000-0005-0000-0000-0000E7060000}"/>
    <cellStyle name="Moneda 13 3 4" xfId="669" xr:uid="{00000000-0005-0000-0000-0000E8060000}"/>
    <cellStyle name="Moneda 13 3 4 2" xfId="670" xr:uid="{00000000-0005-0000-0000-0000E9060000}"/>
    <cellStyle name="Moneda 13 3 5" xfId="671" xr:uid="{00000000-0005-0000-0000-0000EA060000}"/>
    <cellStyle name="Moneda 13 3 5 2" xfId="672" xr:uid="{00000000-0005-0000-0000-0000EB060000}"/>
    <cellStyle name="Moneda 13 3 6" xfId="673" xr:uid="{00000000-0005-0000-0000-0000EC060000}"/>
    <cellStyle name="Moneda 13 4" xfId="674" xr:uid="{00000000-0005-0000-0000-0000ED060000}"/>
    <cellStyle name="Moneda 13 4 2" xfId="675" xr:uid="{00000000-0005-0000-0000-0000EE060000}"/>
    <cellStyle name="Moneda 13 4 2 2" xfId="676" xr:uid="{00000000-0005-0000-0000-0000EF060000}"/>
    <cellStyle name="Moneda 13 4 3" xfId="677" xr:uid="{00000000-0005-0000-0000-0000F0060000}"/>
    <cellStyle name="Moneda 13 4 3 2" xfId="678" xr:uid="{00000000-0005-0000-0000-0000F1060000}"/>
    <cellStyle name="Moneda 13 4 4" xfId="679" xr:uid="{00000000-0005-0000-0000-0000F2060000}"/>
    <cellStyle name="Moneda 13 4 4 2" xfId="680" xr:uid="{00000000-0005-0000-0000-0000F3060000}"/>
    <cellStyle name="Moneda 13 4 5" xfId="681" xr:uid="{00000000-0005-0000-0000-0000F4060000}"/>
    <cellStyle name="Moneda 13 5" xfId="682" xr:uid="{00000000-0005-0000-0000-0000F5060000}"/>
    <cellStyle name="Moneda 13 5 2" xfId="683" xr:uid="{00000000-0005-0000-0000-0000F6060000}"/>
    <cellStyle name="Moneda 13 5 2 2" xfId="684" xr:uid="{00000000-0005-0000-0000-0000F7060000}"/>
    <cellStyle name="Moneda 13 5 3" xfId="685" xr:uid="{00000000-0005-0000-0000-0000F8060000}"/>
    <cellStyle name="Moneda 13 5 3 2" xfId="686" xr:uid="{00000000-0005-0000-0000-0000F9060000}"/>
    <cellStyle name="Moneda 13 5 4" xfId="687" xr:uid="{00000000-0005-0000-0000-0000FA060000}"/>
    <cellStyle name="Moneda 13 5 4 2" xfId="688" xr:uid="{00000000-0005-0000-0000-0000FB060000}"/>
    <cellStyle name="Moneda 13 5 5" xfId="689" xr:uid="{00000000-0005-0000-0000-0000FC060000}"/>
    <cellStyle name="Moneda 13 6" xfId="690" xr:uid="{00000000-0005-0000-0000-0000FD060000}"/>
    <cellStyle name="Moneda 13 6 2" xfId="691" xr:uid="{00000000-0005-0000-0000-0000FE060000}"/>
    <cellStyle name="Moneda 13 7" xfId="692" xr:uid="{00000000-0005-0000-0000-0000FF060000}"/>
    <cellStyle name="Moneda 13 7 2" xfId="693" xr:uid="{00000000-0005-0000-0000-000000070000}"/>
    <cellStyle name="Moneda 13 8" xfId="694" xr:uid="{00000000-0005-0000-0000-000001070000}"/>
    <cellStyle name="Moneda 13 8 2" xfId="695" xr:uid="{00000000-0005-0000-0000-000002070000}"/>
    <cellStyle name="Moneda 13 9" xfId="696" xr:uid="{00000000-0005-0000-0000-000003070000}"/>
    <cellStyle name="Moneda 14" xfId="697" xr:uid="{00000000-0005-0000-0000-000004070000}"/>
    <cellStyle name="Moneda 14 2" xfId="698" xr:uid="{00000000-0005-0000-0000-000005070000}"/>
    <cellStyle name="Moneda 14 2 2" xfId="699" xr:uid="{00000000-0005-0000-0000-000006070000}"/>
    <cellStyle name="Moneda 14 2 2 2" xfId="700" xr:uid="{00000000-0005-0000-0000-000007070000}"/>
    <cellStyle name="Moneda 14 2 2 2 2" xfId="701" xr:uid="{00000000-0005-0000-0000-000008070000}"/>
    <cellStyle name="Moneda 14 2 2 2 2 2" xfId="702" xr:uid="{00000000-0005-0000-0000-000009070000}"/>
    <cellStyle name="Moneda 14 2 2 2 3" xfId="703" xr:uid="{00000000-0005-0000-0000-00000A070000}"/>
    <cellStyle name="Moneda 14 2 2 2 3 2" xfId="704" xr:uid="{00000000-0005-0000-0000-00000B070000}"/>
    <cellStyle name="Moneda 14 2 2 2 4" xfId="705" xr:uid="{00000000-0005-0000-0000-00000C070000}"/>
    <cellStyle name="Moneda 14 2 2 2 4 2" xfId="706" xr:uid="{00000000-0005-0000-0000-00000D070000}"/>
    <cellStyle name="Moneda 14 2 2 2 5" xfId="707" xr:uid="{00000000-0005-0000-0000-00000E070000}"/>
    <cellStyle name="Moneda 14 2 2 3" xfId="708" xr:uid="{00000000-0005-0000-0000-00000F070000}"/>
    <cellStyle name="Moneda 14 2 2 3 2" xfId="709" xr:uid="{00000000-0005-0000-0000-000010070000}"/>
    <cellStyle name="Moneda 14 2 2 4" xfId="710" xr:uid="{00000000-0005-0000-0000-000011070000}"/>
    <cellStyle name="Moneda 14 2 2 4 2" xfId="711" xr:uid="{00000000-0005-0000-0000-000012070000}"/>
    <cellStyle name="Moneda 14 2 2 5" xfId="712" xr:uid="{00000000-0005-0000-0000-000013070000}"/>
    <cellStyle name="Moneda 14 2 2 5 2" xfId="713" xr:uid="{00000000-0005-0000-0000-000014070000}"/>
    <cellStyle name="Moneda 14 2 2 6" xfId="714" xr:uid="{00000000-0005-0000-0000-000015070000}"/>
    <cellStyle name="Moneda 14 2 3" xfId="715" xr:uid="{00000000-0005-0000-0000-000016070000}"/>
    <cellStyle name="Moneda 14 2 3 2" xfId="716" xr:uid="{00000000-0005-0000-0000-000017070000}"/>
    <cellStyle name="Moneda 14 2 3 2 2" xfId="717" xr:uid="{00000000-0005-0000-0000-000018070000}"/>
    <cellStyle name="Moneda 14 2 3 3" xfId="718" xr:uid="{00000000-0005-0000-0000-000019070000}"/>
    <cellStyle name="Moneda 14 2 3 3 2" xfId="719" xr:uid="{00000000-0005-0000-0000-00001A070000}"/>
    <cellStyle name="Moneda 14 2 3 4" xfId="720" xr:uid="{00000000-0005-0000-0000-00001B070000}"/>
    <cellStyle name="Moneda 14 2 3 4 2" xfId="721" xr:uid="{00000000-0005-0000-0000-00001C070000}"/>
    <cellStyle name="Moneda 14 2 3 5" xfId="722" xr:uid="{00000000-0005-0000-0000-00001D070000}"/>
    <cellStyle name="Moneda 14 2 4" xfId="723" xr:uid="{00000000-0005-0000-0000-00001E070000}"/>
    <cellStyle name="Moneda 14 2 4 2" xfId="724" xr:uid="{00000000-0005-0000-0000-00001F070000}"/>
    <cellStyle name="Moneda 14 2 5" xfId="725" xr:uid="{00000000-0005-0000-0000-000020070000}"/>
    <cellStyle name="Moneda 14 2 5 2" xfId="726" xr:uid="{00000000-0005-0000-0000-000021070000}"/>
    <cellStyle name="Moneda 14 2 6" xfId="727" xr:uid="{00000000-0005-0000-0000-000022070000}"/>
    <cellStyle name="Moneda 14 2 6 2" xfId="728" xr:uid="{00000000-0005-0000-0000-000023070000}"/>
    <cellStyle name="Moneda 14 2 7" xfId="729" xr:uid="{00000000-0005-0000-0000-000024070000}"/>
    <cellStyle name="Moneda 14 2 8" xfId="730" xr:uid="{00000000-0005-0000-0000-000025070000}"/>
    <cellStyle name="Moneda 14 3" xfId="731" xr:uid="{00000000-0005-0000-0000-000026070000}"/>
    <cellStyle name="Moneda 14 3 2" xfId="732" xr:uid="{00000000-0005-0000-0000-000027070000}"/>
    <cellStyle name="Moneda 14 3 2 2" xfId="733" xr:uid="{00000000-0005-0000-0000-000028070000}"/>
    <cellStyle name="Moneda 14 3 2 2 2" xfId="734" xr:uid="{00000000-0005-0000-0000-000029070000}"/>
    <cellStyle name="Moneda 14 3 2 3" xfId="735" xr:uid="{00000000-0005-0000-0000-00002A070000}"/>
    <cellStyle name="Moneda 14 3 2 3 2" xfId="736" xr:uid="{00000000-0005-0000-0000-00002B070000}"/>
    <cellStyle name="Moneda 14 3 2 4" xfId="737" xr:uid="{00000000-0005-0000-0000-00002C070000}"/>
    <cellStyle name="Moneda 14 3 2 4 2" xfId="738" xr:uid="{00000000-0005-0000-0000-00002D070000}"/>
    <cellStyle name="Moneda 14 3 2 5" xfId="739" xr:uid="{00000000-0005-0000-0000-00002E070000}"/>
    <cellStyle name="Moneda 14 3 3" xfId="740" xr:uid="{00000000-0005-0000-0000-00002F070000}"/>
    <cellStyle name="Moneda 14 3 3 2" xfId="741" xr:uid="{00000000-0005-0000-0000-000030070000}"/>
    <cellStyle name="Moneda 14 3 4" xfId="742" xr:uid="{00000000-0005-0000-0000-000031070000}"/>
    <cellStyle name="Moneda 14 3 4 2" xfId="743" xr:uid="{00000000-0005-0000-0000-000032070000}"/>
    <cellStyle name="Moneda 14 3 5" xfId="744" xr:uid="{00000000-0005-0000-0000-000033070000}"/>
    <cellStyle name="Moneda 14 3 5 2" xfId="745" xr:uid="{00000000-0005-0000-0000-000034070000}"/>
    <cellStyle name="Moneda 14 3 6" xfId="746" xr:uid="{00000000-0005-0000-0000-000035070000}"/>
    <cellStyle name="Moneda 14 4" xfId="747" xr:uid="{00000000-0005-0000-0000-000036070000}"/>
    <cellStyle name="Moneda 14 4 2" xfId="748" xr:uid="{00000000-0005-0000-0000-000037070000}"/>
    <cellStyle name="Moneda 14 4 2 2" xfId="749" xr:uid="{00000000-0005-0000-0000-000038070000}"/>
    <cellStyle name="Moneda 14 4 3" xfId="750" xr:uid="{00000000-0005-0000-0000-000039070000}"/>
    <cellStyle name="Moneda 14 4 3 2" xfId="751" xr:uid="{00000000-0005-0000-0000-00003A070000}"/>
    <cellStyle name="Moneda 14 4 4" xfId="752" xr:uid="{00000000-0005-0000-0000-00003B070000}"/>
    <cellStyle name="Moneda 14 4 4 2" xfId="753" xr:uid="{00000000-0005-0000-0000-00003C070000}"/>
    <cellStyle name="Moneda 14 4 5" xfId="754" xr:uid="{00000000-0005-0000-0000-00003D070000}"/>
    <cellStyle name="Moneda 14 5" xfId="755" xr:uid="{00000000-0005-0000-0000-00003E070000}"/>
    <cellStyle name="Moneda 14 5 2" xfId="756" xr:uid="{00000000-0005-0000-0000-00003F070000}"/>
    <cellStyle name="Moneda 14 6" xfId="757" xr:uid="{00000000-0005-0000-0000-000040070000}"/>
    <cellStyle name="Moneda 14 6 2" xfId="758" xr:uid="{00000000-0005-0000-0000-000041070000}"/>
    <cellStyle name="Moneda 14 7" xfId="759" xr:uid="{00000000-0005-0000-0000-000042070000}"/>
    <cellStyle name="Moneda 14 7 2" xfId="760" xr:uid="{00000000-0005-0000-0000-000043070000}"/>
    <cellStyle name="Moneda 14 8" xfId="761" xr:uid="{00000000-0005-0000-0000-000044070000}"/>
    <cellStyle name="Moneda 14 9" xfId="762" xr:uid="{00000000-0005-0000-0000-000045070000}"/>
    <cellStyle name="Moneda 15" xfId="763" xr:uid="{00000000-0005-0000-0000-000046070000}"/>
    <cellStyle name="Moneda 15 2" xfId="764" xr:uid="{00000000-0005-0000-0000-000047070000}"/>
    <cellStyle name="Moneda 15 2 2" xfId="765" xr:uid="{00000000-0005-0000-0000-000048070000}"/>
    <cellStyle name="Moneda 15 2 2 2" xfId="766" xr:uid="{00000000-0005-0000-0000-000049070000}"/>
    <cellStyle name="Moneda 15 2 2 2 2" xfId="767" xr:uid="{00000000-0005-0000-0000-00004A070000}"/>
    <cellStyle name="Moneda 15 2 2 2 2 2" xfId="768" xr:uid="{00000000-0005-0000-0000-00004B070000}"/>
    <cellStyle name="Moneda 15 2 2 2 3" xfId="769" xr:uid="{00000000-0005-0000-0000-00004C070000}"/>
    <cellStyle name="Moneda 15 2 2 2 3 2" xfId="770" xr:uid="{00000000-0005-0000-0000-00004D070000}"/>
    <cellStyle name="Moneda 15 2 2 2 4" xfId="771" xr:uid="{00000000-0005-0000-0000-00004E070000}"/>
    <cellStyle name="Moneda 15 2 2 2 4 2" xfId="772" xr:uid="{00000000-0005-0000-0000-00004F070000}"/>
    <cellStyle name="Moneda 15 2 2 2 5" xfId="773" xr:uid="{00000000-0005-0000-0000-000050070000}"/>
    <cellStyle name="Moneda 15 2 2 3" xfId="774" xr:uid="{00000000-0005-0000-0000-000051070000}"/>
    <cellStyle name="Moneda 15 2 2 3 2" xfId="775" xr:uid="{00000000-0005-0000-0000-000052070000}"/>
    <cellStyle name="Moneda 15 2 2 4" xfId="776" xr:uid="{00000000-0005-0000-0000-000053070000}"/>
    <cellStyle name="Moneda 15 2 2 4 2" xfId="777" xr:uid="{00000000-0005-0000-0000-000054070000}"/>
    <cellStyle name="Moneda 15 2 2 5" xfId="778" xr:uid="{00000000-0005-0000-0000-000055070000}"/>
    <cellStyle name="Moneda 15 2 2 5 2" xfId="779" xr:uid="{00000000-0005-0000-0000-000056070000}"/>
    <cellStyle name="Moneda 15 2 2 6" xfId="780" xr:uid="{00000000-0005-0000-0000-000057070000}"/>
    <cellStyle name="Moneda 15 2 3" xfId="781" xr:uid="{00000000-0005-0000-0000-000058070000}"/>
    <cellStyle name="Moneda 15 2 3 2" xfId="782" xr:uid="{00000000-0005-0000-0000-000059070000}"/>
    <cellStyle name="Moneda 15 2 3 2 2" xfId="783" xr:uid="{00000000-0005-0000-0000-00005A070000}"/>
    <cellStyle name="Moneda 15 2 3 3" xfId="784" xr:uid="{00000000-0005-0000-0000-00005B070000}"/>
    <cellStyle name="Moneda 15 2 3 3 2" xfId="785" xr:uid="{00000000-0005-0000-0000-00005C070000}"/>
    <cellStyle name="Moneda 15 2 3 4" xfId="786" xr:uid="{00000000-0005-0000-0000-00005D070000}"/>
    <cellStyle name="Moneda 15 2 3 4 2" xfId="787" xr:uid="{00000000-0005-0000-0000-00005E070000}"/>
    <cellStyle name="Moneda 15 2 3 5" xfId="788" xr:uid="{00000000-0005-0000-0000-00005F070000}"/>
    <cellStyle name="Moneda 15 2 4" xfId="789" xr:uid="{00000000-0005-0000-0000-000060070000}"/>
    <cellStyle name="Moneda 15 2 4 2" xfId="790" xr:uid="{00000000-0005-0000-0000-000061070000}"/>
    <cellStyle name="Moneda 15 2 5" xfId="791" xr:uid="{00000000-0005-0000-0000-000062070000}"/>
    <cellStyle name="Moneda 15 2 5 2" xfId="792" xr:uid="{00000000-0005-0000-0000-000063070000}"/>
    <cellStyle name="Moneda 15 2 6" xfId="793" xr:uid="{00000000-0005-0000-0000-000064070000}"/>
    <cellStyle name="Moneda 15 2 6 2" xfId="794" xr:uid="{00000000-0005-0000-0000-000065070000}"/>
    <cellStyle name="Moneda 15 2 7" xfId="795" xr:uid="{00000000-0005-0000-0000-000066070000}"/>
    <cellStyle name="Moneda 15 2 8" xfId="796" xr:uid="{00000000-0005-0000-0000-000067070000}"/>
    <cellStyle name="Moneda 15 3" xfId="797" xr:uid="{00000000-0005-0000-0000-000068070000}"/>
    <cellStyle name="Moneda 15 3 2" xfId="798" xr:uid="{00000000-0005-0000-0000-000069070000}"/>
    <cellStyle name="Moneda 15 3 2 2" xfId="799" xr:uid="{00000000-0005-0000-0000-00006A070000}"/>
    <cellStyle name="Moneda 15 3 2 2 2" xfId="800" xr:uid="{00000000-0005-0000-0000-00006B070000}"/>
    <cellStyle name="Moneda 15 3 2 3" xfId="801" xr:uid="{00000000-0005-0000-0000-00006C070000}"/>
    <cellStyle name="Moneda 15 3 2 3 2" xfId="802" xr:uid="{00000000-0005-0000-0000-00006D070000}"/>
    <cellStyle name="Moneda 15 3 2 4" xfId="803" xr:uid="{00000000-0005-0000-0000-00006E070000}"/>
    <cellStyle name="Moneda 15 3 2 4 2" xfId="804" xr:uid="{00000000-0005-0000-0000-00006F070000}"/>
    <cellStyle name="Moneda 15 3 2 5" xfId="805" xr:uid="{00000000-0005-0000-0000-000070070000}"/>
    <cellStyle name="Moneda 15 3 3" xfId="806" xr:uid="{00000000-0005-0000-0000-000071070000}"/>
    <cellStyle name="Moneda 15 3 3 2" xfId="807" xr:uid="{00000000-0005-0000-0000-000072070000}"/>
    <cellStyle name="Moneda 15 3 4" xfId="808" xr:uid="{00000000-0005-0000-0000-000073070000}"/>
    <cellStyle name="Moneda 15 3 4 2" xfId="809" xr:uid="{00000000-0005-0000-0000-000074070000}"/>
    <cellStyle name="Moneda 15 3 5" xfId="810" xr:uid="{00000000-0005-0000-0000-000075070000}"/>
    <cellStyle name="Moneda 15 3 5 2" xfId="811" xr:uid="{00000000-0005-0000-0000-000076070000}"/>
    <cellStyle name="Moneda 15 3 6" xfId="812" xr:uid="{00000000-0005-0000-0000-000077070000}"/>
    <cellStyle name="Moneda 15 4" xfId="813" xr:uid="{00000000-0005-0000-0000-000078070000}"/>
    <cellStyle name="Moneda 15 4 2" xfId="814" xr:uid="{00000000-0005-0000-0000-000079070000}"/>
    <cellStyle name="Moneda 15 4 2 2" xfId="815" xr:uid="{00000000-0005-0000-0000-00007A070000}"/>
    <cellStyle name="Moneda 15 4 3" xfId="816" xr:uid="{00000000-0005-0000-0000-00007B070000}"/>
    <cellStyle name="Moneda 15 4 3 2" xfId="817" xr:uid="{00000000-0005-0000-0000-00007C070000}"/>
    <cellStyle name="Moneda 15 4 4" xfId="818" xr:uid="{00000000-0005-0000-0000-00007D070000}"/>
    <cellStyle name="Moneda 15 4 4 2" xfId="819" xr:uid="{00000000-0005-0000-0000-00007E070000}"/>
    <cellStyle name="Moneda 15 4 5" xfId="820" xr:uid="{00000000-0005-0000-0000-00007F070000}"/>
    <cellStyle name="Moneda 15 5" xfId="821" xr:uid="{00000000-0005-0000-0000-000080070000}"/>
    <cellStyle name="Moneda 15 5 2" xfId="822" xr:uid="{00000000-0005-0000-0000-000081070000}"/>
    <cellStyle name="Moneda 15 6" xfId="823" xr:uid="{00000000-0005-0000-0000-000082070000}"/>
    <cellStyle name="Moneda 15 6 2" xfId="824" xr:uid="{00000000-0005-0000-0000-000083070000}"/>
    <cellStyle name="Moneda 15 7" xfId="825" xr:uid="{00000000-0005-0000-0000-000084070000}"/>
    <cellStyle name="Moneda 15 7 2" xfId="826" xr:uid="{00000000-0005-0000-0000-000085070000}"/>
    <cellStyle name="Moneda 15 8" xfId="827" xr:uid="{00000000-0005-0000-0000-000086070000}"/>
    <cellStyle name="Moneda 15 9" xfId="828" xr:uid="{00000000-0005-0000-0000-000087070000}"/>
    <cellStyle name="Moneda 16" xfId="829" xr:uid="{00000000-0005-0000-0000-000088070000}"/>
    <cellStyle name="Moneda 16 2" xfId="830" xr:uid="{00000000-0005-0000-0000-000089070000}"/>
    <cellStyle name="Moneda 16 2 2" xfId="831" xr:uid="{00000000-0005-0000-0000-00008A070000}"/>
    <cellStyle name="Moneda 16 2 2 2" xfId="832" xr:uid="{00000000-0005-0000-0000-00008B070000}"/>
    <cellStyle name="Moneda 16 2 2 2 2" xfId="833" xr:uid="{00000000-0005-0000-0000-00008C070000}"/>
    <cellStyle name="Moneda 16 2 2 3" xfId="834" xr:uid="{00000000-0005-0000-0000-00008D070000}"/>
    <cellStyle name="Moneda 16 2 2 3 2" xfId="835" xr:uid="{00000000-0005-0000-0000-00008E070000}"/>
    <cellStyle name="Moneda 16 2 2 4" xfId="836" xr:uid="{00000000-0005-0000-0000-00008F070000}"/>
    <cellStyle name="Moneda 16 2 2 4 2" xfId="837" xr:uid="{00000000-0005-0000-0000-000090070000}"/>
    <cellStyle name="Moneda 16 2 2 5" xfId="838" xr:uid="{00000000-0005-0000-0000-000091070000}"/>
    <cellStyle name="Moneda 16 2 3" xfId="839" xr:uid="{00000000-0005-0000-0000-000092070000}"/>
    <cellStyle name="Moneda 16 2 3 2" xfId="840" xr:uid="{00000000-0005-0000-0000-000093070000}"/>
    <cellStyle name="Moneda 16 2 4" xfId="841" xr:uid="{00000000-0005-0000-0000-000094070000}"/>
    <cellStyle name="Moneda 16 2 4 2" xfId="842" xr:uid="{00000000-0005-0000-0000-000095070000}"/>
    <cellStyle name="Moneda 16 2 5" xfId="843" xr:uid="{00000000-0005-0000-0000-000096070000}"/>
    <cellStyle name="Moneda 16 2 5 2" xfId="844" xr:uid="{00000000-0005-0000-0000-000097070000}"/>
    <cellStyle name="Moneda 16 2 6" xfId="845" xr:uid="{00000000-0005-0000-0000-000098070000}"/>
    <cellStyle name="Moneda 16 2 7" xfId="846" xr:uid="{00000000-0005-0000-0000-000099070000}"/>
    <cellStyle name="Moneda 16 3" xfId="847" xr:uid="{00000000-0005-0000-0000-00009A070000}"/>
    <cellStyle name="Moneda 16 3 2" xfId="848" xr:uid="{00000000-0005-0000-0000-00009B070000}"/>
    <cellStyle name="Moneda 16 3 2 2" xfId="849" xr:uid="{00000000-0005-0000-0000-00009C070000}"/>
    <cellStyle name="Moneda 16 3 3" xfId="850" xr:uid="{00000000-0005-0000-0000-00009D070000}"/>
    <cellStyle name="Moneda 16 3 3 2" xfId="851" xr:uid="{00000000-0005-0000-0000-00009E070000}"/>
    <cellStyle name="Moneda 16 3 4" xfId="852" xr:uid="{00000000-0005-0000-0000-00009F070000}"/>
    <cellStyle name="Moneda 16 3 4 2" xfId="853" xr:uid="{00000000-0005-0000-0000-0000A0070000}"/>
    <cellStyle name="Moneda 16 3 5" xfId="854" xr:uid="{00000000-0005-0000-0000-0000A1070000}"/>
    <cellStyle name="Moneda 16 4" xfId="855" xr:uid="{00000000-0005-0000-0000-0000A2070000}"/>
    <cellStyle name="Moneda 16 4 2" xfId="856" xr:uid="{00000000-0005-0000-0000-0000A3070000}"/>
    <cellStyle name="Moneda 16 5" xfId="857" xr:uid="{00000000-0005-0000-0000-0000A4070000}"/>
    <cellStyle name="Moneda 16 5 2" xfId="858" xr:uid="{00000000-0005-0000-0000-0000A5070000}"/>
    <cellStyle name="Moneda 16 6" xfId="859" xr:uid="{00000000-0005-0000-0000-0000A6070000}"/>
    <cellStyle name="Moneda 16 6 2" xfId="860" xr:uid="{00000000-0005-0000-0000-0000A7070000}"/>
    <cellStyle name="Moneda 16 7" xfId="861" xr:uid="{00000000-0005-0000-0000-0000A8070000}"/>
    <cellStyle name="Moneda 16 8" xfId="862" xr:uid="{00000000-0005-0000-0000-0000A9070000}"/>
    <cellStyle name="Moneda 17" xfId="863" xr:uid="{00000000-0005-0000-0000-0000AA070000}"/>
    <cellStyle name="Moneda 17 2" xfId="864" xr:uid="{00000000-0005-0000-0000-0000AB070000}"/>
    <cellStyle name="Moneda 17 2 2" xfId="865" xr:uid="{00000000-0005-0000-0000-0000AC070000}"/>
    <cellStyle name="Moneda 17 2 2 2" xfId="866" xr:uid="{00000000-0005-0000-0000-0000AD070000}"/>
    <cellStyle name="Moneda 17 2 2 2 2" xfId="867" xr:uid="{00000000-0005-0000-0000-0000AE070000}"/>
    <cellStyle name="Moneda 17 2 2 3" xfId="868" xr:uid="{00000000-0005-0000-0000-0000AF070000}"/>
    <cellStyle name="Moneda 17 2 2 3 2" xfId="869" xr:uid="{00000000-0005-0000-0000-0000B0070000}"/>
    <cellStyle name="Moneda 17 2 2 4" xfId="870" xr:uid="{00000000-0005-0000-0000-0000B1070000}"/>
    <cellStyle name="Moneda 17 2 2 4 2" xfId="871" xr:uid="{00000000-0005-0000-0000-0000B2070000}"/>
    <cellStyle name="Moneda 17 2 2 5" xfId="872" xr:uid="{00000000-0005-0000-0000-0000B3070000}"/>
    <cellStyle name="Moneda 17 2 3" xfId="873" xr:uid="{00000000-0005-0000-0000-0000B4070000}"/>
    <cellStyle name="Moneda 17 2 3 2" xfId="874" xr:uid="{00000000-0005-0000-0000-0000B5070000}"/>
    <cellStyle name="Moneda 17 2 4" xfId="875" xr:uid="{00000000-0005-0000-0000-0000B6070000}"/>
    <cellStyle name="Moneda 17 2 4 2" xfId="876" xr:uid="{00000000-0005-0000-0000-0000B7070000}"/>
    <cellStyle name="Moneda 17 2 5" xfId="877" xr:uid="{00000000-0005-0000-0000-0000B8070000}"/>
    <cellStyle name="Moneda 17 2 5 2" xfId="878" xr:uid="{00000000-0005-0000-0000-0000B9070000}"/>
    <cellStyle name="Moneda 17 2 6" xfId="879" xr:uid="{00000000-0005-0000-0000-0000BA070000}"/>
    <cellStyle name="Moneda 17 2 7" xfId="880" xr:uid="{00000000-0005-0000-0000-0000BB070000}"/>
    <cellStyle name="Moneda 17 3" xfId="881" xr:uid="{00000000-0005-0000-0000-0000BC070000}"/>
    <cellStyle name="Moneda 17 3 2" xfId="882" xr:uid="{00000000-0005-0000-0000-0000BD070000}"/>
    <cellStyle name="Moneda 17 3 2 2" xfId="883" xr:uid="{00000000-0005-0000-0000-0000BE070000}"/>
    <cellStyle name="Moneda 17 3 3" xfId="884" xr:uid="{00000000-0005-0000-0000-0000BF070000}"/>
    <cellStyle name="Moneda 17 3 3 2" xfId="885" xr:uid="{00000000-0005-0000-0000-0000C0070000}"/>
    <cellStyle name="Moneda 17 3 4" xfId="886" xr:uid="{00000000-0005-0000-0000-0000C1070000}"/>
    <cellStyle name="Moneda 17 3 4 2" xfId="887" xr:uid="{00000000-0005-0000-0000-0000C2070000}"/>
    <cellStyle name="Moneda 17 3 5" xfId="888" xr:uid="{00000000-0005-0000-0000-0000C3070000}"/>
    <cellStyle name="Moneda 17 4" xfId="889" xr:uid="{00000000-0005-0000-0000-0000C4070000}"/>
    <cellStyle name="Moneda 17 4 2" xfId="890" xr:uid="{00000000-0005-0000-0000-0000C5070000}"/>
    <cellStyle name="Moneda 17 5" xfId="891" xr:uid="{00000000-0005-0000-0000-0000C6070000}"/>
    <cellStyle name="Moneda 17 5 2" xfId="892" xr:uid="{00000000-0005-0000-0000-0000C7070000}"/>
    <cellStyle name="Moneda 17 6" xfId="893" xr:uid="{00000000-0005-0000-0000-0000C8070000}"/>
    <cellStyle name="Moneda 17 6 2" xfId="894" xr:uid="{00000000-0005-0000-0000-0000C9070000}"/>
    <cellStyle name="Moneda 17 7" xfId="895" xr:uid="{00000000-0005-0000-0000-0000CA070000}"/>
    <cellStyle name="Moneda 17 8" xfId="896" xr:uid="{00000000-0005-0000-0000-0000CB070000}"/>
    <cellStyle name="Moneda 18" xfId="897" xr:uid="{00000000-0005-0000-0000-0000CC070000}"/>
    <cellStyle name="Moneda 18 2" xfId="898" xr:uid="{00000000-0005-0000-0000-0000CD070000}"/>
    <cellStyle name="Moneda 18 2 2" xfId="899" xr:uid="{00000000-0005-0000-0000-0000CE070000}"/>
    <cellStyle name="Moneda 18 2 2 2" xfId="900" xr:uid="{00000000-0005-0000-0000-0000CF070000}"/>
    <cellStyle name="Moneda 18 2 2 2 2" xfId="901" xr:uid="{00000000-0005-0000-0000-0000D0070000}"/>
    <cellStyle name="Moneda 18 2 2 3" xfId="902" xr:uid="{00000000-0005-0000-0000-0000D1070000}"/>
    <cellStyle name="Moneda 18 2 2 3 2" xfId="903" xr:uid="{00000000-0005-0000-0000-0000D2070000}"/>
    <cellStyle name="Moneda 18 2 2 4" xfId="904" xr:uid="{00000000-0005-0000-0000-0000D3070000}"/>
    <cellStyle name="Moneda 18 2 2 4 2" xfId="905" xr:uid="{00000000-0005-0000-0000-0000D4070000}"/>
    <cellStyle name="Moneda 18 2 2 5" xfId="906" xr:uid="{00000000-0005-0000-0000-0000D5070000}"/>
    <cellStyle name="Moneda 18 2 3" xfId="907" xr:uid="{00000000-0005-0000-0000-0000D6070000}"/>
    <cellStyle name="Moneda 18 2 3 2" xfId="908" xr:uid="{00000000-0005-0000-0000-0000D7070000}"/>
    <cellStyle name="Moneda 18 2 4" xfId="909" xr:uid="{00000000-0005-0000-0000-0000D8070000}"/>
    <cellStyle name="Moneda 18 2 4 2" xfId="910" xr:uid="{00000000-0005-0000-0000-0000D9070000}"/>
    <cellStyle name="Moneda 18 2 5" xfId="911" xr:uid="{00000000-0005-0000-0000-0000DA070000}"/>
    <cellStyle name="Moneda 18 2 5 2" xfId="912" xr:uid="{00000000-0005-0000-0000-0000DB070000}"/>
    <cellStyle name="Moneda 18 2 6" xfId="913" xr:uid="{00000000-0005-0000-0000-0000DC070000}"/>
    <cellStyle name="Moneda 18 2 7" xfId="914" xr:uid="{00000000-0005-0000-0000-0000DD070000}"/>
    <cellStyle name="Moneda 18 3" xfId="915" xr:uid="{00000000-0005-0000-0000-0000DE070000}"/>
    <cellStyle name="Moneda 18 3 2" xfId="916" xr:uid="{00000000-0005-0000-0000-0000DF070000}"/>
    <cellStyle name="Moneda 18 3 2 2" xfId="917" xr:uid="{00000000-0005-0000-0000-0000E0070000}"/>
    <cellStyle name="Moneda 18 3 3" xfId="918" xr:uid="{00000000-0005-0000-0000-0000E1070000}"/>
    <cellStyle name="Moneda 18 3 3 2" xfId="919" xr:uid="{00000000-0005-0000-0000-0000E2070000}"/>
    <cellStyle name="Moneda 18 3 4" xfId="920" xr:uid="{00000000-0005-0000-0000-0000E3070000}"/>
    <cellStyle name="Moneda 18 3 4 2" xfId="921" xr:uid="{00000000-0005-0000-0000-0000E4070000}"/>
    <cellStyle name="Moneda 18 3 5" xfId="922" xr:uid="{00000000-0005-0000-0000-0000E5070000}"/>
    <cellStyle name="Moneda 18 4" xfId="923" xr:uid="{00000000-0005-0000-0000-0000E6070000}"/>
    <cellStyle name="Moneda 18 4 2" xfId="924" xr:uid="{00000000-0005-0000-0000-0000E7070000}"/>
    <cellStyle name="Moneda 18 5" xfId="925" xr:uid="{00000000-0005-0000-0000-0000E8070000}"/>
    <cellStyle name="Moneda 18 5 2" xfId="926" xr:uid="{00000000-0005-0000-0000-0000E9070000}"/>
    <cellStyle name="Moneda 18 6" xfId="927" xr:uid="{00000000-0005-0000-0000-0000EA070000}"/>
    <cellStyle name="Moneda 18 6 2" xfId="928" xr:uid="{00000000-0005-0000-0000-0000EB070000}"/>
    <cellStyle name="Moneda 18 7" xfId="929" xr:uid="{00000000-0005-0000-0000-0000EC070000}"/>
    <cellStyle name="Moneda 18 8" xfId="930" xr:uid="{00000000-0005-0000-0000-0000ED070000}"/>
    <cellStyle name="Moneda 19" xfId="931" xr:uid="{00000000-0005-0000-0000-0000EE070000}"/>
    <cellStyle name="Moneda 19 2" xfId="932" xr:uid="{00000000-0005-0000-0000-0000EF070000}"/>
    <cellStyle name="Moneda 19 2 2" xfId="933" xr:uid="{00000000-0005-0000-0000-0000F0070000}"/>
    <cellStyle name="Moneda 19 2 2 2" xfId="934" xr:uid="{00000000-0005-0000-0000-0000F1070000}"/>
    <cellStyle name="Moneda 19 2 2 2 2" xfId="935" xr:uid="{00000000-0005-0000-0000-0000F2070000}"/>
    <cellStyle name="Moneda 19 2 2 3" xfId="936" xr:uid="{00000000-0005-0000-0000-0000F3070000}"/>
    <cellStyle name="Moneda 19 2 2 3 2" xfId="937" xr:uid="{00000000-0005-0000-0000-0000F4070000}"/>
    <cellStyle name="Moneda 19 2 2 4" xfId="938" xr:uid="{00000000-0005-0000-0000-0000F5070000}"/>
    <cellStyle name="Moneda 19 2 2 4 2" xfId="939" xr:uid="{00000000-0005-0000-0000-0000F6070000}"/>
    <cellStyle name="Moneda 19 2 2 5" xfId="940" xr:uid="{00000000-0005-0000-0000-0000F7070000}"/>
    <cellStyle name="Moneda 19 2 3" xfId="941" xr:uid="{00000000-0005-0000-0000-0000F8070000}"/>
    <cellStyle name="Moneda 19 2 3 2" xfId="942" xr:uid="{00000000-0005-0000-0000-0000F9070000}"/>
    <cellStyle name="Moneda 19 2 4" xfId="943" xr:uid="{00000000-0005-0000-0000-0000FA070000}"/>
    <cellStyle name="Moneda 19 2 4 2" xfId="944" xr:uid="{00000000-0005-0000-0000-0000FB070000}"/>
    <cellStyle name="Moneda 19 2 5" xfId="945" xr:uid="{00000000-0005-0000-0000-0000FC070000}"/>
    <cellStyle name="Moneda 19 2 5 2" xfId="946" xr:uid="{00000000-0005-0000-0000-0000FD070000}"/>
    <cellStyle name="Moneda 19 2 6" xfId="947" xr:uid="{00000000-0005-0000-0000-0000FE070000}"/>
    <cellStyle name="Moneda 19 2 7" xfId="948" xr:uid="{00000000-0005-0000-0000-0000FF070000}"/>
    <cellStyle name="Moneda 19 3" xfId="949" xr:uid="{00000000-0005-0000-0000-000000080000}"/>
    <cellStyle name="Moneda 19 3 2" xfId="950" xr:uid="{00000000-0005-0000-0000-000001080000}"/>
    <cellStyle name="Moneda 19 3 2 2" xfId="951" xr:uid="{00000000-0005-0000-0000-000002080000}"/>
    <cellStyle name="Moneda 19 3 3" xfId="952" xr:uid="{00000000-0005-0000-0000-000003080000}"/>
    <cellStyle name="Moneda 19 3 3 2" xfId="953" xr:uid="{00000000-0005-0000-0000-000004080000}"/>
    <cellStyle name="Moneda 19 3 4" xfId="954" xr:uid="{00000000-0005-0000-0000-000005080000}"/>
    <cellStyle name="Moneda 19 3 4 2" xfId="955" xr:uid="{00000000-0005-0000-0000-000006080000}"/>
    <cellStyle name="Moneda 19 3 5" xfId="956" xr:uid="{00000000-0005-0000-0000-000007080000}"/>
    <cellStyle name="Moneda 19 4" xfId="957" xr:uid="{00000000-0005-0000-0000-000008080000}"/>
    <cellStyle name="Moneda 19 4 2" xfId="958" xr:uid="{00000000-0005-0000-0000-000009080000}"/>
    <cellStyle name="Moneda 19 5" xfId="959" xr:uid="{00000000-0005-0000-0000-00000A080000}"/>
    <cellStyle name="Moneda 19 5 2" xfId="960" xr:uid="{00000000-0005-0000-0000-00000B080000}"/>
    <cellStyle name="Moneda 19 6" xfId="961" xr:uid="{00000000-0005-0000-0000-00000C080000}"/>
    <cellStyle name="Moneda 19 6 2" xfId="962" xr:uid="{00000000-0005-0000-0000-00000D080000}"/>
    <cellStyle name="Moneda 19 7" xfId="963" xr:uid="{00000000-0005-0000-0000-00000E080000}"/>
    <cellStyle name="Moneda 19 8" xfId="964" xr:uid="{00000000-0005-0000-0000-00000F080000}"/>
    <cellStyle name="Moneda 2" xfId="10" xr:uid="{00000000-0005-0000-0000-000010080000}"/>
    <cellStyle name="Moneda 2 2" xfId="11" xr:uid="{00000000-0005-0000-0000-000011080000}"/>
    <cellStyle name="Moneda 2 2 2" xfId="12" xr:uid="{00000000-0005-0000-0000-000012080000}"/>
    <cellStyle name="Moneda 2 2 3" xfId="965" xr:uid="{00000000-0005-0000-0000-000013080000}"/>
    <cellStyle name="Moneda 2 2 3 2" xfId="966" xr:uid="{00000000-0005-0000-0000-000014080000}"/>
    <cellStyle name="Moneda 2 3" xfId="13" xr:uid="{00000000-0005-0000-0000-000015080000}"/>
    <cellStyle name="Moneda 2 3 10" xfId="967" xr:uid="{00000000-0005-0000-0000-000016080000}"/>
    <cellStyle name="Moneda 2 3 10 2" xfId="968" xr:uid="{00000000-0005-0000-0000-000017080000}"/>
    <cellStyle name="Moneda 2 3 10 2 2" xfId="969" xr:uid="{00000000-0005-0000-0000-000018080000}"/>
    <cellStyle name="Moneda 2 3 10 3" xfId="970" xr:uid="{00000000-0005-0000-0000-000019080000}"/>
    <cellStyle name="Moneda 2 3 11" xfId="971" xr:uid="{00000000-0005-0000-0000-00001A080000}"/>
    <cellStyle name="Moneda 2 3 11 2" xfId="972" xr:uid="{00000000-0005-0000-0000-00001B080000}"/>
    <cellStyle name="Moneda 2 3 11 3" xfId="973" xr:uid="{00000000-0005-0000-0000-00001C080000}"/>
    <cellStyle name="Moneda 2 3 12" xfId="974" xr:uid="{00000000-0005-0000-0000-00001D080000}"/>
    <cellStyle name="Moneda 2 3 2" xfId="975" xr:uid="{00000000-0005-0000-0000-00001E080000}"/>
    <cellStyle name="Moneda 2 3 2 10" xfId="976" xr:uid="{00000000-0005-0000-0000-00001F080000}"/>
    <cellStyle name="Moneda 2 3 2 11" xfId="977" xr:uid="{00000000-0005-0000-0000-000020080000}"/>
    <cellStyle name="Moneda 2 3 2 2" xfId="978" xr:uid="{00000000-0005-0000-0000-000021080000}"/>
    <cellStyle name="Moneda 2 3 2 2 2" xfId="979" xr:uid="{00000000-0005-0000-0000-000022080000}"/>
    <cellStyle name="Moneda 2 3 2 2 2 2" xfId="980" xr:uid="{00000000-0005-0000-0000-000023080000}"/>
    <cellStyle name="Moneda 2 3 2 2 2 2 2" xfId="981" xr:uid="{00000000-0005-0000-0000-000024080000}"/>
    <cellStyle name="Moneda 2 3 2 2 2 2 2 2" xfId="982" xr:uid="{00000000-0005-0000-0000-000025080000}"/>
    <cellStyle name="Moneda 2 3 2 2 2 2 2 2 2" xfId="983" xr:uid="{00000000-0005-0000-0000-000026080000}"/>
    <cellStyle name="Moneda 2 3 2 2 2 2 2 3" xfId="984" xr:uid="{00000000-0005-0000-0000-000027080000}"/>
    <cellStyle name="Moneda 2 3 2 2 2 2 3" xfId="985" xr:uid="{00000000-0005-0000-0000-000028080000}"/>
    <cellStyle name="Moneda 2 3 2 2 2 2 3 2" xfId="986" xr:uid="{00000000-0005-0000-0000-000029080000}"/>
    <cellStyle name="Moneda 2 3 2 2 2 2 3 3" xfId="987" xr:uid="{00000000-0005-0000-0000-00002A080000}"/>
    <cellStyle name="Moneda 2 3 2 2 2 2 4" xfId="988" xr:uid="{00000000-0005-0000-0000-00002B080000}"/>
    <cellStyle name="Moneda 2 3 2 2 2 2 4 2" xfId="989" xr:uid="{00000000-0005-0000-0000-00002C080000}"/>
    <cellStyle name="Moneda 2 3 2 2 2 2 5" xfId="990" xr:uid="{00000000-0005-0000-0000-00002D080000}"/>
    <cellStyle name="Moneda 2 3 2 2 2 2 6" xfId="991" xr:uid="{00000000-0005-0000-0000-00002E080000}"/>
    <cellStyle name="Moneda 2 3 2 2 2 3" xfId="992" xr:uid="{00000000-0005-0000-0000-00002F080000}"/>
    <cellStyle name="Moneda 2 3 2 2 2 3 2" xfId="993" xr:uid="{00000000-0005-0000-0000-000030080000}"/>
    <cellStyle name="Moneda 2 3 2 2 2 3 2 2" xfId="994" xr:uid="{00000000-0005-0000-0000-000031080000}"/>
    <cellStyle name="Moneda 2 3 2 2 2 3 3" xfId="995" xr:uid="{00000000-0005-0000-0000-000032080000}"/>
    <cellStyle name="Moneda 2 3 2 2 2 4" xfId="996" xr:uid="{00000000-0005-0000-0000-000033080000}"/>
    <cellStyle name="Moneda 2 3 2 2 2 4 2" xfId="997" xr:uid="{00000000-0005-0000-0000-000034080000}"/>
    <cellStyle name="Moneda 2 3 2 2 2 4 3" xfId="998" xr:uid="{00000000-0005-0000-0000-000035080000}"/>
    <cellStyle name="Moneda 2 3 2 2 2 5" xfId="999" xr:uid="{00000000-0005-0000-0000-000036080000}"/>
    <cellStyle name="Moneda 2 3 2 2 2 5 2" xfId="1000" xr:uid="{00000000-0005-0000-0000-000037080000}"/>
    <cellStyle name="Moneda 2 3 2 2 2 6" xfId="1001" xr:uid="{00000000-0005-0000-0000-000038080000}"/>
    <cellStyle name="Moneda 2 3 2 2 2 7" xfId="1002" xr:uid="{00000000-0005-0000-0000-000039080000}"/>
    <cellStyle name="Moneda 2 3 2 2 3" xfId="1003" xr:uid="{00000000-0005-0000-0000-00003A080000}"/>
    <cellStyle name="Moneda 2 3 2 2 3 2" xfId="1004" xr:uid="{00000000-0005-0000-0000-00003B080000}"/>
    <cellStyle name="Moneda 2 3 2 2 3 2 2" xfId="1005" xr:uid="{00000000-0005-0000-0000-00003C080000}"/>
    <cellStyle name="Moneda 2 3 2 2 3 2 2 2" xfId="1006" xr:uid="{00000000-0005-0000-0000-00003D080000}"/>
    <cellStyle name="Moneda 2 3 2 2 3 2 2 3" xfId="1007" xr:uid="{00000000-0005-0000-0000-00003E080000}"/>
    <cellStyle name="Moneda 2 3 2 2 3 2 3" xfId="1008" xr:uid="{00000000-0005-0000-0000-00003F080000}"/>
    <cellStyle name="Moneda 2 3 2 2 3 2 4" xfId="1009" xr:uid="{00000000-0005-0000-0000-000040080000}"/>
    <cellStyle name="Moneda 2 3 2 2 3 3" xfId="1010" xr:uid="{00000000-0005-0000-0000-000041080000}"/>
    <cellStyle name="Moneda 2 3 2 2 3 3 2" xfId="1011" xr:uid="{00000000-0005-0000-0000-000042080000}"/>
    <cellStyle name="Moneda 2 3 2 2 3 3 2 2" xfId="1012" xr:uid="{00000000-0005-0000-0000-000043080000}"/>
    <cellStyle name="Moneda 2 3 2 2 3 3 3" xfId="1013" xr:uid="{00000000-0005-0000-0000-000044080000}"/>
    <cellStyle name="Moneda 2 3 2 2 3 4" xfId="1014" xr:uid="{00000000-0005-0000-0000-000045080000}"/>
    <cellStyle name="Moneda 2 3 2 2 3 4 2" xfId="1015" xr:uid="{00000000-0005-0000-0000-000046080000}"/>
    <cellStyle name="Moneda 2 3 2 2 3 4 3" xfId="1016" xr:uid="{00000000-0005-0000-0000-000047080000}"/>
    <cellStyle name="Moneda 2 3 2 2 3 5" xfId="1017" xr:uid="{00000000-0005-0000-0000-000048080000}"/>
    <cellStyle name="Moneda 2 3 2 2 3 6" xfId="1018" xr:uid="{00000000-0005-0000-0000-000049080000}"/>
    <cellStyle name="Moneda 2 3 2 2 4" xfId="1019" xr:uid="{00000000-0005-0000-0000-00004A080000}"/>
    <cellStyle name="Moneda 2 3 2 2 4 2" xfId="1020" xr:uid="{00000000-0005-0000-0000-00004B080000}"/>
    <cellStyle name="Moneda 2 3 2 2 4 2 2" xfId="1021" xr:uid="{00000000-0005-0000-0000-00004C080000}"/>
    <cellStyle name="Moneda 2 3 2 2 4 2 2 2" xfId="1022" xr:uid="{00000000-0005-0000-0000-00004D080000}"/>
    <cellStyle name="Moneda 2 3 2 2 4 2 3" xfId="1023" xr:uid="{00000000-0005-0000-0000-00004E080000}"/>
    <cellStyle name="Moneda 2 3 2 2 4 2 4" xfId="1024" xr:uid="{00000000-0005-0000-0000-00004F080000}"/>
    <cellStyle name="Moneda 2 3 2 2 4 3" xfId="1025" xr:uid="{00000000-0005-0000-0000-000050080000}"/>
    <cellStyle name="Moneda 2 3 2 2 4 3 2" xfId="1026" xr:uid="{00000000-0005-0000-0000-000051080000}"/>
    <cellStyle name="Moneda 2 3 2 2 4 4" xfId="1027" xr:uid="{00000000-0005-0000-0000-000052080000}"/>
    <cellStyle name="Moneda 2 3 2 2 4 5" xfId="1028" xr:uid="{00000000-0005-0000-0000-000053080000}"/>
    <cellStyle name="Moneda 2 3 2 2 5" xfId="1029" xr:uid="{00000000-0005-0000-0000-000054080000}"/>
    <cellStyle name="Moneda 2 3 2 2 5 2" xfId="1030" xr:uid="{00000000-0005-0000-0000-000055080000}"/>
    <cellStyle name="Moneda 2 3 2 2 5 2 2" xfId="1031" xr:uid="{00000000-0005-0000-0000-000056080000}"/>
    <cellStyle name="Moneda 2 3 2 2 5 2 3" xfId="1032" xr:uid="{00000000-0005-0000-0000-000057080000}"/>
    <cellStyle name="Moneda 2 3 2 2 5 3" xfId="1033" xr:uid="{00000000-0005-0000-0000-000058080000}"/>
    <cellStyle name="Moneda 2 3 2 2 5 4" xfId="1034" xr:uid="{00000000-0005-0000-0000-000059080000}"/>
    <cellStyle name="Moneda 2 3 2 2 6" xfId="1035" xr:uid="{00000000-0005-0000-0000-00005A080000}"/>
    <cellStyle name="Moneda 2 3 2 2 6 2" xfId="1036" xr:uid="{00000000-0005-0000-0000-00005B080000}"/>
    <cellStyle name="Moneda 2 3 2 2 6 2 2" xfId="1037" xr:uid="{00000000-0005-0000-0000-00005C080000}"/>
    <cellStyle name="Moneda 2 3 2 2 6 3" xfId="1038" xr:uid="{00000000-0005-0000-0000-00005D080000}"/>
    <cellStyle name="Moneda 2 3 2 2 7" xfId="1039" xr:uid="{00000000-0005-0000-0000-00005E080000}"/>
    <cellStyle name="Moneda 2 3 2 2 7 2" xfId="1040" xr:uid="{00000000-0005-0000-0000-00005F080000}"/>
    <cellStyle name="Moneda 2 3 2 2 8" xfId="1041" xr:uid="{00000000-0005-0000-0000-000060080000}"/>
    <cellStyle name="Moneda 2 3 2 3" xfId="1042" xr:uid="{00000000-0005-0000-0000-000061080000}"/>
    <cellStyle name="Moneda 2 3 2 3 2" xfId="1043" xr:uid="{00000000-0005-0000-0000-000062080000}"/>
    <cellStyle name="Moneda 2 3 2 3 2 2" xfId="1044" xr:uid="{00000000-0005-0000-0000-000063080000}"/>
    <cellStyle name="Moneda 2 3 2 3 2 2 2" xfId="1045" xr:uid="{00000000-0005-0000-0000-000064080000}"/>
    <cellStyle name="Moneda 2 3 2 3 2 2 2 2" xfId="1046" xr:uid="{00000000-0005-0000-0000-000065080000}"/>
    <cellStyle name="Moneda 2 3 2 3 2 2 2 3" xfId="1047" xr:uid="{00000000-0005-0000-0000-000066080000}"/>
    <cellStyle name="Moneda 2 3 2 3 2 2 3" xfId="1048" xr:uid="{00000000-0005-0000-0000-000067080000}"/>
    <cellStyle name="Moneda 2 3 2 3 2 2 3 2" xfId="1049" xr:uid="{00000000-0005-0000-0000-000068080000}"/>
    <cellStyle name="Moneda 2 3 2 3 2 2 4" xfId="1050" xr:uid="{00000000-0005-0000-0000-000069080000}"/>
    <cellStyle name="Moneda 2 3 2 3 2 2 4 2" xfId="1051" xr:uid="{00000000-0005-0000-0000-00006A080000}"/>
    <cellStyle name="Moneda 2 3 2 3 2 2 5" xfId="1052" xr:uid="{00000000-0005-0000-0000-00006B080000}"/>
    <cellStyle name="Moneda 2 3 2 3 2 2 6" xfId="1053" xr:uid="{00000000-0005-0000-0000-00006C080000}"/>
    <cellStyle name="Moneda 2 3 2 3 2 3" xfId="1054" xr:uid="{00000000-0005-0000-0000-00006D080000}"/>
    <cellStyle name="Moneda 2 3 2 3 2 3 2" xfId="1055" xr:uid="{00000000-0005-0000-0000-00006E080000}"/>
    <cellStyle name="Moneda 2 3 2 3 2 3 3" xfId="1056" xr:uid="{00000000-0005-0000-0000-00006F080000}"/>
    <cellStyle name="Moneda 2 3 2 3 2 4" xfId="1057" xr:uid="{00000000-0005-0000-0000-000070080000}"/>
    <cellStyle name="Moneda 2 3 2 3 2 4 2" xfId="1058" xr:uid="{00000000-0005-0000-0000-000071080000}"/>
    <cellStyle name="Moneda 2 3 2 3 2 5" xfId="1059" xr:uid="{00000000-0005-0000-0000-000072080000}"/>
    <cellStyle name="Moneda 2 3 2 3 2 5 2" xfId="1060" xr:uid="{00000000-0005-0000-0000-000073080000}"/>
    <cellStyle name="Moneda 2 3 2 3 2 6" xfId="1061" xr:uid="{00000000-0005-0000-0000-000074080000}"/>
    <cellStyle name="Moneda 2 3 2 3 2 7" xfId="1062" xr:uid="{00000000-0005-0000-0000-000075080000}"/>
    <cellStyle name="Moneda 2 3 2 3 3" xfId="1063" xr:uid="{00000000-0005-0000-0000-000076080000}"/>
    <cellStyle name="Moneda 2 3 2 3 3 2" xfId="1064" xr:uid="{00000000-0005-0000-0000-000077080000}"/>
    <cellStyle name="Moneda 2 3 2 3 3 2 2" xfId="1065" xr:uid="{00000000-0005-0000-0000-000078080000}"/>
    <cellStyle name="Moneda 2 3 2 3 3 2 3" xfId="1066" xr:uid="{00000000-0005-0000-0000-000079080000}"/>
    <cellStyle name="Moneda 2 3 2 3 3 3" xfId="1067" xr:uid="{00000000-0005-0000-0000-00007A080000}"/>
    <cellStyle name="Moneda 2 3 2 3 3 3 2" xfId="1068" xr:uid="{00000000-0005-0000-0000-00007B080000}"/>
    <cellStyle name="Moneda 2 3 2 3 3 4" xfId="1069" xr:uid="{00000000-0005-0000-0000-00007C080000}"/>
    <cellStyle name="Moneda 2 3 2 3 3 4 2" xfId="1070" xr:uid="{00000000-0005-0000-0000-00007D080000}"/>
    <cellStyle name="Moneda 2 3 2 3 3 5" xfId="1071" xr:uid="{00000000-0005-0000-0000-00007E080000}"/>
    <cellStyle name="Moneda 2 3 2 3 3 6" xfId="1072" xr:uid="{00000000-0005-0000-0000-00007F080000}"/>
    <cellStyle name="Moneda 2 3 2 3 4" xfId="1073" xr:uid="{00000000-0005-0000-0000-000080080000}"/>
    <cellStyle name="Moneda 2 3 2 3 4 2" xfId="1074" xr:uid="{00000000-0005-0000-0000-000081080000}"/>
    <cellStyle name="Moneda 2 3 2 3 4 3" xfId="1075" xr:uid="{00000000-0005-0000-0000-000082080000}"/>
    <cellStyle name="Moneda 2 3 2 3 5" xfId="1076" xr:uid="{00000000-0005-0000-0000-000083080000}"/>
    <cellStyle name="Moneda 2 3 2 3 5 2" xfId="1077" xr:uid="{00000000-0005-0000-0000-000084080000}"/>
    <cellStyle name="Moneda 2 3 2 3 6" xfId="1078" xr:uid="{00000000-0005-0000-0000-000085080000}"/>
    <cellStyle name="Moneda 2 3 2 3 6 2" xfId="1079" xr:uid="{00000000-0005-0000-0000-000086080000}"/>
    <cellStyle name="Moneda 2 3 2 3 7" xfId="1080" xr:uid="{00000000-0005-0000-0000-000087080000}"/>
    <cellStyle name="Moneda 2 3 2 3 8" xfId="1081" xr:uid="{00000000-0005-0000-0000-000088080000}"/>
    <cellStyle name="Moneda 2 3 2 4" xfId="1082" xr:uid="{00000000-0005-0000-0000-000089080000}"/>
    <cellStyle name="Moneda 2 3 2 4 2" xfId="1083" xr:uid="{00000000-0005-0000-0000-00008A080000}"/>
    <cellStyle name="Moneda 2 3 2 4 2 2" xfId="1084" xr:uid="{00000000-0005-0000-0000-00008B080000}"/>
    <cellStyle name="Moneda 2 3 2 4 2 2 2" xfId="1085" xr:uid="{00000000-0005-0000-0000-00008C080000}"/>
    <cellStyle name="Moneda 2 3 2 4 2 2 2 2" xfId="1086" xr:uid="{00000000-0005-0000-0000-00008D080000}"/>
    <cellStyle name="Moneda 2 3 2 4 2 2 2 3" xfId="1087" xr:uid="{00000000-0005-0000-0000-00008E080000}"/>
    <cellStyle name="Moneda 2 3 2 4 2 2 3" xfId="1088" xr:uid="{00000000-0005-0000-0000-00008F080000}"/>
    <cellStyle name="Moneda 2 3 2 4 2 2 3 2" xfId="1089" xr:uid="{00000000-0005-0000-0000-000090080000}"/>
    <cellStyle name="Moneda 2 3 2 4 2 2 4" xfId="1090" xr:uid="{00000000-0005-0000-0000-000091080000}"/>
    <cellStyle name="Moneda 2 3 2 4 2 2 4 2" xfId="1091" xr:uid="{00000000-0005-0000-0000-000092080000}"/>
    <cellStyle name="Moneda 2 3 2 4 2 2 5" xfId="1092" xr:uid="{00000000-0005-0000-0000-000093080000}"/>
    <cellStyle name="Moneda 2 3 2 4 2 2 6" xfId="1093" xr:uid="{00000000-0005-0000-0000-000094080000}"/>
    <cellStyle name="Moneda 2 3 2 4 2 3" xfId="1094" xr:uid="{00000000-0005-0000-0000-000095080000}"/>
    <cellStyle name="Moneda 2 3 2 4 2 3 2" xfId="1095" xr:uid="{00000000-0005-0000-0000-000096080000}"/>
    <cellStyle name="Moneda 2 3 2 4 2 3 3" xfId="1096" xr:uid="{00000000-0005-0000-0000-000097080000}"/>
    <cellStyle name="Moneda 2 3 2 4 2 4" xfId="1097" xr:uid="{00000000-0005-0000-0000-000098080000}"/>
    <cellStyle name="Moneda 2 3 2 4 2 4 2" xfId="1098" xr:uid="{00000000-0005-0000-0000-000099080000}"/>
    <cellStyle name="Moneda 2 3 2 4 2 5" xfId="1099" xr:uid="{00000000-0005-0000-0000-00009A080000}"/>
    <cellStyle name="Moneda 2 3 2 4 2 5 2" xfId="1100" xr:uid="{00000000-0005-0000-0000-00009B080000}"/>
    <cellStyle name="Moneda 2 3 2 4 2 6" xfId="1101" xr:uid="{00000000-0005-0000-0000-00009C080000}"/>
    <cellStyle name="Moneda 2 3 2 4 2 7" xfId="1102" xr:uid="{00000000-0005-0000-0000-00009D080000}"/>
    <cellStyle name="Moneda 2 3 2 4 3" xfId="1103" xr:uid="{00000000-0005-0000-0000-00009E080000}"/>
    <cellStyle name="Moneda 2 3 2 4 3 2" xfId="1104" xr:uid="{00000000-0005-0000-0000-00009F080000}"/>
    <cellStyle name="Moneda 2 3 2 4 3 2 2" xfId="1105" xr:uid="{00000000-0005-0000-0000-0000A0080000}"/>
    <cellStyle name="Moneda 2 3 2 4 3 2 3" xfId="1106" xr:uid="{00000000-0005-0000-0000-0000A1080000}"/>
    <cellStyle name="Moneda 2 3 2 4 3 3" xfId="1107" xr:uid="{00000000-0005-0000-0000-0000A2080000}"/>
    <cellStyle name="Moneda 2 3 2 4 3 3 2" xfId="1108" xr:uid="{00000000-0005-0000-0000-0000A3080000}"/>
    <cellStyle name="Moneda 2 3 2 4 3 4" xfId="1109" xr:uid="{00000000-0005-0000-0000-0000A4080000}"/>
    <cellStyle name="Moneda 2 3 2 4 3 4 2" xfId="1110" xr:uid="{00000000-0005-0000-0000-0000A5080000}"/>
    <cellStyle name="Moneda 2 3 2 4 3 5" xfId="1111" xr:uid="{00000000-0005-0000-0000-0000A6080000}"/>
    <cellStyle name="Moneda 2 3 2 4 3 6" xfId="1112" xr:uid="{00000000-0005-0000-0000-0000A7080000}"/>
    <cellStyle name="Moneda 2 3 2 4 4" xfId="1113" xr:uid="{00000000-0005-0000-0000-0000A8080000}"/>
    <cellStyle name="Moneda 2 3 2 4 4 2" xfId="1114" xr:uid="{00000000-0005-0000-0000-0000A9080000}"/>
    <cellStyle name="Moneda 2 3 2 4 4 3" xfId="1115" xr:uid="{00000000-0005-0000-0000-0000AA080000}"/>
    <cellStyle name="Moneda 2 3 2 4 5" xfId="1116" xr:uid="{00000000-0005-0000-0000-0000AB080000}"/>
    <cellStyle name="Moneda 2 3 2 4 5 2" xfId="1117" xr:uid="{00000000-0005-0000-0000-0000AC080000}"/>
    <cellStyle name="Moneda 2 3 2 4 6" xfId="1118" xr:uid="{00000000-0005-0000-0000-0000AD080000}"/>
    <cellStyle name="Moneda 2 3 2 4 6 2" xfId="1119" xr:uid="{00000000-0005-0000-0000-0000AE080000}"/>
    <cellStyle name="Moneda 2 3 2 4 7" xfId="1120" xr:uid="{00000000-0005-0000-0000-0000AF080000}"/>
    <cellStyle name="Moneda 2 3 2 4 8" xfId="1121" xr:uid="{00000000-0005-0000-0000-0000B0080000}"/>
    <cellStyle name="Moneda 2 3 2 5" xfId="1122" xr:uid="{00000000-0005-0000-0000-0000B1080000}"/>
    <cellStyle name="Moneda 2 3 2 5 2" xfId="1123" xr:uid="{00000000-0005-0000-0000-0000B2080000}"/>
    <cellStyle name="Moneda 2 3 2 5 2 2" xfId="1124" xr:uid="{00000000-0005-0000-0000-0000B3080000}"/>
    <cellStyle name="Moneda 2 3 2 5 2 2 2" xfId="1125" xr:uid="{00000000-0005-0000-0000-0000B4080000}"/>
    <cellStyle name="Moneda 2 3 2 5 2 2 2 2" xfId="1126" xr:uid="{00000000-0005-0000-0000-0000B5080000}"/>
    <cellStyle name="Moneda 2 3 2 5 2 2 3" xfId="1127" xr:uid="{00000000-0005-0000-0000-0000B6080000}"/>
    <cellStyle name="Moneda 2 3 2 5 2 3" xfId="1128" xr:uid="{00000000-0005-0000-0000-0000B7080000}"/>
    <cellStyle name="Moneda 2 3 2 5 2 3 2" xfId="1129" xr:uid="{00000000-0005-0000-0000-0000B8080000}"/>
    <cellStyle name="Moneda 2 3 2 5 2 3 3" xfId="1130" xr:uid="{00000000-0005-0000-0000-0000B9080000}"/>
    <cellStyle name="Moneda 2 3 2 5 2 4" xfId="1131" xr:uid="{00000000-0005-0000-0000-0000BA080000}"/>
    <cellStyle name="Moneda 2 3 2 5 2 4 2" xfId="1132" xr:uid="{00000000-0005-0000-0000-0000BB080000}"/>
    <cellStyle name="Moneda 2 3 2 5 2 5" xfId="1133" xr:uid="{00000000-0005-0000-0000-0000BC080000}"/>
    <cellStyle name="Moneda 2 3 2 5 2 6" xfId="1134" xr:uid="{00000000-0005-0000-0000-0000BD080000}"/>
    <cellStyle name="Moneda 2 3 2 5 3" xfId="1135" xr:uid="{00000000-0005-0000-0000-0000BE080000}"/>
    <cellStyle name="Moneda 2 3 2 5 3 2" xfId="1136" xr:uid="{00000000-0005-0000-0000-0000BF080000}"/>
    <cellStyle name="Moneda 2 3 2 5 3 2 2" xfId="1137" xr:uid="{00000000-0005-0000-0000-0000C0080000}"/>
    <cellStyle name="Moneda 2 3 2 5 3 3" xfId="1138" xr:uid="{00000000-0005-0000-0000-0000C1080000}"/>
    <cellStyle name="Moneda 2 3 2 5 4" xfId="1139" xr:uid="{00000000-0005-0000-0000-0000C2080000}"/>
    <cellStyle name="Moneda 2 3 2 5 4 2" xfId="1140" xr:uid="{00000000-0005-0000-0000-0000C3080000}"/>
    <cellStyle name="Moneda 2 3 2 5 4 3" xfId="1141" xr:uid="{00000000-0005-0000-0000-0000C4080000}"/>
    <cellStyle name="Moneda 2 3 2 5 5" xfId="1142" xr:uid="{00000000-0005-0000-0000-0000C5080000}"/>
    <cellStyle name="Moneda 2 3 2 5 5 2" xfId="1143" xr:uid="{00000000-0005-0000-0000-0000C6080000}"/>
    <cellStyle name="Moneda 2 3 2 5 6" xfId="1144" xr:uid="{00000000-0005-0000-0000-0000C7080000}"/>
    <cellStyle name="Moneda 2 3 2 5 7" xfId="1145" xr:uid="{00000000-0005-0000-0000-0000C8080000}"/>
    <cellStyle name="Moneda 2 3 2 6" xfId="1146" xr:uid="{00000000-0005-0000-0000-0000C9080000}"/>
    <cellStyle name="Moneda 2 3 2 6 2" xfId="1147" xr:uid="{00000000-0005-0000-0000-0000CA080000}"/>
    <cellStyle name="Moneda 2 3 2 6 2 2" xfId="1148" xr:uid="{00000000-0005-0000-0000-0000CB080000}"/>
    <cellStyle name="Moneda 2 3 2 6 2 2 2" xfId="1149" xr:uid="{00000000-0005-0000-0000-0000CC080000}"/>
    <cellStyle name="Moneda 2 3 2 6 2 3" xfId="1150" xr:uid="{00000000-0005-0000-0000-0000CD080000}"/>
    <cellStyle name="Moneda 2 3 2 6 3" xfId="1151" xr:uid="{00000000-0005-0000-0000-0000CE080000}"/>
    <cellStyle name="Moneda 2 3 2 6 3 2" xfId="1152" xr:uid="{00000000-0005-0000-0000-0000CF080000}"/>
    <cellStyle name="Moneda 2 3 2 6 3 3" xfId="1153" xr:uid="{00000000-0005-0000-0000-0000D0080000}"/>
    <cellStyle name="Moneda 2 3 2 6 4" xfId="1154" xr:uid="{00000000-0005-0000-0000-0000D1080000}"/>
    <cellStyle name="Moneda 2 3 2 6 4 2" xfId="1155" xr:uid="{00000000-0005-0000-0000-0000D2080000}"/>
    <cellStyle name="Moneda 2 3 2 6 5" xfId="1156" xr:uid="{00000000-0005-0000-0000-0000D3080000}"/>
    <cellStyle name="Moneda 2 3 2 6 6" xfId="1157" xr:uid="{00000000-0005-0000-0000-0000D4080000}"/>
    <cellStyle name="Moneda 2 3 2 7" xfId="1158" xr:uid="{00000000-0005-0000-0000-0000D5080000}"/>
    <cellStyle name="Moneda 2 3 2 7 2" xfId="1159" xr:uid="{00000000-0005-0000-0000-0000D6080000}"/>
    <cellStyle name="Moneda 2 3 2 7 2 2" xfId="1160" xr:uid="{00000000-0005-0000-0000-0000D7080000}"/>
    <cellStyle name="Moneda 2 3 2 7 3" xfId="1161" xr:uid="{00000000-0005-0000-0000-0000D8080000}"/>
    <cellStyle name="Moneda 2 3 2 8" xfId="1162" xr:uid="{00000000-0005-0000-0000-0000D9080000}"/>
    <cellStyle name="Moneda 2 3 2 8 2" xfId="1163" xr:uid="{00000000-0005-0000-0000-0000DA080000}"/>
    <cellStyle name="Moneda 2 3 2 8 3" xfId="1164" xr:uid="{00000000-0005-0000-0000-0000DB080000}"/>
    <cellStyle name="Moneda 2 3 2 9" xfId="1165" xr:uid="{00000000-0005-0000-0000-0000DC080000}"/>
    <cellStyle name="Moneda 2 3 2 9 2" xfId="1166" xr:uid="{00000000-0005-0000-0000-0000DD080000}"/>
    <cellStyle name="Moneda 2 3 3" xfId="1167" xr:uid="{00000000-0005-0000-0000-0000DE080000}"/>
    <cellStyle name="Moneda 2 3 3 2" xfId="1168" xr:uid="{00000000-0005-0000-0000-0000DF080000}"/>
    <cellStyle name="Moneda 2 3 3 2 2" xfId="1169" xr:uid="{00000000-0005-0000-0000-0000E0080000}"/>
    <cellStyle name="Moneda 2 3 3 2 2 2" xfId="1170" xr:uid="{00000000-0005-0000-0000-0000E1080000}"/>
    <cellStyle name="Moneda 2 3 3 2 2 2 2" xfId="1171" xr:uid="{00000000-0005-0000-0000-0000E2080000}"/>
    <cellStyle name="Moneda 2 3 3 2 2 2 2 2" xfId="1172" xr:uid="{00000000-0005-0000-0000-0000E3080000}"/>
    <cellStyle name="Moneda 2 3 3 2 2 2 3" xfId="1173" xr:uid="{00000000-0005-0000-0000-0000E4080000}"/>
    <cellStyle name="Moneda 2 3 3 2 2 3" xfId="1174" xr:uid="{00000000-0005-0000-0000-0000E5080000}"/>
    <cellStyle name="Moneda 2 3 3 2 2 3 2" xfId="1175" xr:uid="{00000000-0005-0000-0000-0000E6080000}"/>
    <cellStyle name="Moneda 2 3 3 2 2 3 3" xfId="1176" xr:uid="{00000000-0005-0000-0000-0000E7080000}"/>
    <cellStyle name="Moneda 2 3 3 2 2 4" xfId="1177" xr:uid="{00000000-0005-0000-0000-0000E8080000}"/>
    <cellStyle name="Moneda 2 3 3 2 2 4 2" xfId="1178" xr:uid="{00000000-0005-0000-0000-0000E9080000}"/>
    <cellStyle name="Moneda 2 3 3 2 2 5" xfId="1179" xr:uid="{00000000-0005-0000-0000-0000EA080000}"/>
    <cellStyle name="Moneda 2 3 3 2 2 6" xfId="1180" xr:uid="{00000000-0005-0000-0000-0000EB080000}"/>
    <cellStyle name="Moneda 2 3 3 2 3" xfId="1181" xr:uid="{00000000-0005-0000-0000-0000EC080000}"/>
    <cellStyle name="Moneda 2 3 3 2 3 2" xfId="1182" xr:uid="{00000000-0005-0000-0000-0000ED080000}"/>
    <cellStyle name="Moneda 2 3 3 2 3 2 2" xfId="1183" xr:uid="{00000000-0005-0000-0000-0000EE080000}"/>
    <cellStyle name="Moneda 2 3 3 2 3 3" xfId="1184" xr:uid="{00000000-0005-0000-0000-0000EF080000}"/>
    <cellStyle name="Moneda 2 3 3 2 4" xfId="1185" xr:uid="{00000000-0005-0000-0000-0000F0080000}"/>
    <cellStyle name="Moneda 2 3 3 2 4 2" xfId="1186" xr:uid="{00000000-0005-0000-0000-0000F1080000}"/>
    <cellStyle name="Moneda 2 3 3 2 4 3" xfId="1187" xr:uid="{00000000-0005-0000-0000-0000F2080000}"/>
    <cellStyle name="Moneda 2 3 3 2 5" xfId="1188" xr:uid="{00000000-0005-0000-0000-0000F3080000}"/>
    <cellStyle name="Moneda 2 3 3 2 5 2" xfId="1189" xr:uid="{00000000-0005-0000-0000-0000F4080000}"/>
    <cellStyle name="Moneda 2 3 3 2 6" xfId="1190" xr:uid="{00000000-0005-0000-0000-0000F5080000}"/>
    <cellStyle name="Moneda 2 3 3 2 7" xfId="1191" xr:uid="{00000000-0005-0000-0000-0000F6080000}"/>
    <cellStyle name="Moneda 2 3 3 3" xfId="1192" xr:uid="{00000000-0005-0000-0000-0000F7080000}"/>
    <cellStyle name="Moneda 2 3 3 3 2" xfId="1193" xr:uid="{00000000-0005-0000-0000-0000F8080000}"/>
    <cellStyle name="Moneda 2 3 3 3 2 2" xfId="1194" xr:uid="{00000000-0005-0000-0000-0000F9080000}"/>
    <cellStyle name="Moneda 2 3 3 3 2 2 2" xfId="1195" xr:uid="{00000000-0005-0000-0000-0000FA080000}"/>
    <cellStyle name="Moneda 2 3 3 3 2 2 3" xfId="1196" xr:uid="{00000000-0005-0000-0000-0000FB080000}"/>
    <cellStyle name="Moneda 2 3 3 3 2 3" xfId="1197" xr:uid="{00000000-0005-0000-0000-0000FC080000}"/>
    <cellStyle name="Moneda 2 3 3 3 2 4" xfId="1198" xr:uid="{00000000-0005-0000-0000-0000FD080000}"/>
    <cellStyle name="Moneda 2 3 3 3 3" xfId="1199" xr:uid="{00000000-0005-0000-0000-0000FE080000}"/>
    <cellStyle name="Moneda 2 3 3 3 3 2" xfId="1200" xr:uid="{00000000-0005-0000-0000-0000FF080000}"/>
    <cellStyle name="Moneda 2 3 3 3 3 2 2" xfId="1201" xr:uid="{00000000-0005-0000-0000-000000090000}"/>
    <cellStyle name="Moneda 2 3 3 3 3 3" xfId="1202" xr:uid="{00000000-0005-0000-0000-000001090000}"/>
    <cellStyle name="Moneda 2 3 3 3 4" xfId="1203" xr:uid="{00000000-0005-0000-0000-000002090000}"/>
    <cellStyle name="Moneda 2 3 3 3 4 2" xfId="1204" xr:uid="{00000000-0005-0000-0000-000003090000}"/>
    <cellStyle name="Moneda 2 3 3 3 4 3" xfId="1205" xr:uid="{00000000-0005-0000-0000-000004090000}"/>
    <cellStyle name="Moneda 2 3 3 3 5" xfId="1206" xr:uid="{00000000-0005-0000-0000-000005090000}"/>
    <cellStyle name="Moneda 2 3 3 3 6" xfId="1207" xr:uid="{00000000-0005-0000-0000-000006090000}"/>
    <cellStyle name="Moneda 2 3 3 4" xfId="1208" xr:uid="{00000000-0005-0000-0000-000007090000}"/>
    <cellStyle name="Moneda 2 3 3 4 2" xfId="1209" xr:uid="{00000000-0005-0000-0000-000008090000}"/>
    <cellStyle name="Moneda 2 3 3 4 2 2" xfId="1210" xr:uid="{00000000-0005-0000-0000-000009090000}"/>
    <cellStyle name="Moneda 2 3 3 4 2 2 2" xfId="1211" xr:uid="{00000000-0005-0000-0000-00000A090000}"/>
    <cellStyle name="Moneda 2 3 3 4 2 3" xfId="1212" xr:uid="{00000000-0005-0000-0000-00000B090000}"/>
    <cellStyle name="Moneda 2 3 3 4 2 4" xfId="1213" xr:uid="{00000000-0005-0000-0000-00000C090000}"/>
    <cellStyle name="Moneda 2 3 3 4 3" xfId="1214" xr:uid="{00000000-0005-0000-0000-00000D090000}"/>
    <cellStyle name="Moneda 2 3 3 4 3 2" xfId="1215" xr:uid="{00000000-0005-0000-0000-00000E090000}"/>
    <cellStyle name="Moneda 2 3 3 4 4" xfId="1216" xr:uid="{00000000-0005-0000-0000-00000F090000}"/>
    <cellStyle name="Moneda 2 3 3 4 5" xfId="1217" xr:uid="{00000000-0005-0000-0000-000010090000}"/>
    <cellStyle name="Moneda 2 3 3 5" xfId="1218" xr:uid="{00000000-0005-0000-0000-000011090000}"/>
    <cellStyle name="Moneda 2 3 3 5 2" xfId="1219" xr:uid="{00000000-0005-0000-0000-000012090000}"/>
    <cellStyle name="Moneda 2 3 3 5 2 2" xfId="1220" xr:uid="{00000000-0005-0000-0000-000013090000}"/>
    <cellStyle name="Moneda 2 3 3 5 2 3" xfId="1221" xr:uid="{00000000-0005-0000-0000-000014090000}"/>
    <cellStyle name="Moneda 2 3 3 5 3" xfId="1222" xr:uid="{00000000-0005-0000-0000-000015090000}"/>
    <cellStyle name="Moneda 2 3 3 5 4" xfId="1223" xr:uid="{00000000-0005-0000-0000-000016090000}"/>
    <cellStyle name="Moneda 2 3 3 6" xfId="1224" xr:uid="{00000000-0005-0000-0000-000017090000}"/>
    <cellStyle name="Moneda 2 3 3 6 2" xfId="1225" xr:uid="{00000000-0005-0000-0000-000018090000}"/>
    <cellStyle name="Moneda 2 3 3 6 2 2" xfId="1226" xr:uid="{00000000-0005-0000-0000-000019090000}"/>
    <cellStyle name="Moneda 2 3 3 6 3" xfId="1227" xr:uid="{00000000-0005-0000-0000-00001A090000}"/>
    <cellStyle name="Moneda 2 3 3 7" xfId="1228" xr:uid="{00000000-0005-0000-0000-00001B090000}"/>
    <cellStyle name="Moneda 2 3 3 7 2" xfId="1229" xr:uid="{00000000-0005-0000-0000-00001C090000}"/>
    <cellStyle name="Moneda 2 3 3 8" xfId="1230" xr:uid="{00000000-0005-0000-0000-00001D090000}"/>
    <cellStyle name="Moneda 2 3 4" xfId="1231" xr:uid="{00000000-0005-0000-0000-00001E090000}"/>
    <cellStyle name="Moneda 2 3 4 2" xfId="1232" xr:uid="{00000000-0005-0000-0000-00001F090000}"/>
    <cellStyle name="Moneda 2 3 4 2 2" xfId="1233" xr:uid="{00000000-0005-0000-0000-000020090000}"/>
    <cellStyle name="Moneda 2 3 4 2 2 2" xfId="1234" xr:uid="{00000000-0005-0000-0000-000021090000}"/>
    <cellStyle name="Moneda 2 3 4 2 2 2 2" xfId="1235" xr:uid="{00000000-0005-0000-0000-000022090000}"/>
    <cellStyle name="Moneda 2 3 4 2 2 2 2 2" xfId="1236" xr:uid="{00000000-0005-0000-0000-000023090000}"/>
    <cellStyle name="Moneda 2 3 4 2 2 2 3" xfId="1237" xr:uid="{00000000-0005-0000-0000-000024090000}"/>
    <cellStyle name="Moneda 2 3 4 2 2 3" xfId="1238" xr:uid="{00000000-0005-0000-0000-000025090000}"/>
    <cellStyle name="Moneda 2 3 4 2 2 3 2" xfId="1239" xr:uid="{00000000-0005-0000-0000-000026090000}"/>
    <cellStyle name="Moneda 2 3 4 2 2 3 3" xfId="1240" xr:uid="{00000000-0005-0000-0000-000027090000}"/>
    <cellStyle name="Moneda 2 3 4 2 2 4" xfId="1241" xr:uid="{00000000-0005-0000-0000-000028090000}"/>
    <cellStyle name="Moneda 2 3 4 2 2 4 2" xfId="1242" xr:uid="{00000000-0005-0000-0000-000029090000}"/>
    <cellStyle name="Moneda 2 3 4 2 2 5" xfId="1243" xr:uid="{00000000-0005-0000-0000-00002A090000}"/>
    <cellStyle name="Moneda 2 3 4 2 2 6" xfId="1244" xr:uid="{00000000-0005-0000-0000-00002B090000}"/>
    <cellStyle name="Moneda 2 3 4 2 3" xfId="1245" xr:uid="{00000000-0005-0000-0000-00002C090000}"/>
    <cellStyle name="Moneda 2 3 4 2 3 2" xfId="1246" xr:uid="{00000000-0005-0000-0000-00002D090000}"/>
    <cellStyle name="Moneda 2 3 4 2 3 2 2" xfId="1247" xr:uid="{00000000-0005-0000-0000-00002E090000}"/>
    <cellStyle name="Moneda 2 3 4 2 3 3" xfId="1248" xr:uid="{00000000-0005-0000-0000-00002F090000}"/>
    <cellStyle name="Moneda 2 3 4 2 4" xfId="1249" xr:uid="{00000000-0005-0000-0000-000030090000}"/>
    <cellStyle name="Moneda 2 3 4 2 4 2" xfId="1250" xr:uid="{00000000-0005-0000-0000-000031090000}"/>
    <cellStyle name="Moneda 2 3 4 2 4 3" xfId="1251" xr:uid="{00000000-0005-0000-0000-000032090000}"/>
    <cellStyle name="Moneda 2 3 4 2 5" xfId="1252" xr:uid="{00000000-0005-0000-0000-000033090000}"/>
    <cellStyle name="Moneda 2 3 4 2 5 2" xfId="1253" xr:uid="{00000000-0005-0000-0000-000034090000}"/>
    <cellStyle name="Moneda 2 3 4 2 6" xfId="1254" xr:uid="{00000000-0005-0000-0000-000035090000}"/>
    <cellStyle name="Moneda 2 3 4 2 7" xfId="1255" xr:uid="{00000000-0005-0000-0000-000036090000}"/>
    <cellStyle name="Moneda 2 3 4 3" xfId="1256" xr:uid="{00000000-0005-0000-0000-000037090000}"/>
    <cellStyle name="Moneda 2 3 4 3 2" xfId="1257" xr:uid="{00000000-0005-0000-0000-000038090000}"/>
    <cellStyle name="Moneda 2 3 4 3 2 2" xfId="1258" xr:uid="{00000000-0005-0000-0000-000039090000}"/>
    <cellStyle name="Moneda 2 3 4 3 2 2 2" xfId="1259" xr:uid="{00000000-0005-0000-0000-00003A090000}"/>
    <cellStyle name="Moneda 2 3 4 3 2 2 3" xfId="1260" xr:uid="{00000000-0005-0000-0000-00003B090000}"/>
    <cellStyle name="Moneda 2 3 4 3 2 3" xfId="1261" xr:uid="{00000000-0005-0000-0000-00003C090000}"/>
    <cellStyle name="Moneda 2 3 4 3 2 4" xfId="1262" xr:uid="{00000000-0005-0000-0000-00003D090000}"/>
    <cellStyle name="Moneda 2 3 4 3 3" xfId="1263" xr:uid="{00000000-0005-0000-0000-00003E090000}"/>
    <cellStyle name="Moneda 2 3 4 3 3 2" xfId="1264" xr:uid="{00000000-0005-0000-0000-00003F090000}"/>
    <cellStyle name="Moneda 2 3 4 3 3 2 2" xfId="1265" xr:uid="{00000000-0005-0000-0000-000040090000}"/>
    <cellStyle name="Moneda 2 3 4 3 3 3" xfId="1266" xr:uid="{00000000-0005-0000-0000-000041090000}"/>
    <cellStyle name="Moneda 2 3 4 3 4" xfId="1267" xr:uid="{00000000-0005-0000-0000-000042090000}"/>
    <cellStyle name="Moneda 2 3 4 3 4 2" xfId="1268" xr:uid="{00000000-0005-0000-0000-000043090000}"/>
    <cellStyle name="Moneda 2 3 4 3 4 3" xfId="1269" xr:uid="{00000000-0005-0000-0000-000044090000}"/>
    <cellStyle name="Moneda 2 3 4 3 5" xfId="1270" xr:uid="{00000000-0005-0000-0000-000045090000}"/>
    <cellStyle name="Moneda 2 3 4 3 6" xfId="1271" xr:uid="{00000000-0005-0000-0000-000046090000}"/>
    <cellStyle name="Moneda 2 3 4 4" xfId="1272" xr:uid="{00000000-0005-0000-0000-000047090000}"/>
    <cellStyle name="Moneda 2 3 4 4 2" xfId="1273" xr:uid="{00000000-0005-0000-0000-000048090000}"/>
    <cellStyle name="Moneda 2 3 4 4 2 2" xfId="1274" xr:uid="{00000000-0005-0000-0000-000049090000}"/>
    <cellStyle name="Moneda 2 3 4 4 2 2 2" xfId="1275" xr:uid="{00000000-0005-0000-0000-00004A090000}"/>
    <cellStyle name="Moneda 2 3 4 4 2 3" xfId="1276" xr:uid="{00000000-0005-0000-0000-00004B090000}"/>
    <cellStyle name="Moneda 2 3 4 4 2 4" xfId="1277" xr:uid="{00000000-0005-0000-0000-00004C090000}"/>
    <cellStyle name="Moneda 2 3 4 4 3" xfId="1278" xr:uid="{00000000-0005-0000-0000-00004D090000}"/>
    <cellStyle name="Moneda 2 3 4 4 3 2" xfId="1279" xr:uid="{00000000-0005-0000-0000-00004E090000}"/>
    <cellStyle name="Moneda 2 3 4 4 4" xfId="1280" xr:uid="{00000000-0005-0000-0000-00004F090000}"/>
    <cellStyle name="Moneda 2 3 4 4 5" xfId="1281" xr:uid="{00000000-0005-0000-0000-000050090000}"/>
    <cellStyle name="Moneda 2 3 4 5" xfId="1282" xr:uid="{00000000-0005-0000-0000-000051090000}"/>
    <cellStyle name="Moneda 2 3 4 5 2" xfId="1283" xr:uid="{00000000-0005-0000-0000-000052090000}"/>
    <cellStyle name="Moneda 2 3 4 5 2 2" xfId="1284" xr:uid="{00000000-0005-0000-0000-000053090000}"/>
    <cellStyle name="Moneda 2 3 4 5 2 3" xfId="1285" xr:uid="{00000000-0005-0000-0000-000054090000}"/>
    <cellStyle name="Moneda 2 3 4 5 3" xfId="1286" xr:uid="{00000000-0005-0000-0000-000055090000}"/>
    <cellStyle name="Moneda 2 3 4 5 4" xfId="1287" xr:uid="{00000000-0005-0000-0000-000056090000}"/>
    <cellStyle name="Moneda 2 3 4 6" xfId="1288" xr:uid="{00000000-0005-0000-0000-000057090000}"/>
    <cellStyle name="Moneda 2 3 4 6 2" xfId="1289" xr:uid="{00000000-0005-0000-0000-000058090000}"/>
    <cellStyle name="Moneda 2 3 4 6 2 2" xfId="1290" xr:uid="{00000000-0005-0000-0000-000059090000}"/>
    <cellStyle name="Moneda 2 3 4 6 3" xfId="1291" xr:uid="{00000000-0005-0000-0000-00005A090000}"/>
    <cellStyle name="Moneda 2 3 4 7" xfId="1292" xr:uid="{00000000-0005-0000-0000-00005B090000}"/>
    <cellStyle name="Moneda 2 3 4 7 2" xfId="1293" xr:uid="{00000000-0005-0000-0000-00005C090000}"/>
    <cellStyle name="Moneda 2 3 4 8" xfId="1294" xr:uid="{00000000-0005-0000-0000-00005D090000}"/>
    <cellStyle name="Moneda 2 3 5" xfId="1295" xr:uid="{00000000-0005-0000-0000-00005E090000}"/>
    <cellStyle name="Moneda 2 3 5 2" xfId="1296" xr:uid="{00000000-0005-0000-0000-00005F090000}"/>
    <cellStyle name="Moneda 2 3 5 2 2" xfId="1297" xr:uid="{00000000-0005-0000-0000-000060090000}"/>
    <cellStyle name="Moneda 2 3 5 2 2 2" xfId="1298" xr:uid="{00000000-0005-0000-0000-000061090000}"/>
    <cellStyle name="Moneda 2 3 5 2 2 2 2" xfId="1299" xr:uid="{00000000-0005-0000-0000-000062090000}"/>
    <cellStyle name="Moneda 2 3 5 2 2 2 3" xfId="1300" xr:uid="{00000000-0005-0000-0000-000063090000}"/>
    <cellStyle name="Moneda 2 3 5 2 2 3" xfId="1301" xr:uid="{00000000-0005-0000-0000-000064090000}"/>
    <cellStyle name="Moneda 2 3 5 2 2 3 2" xfId="1302" xr:uid="{00000000-0005-0000-0000-000065090000}"/>
    <cellStyle name="Moneda 2 3 5 2 2 4" xfId="1303" xr:uid="{00000000-0005-0000-0000-000066090000}"/>
    <cellStyle name="Moneda 2 3 5 2 2 4 2" xfId="1304" xr:uid="{00000000-0005-0000-0000-000067090000}"/>
    <cellStyle name="Moneda 2 3 5 2 2 5" xfId="1305" xr:uid="{00000000-0005-0000-0000-000068090000}"/>
    <cellStyle name="Moneda 2 3 5 2 2 6" xfId="1306" xr:uid="{00000000-0005-0000-0000-000069090000}"/>
    <cellStyle name="Moneda 2 3 5 2 3" xfId="1307" xr:uid="{00000000-0005-0000-0000-00006A090000}"/>
    <cellStyle name="Moneda 2 3 5 2 3 2" xfId="1308" xr:uid="{00000000-0005-0000-0000-00006B090000}"/>
    <cellStyle name="Moneda 2 3 5 2 3 3" xfId="1309" xr:uid="{00000000-0005-0000-0000-00006C090000}"/>
    <cellStyle name="Moneda 2 3 5 2 4" xfId="1310" xr:uid="{00000000-0005-0000-0000-00006D090000}"/>
    <cellStyle name="Moneda 2 3 5 2 4 2" xfId="1311" xr:uid="{00000000-0005-0000-0000-00006E090000}"/>
    <cellStyle name="Moneda 2 3 5 2 5" xfId="1312" xr:uid="{00000000-0005-0000-0000-00006F090000}"/>
    <cellStyle name="Moneda 2 3 5 2 5 2" xfId="1313" xr:uid="{00000000-0005-0000-0000-000070090000}"/>
    <cellStyle name="Moneda 2 3 5 2 6" xfId="1314" xr:uid="{00000000-0005-0000-0000-000071090000}"/>
    <cellStyle name="Moneda 2 3 5 2 7" xfId="1315" xr:uid="{00000000-0005-0000-0000-000072090000}"/>
    <cellStyle name="Moneda 2 3 5 3" xfId="1316" xr:uid="{00000000-0005-0000-0000-000073090000}"/>
    <cellStyle name="Moneda 2 3 5 3 2" xfId="1317" xr:uid="{00000000-0005-0000-0000-000074090000}"/>
    <cellStyle name="Moneda 2 3 5 3 2 2" xfId="1318" xr:uid="{00000000-0005-0000-0000-000075090000}"/>
    <cellStyle name="Moneda 2 3 5 3 2 3" xfId="1319" xr:uid="{00000000-0005-0000-0000-000076090000}"/>
    <cellStyle name="Moneda 2 3 5 3 3" xfId="1320" xr:uid="{00000000-0005-0000-0000-000077090000}"/>
    <cellStyle name="Moneda 2 3 5 3 3 2" xfId="1321" xr:uid="{00000000-0005-0000-0000-000078090000}"/>
    <cellStyle name="Moneda 2 3 5 3 4" xfId="1322" xr:uid="{00000000-0005-0000-0000-000079090000}"/>
    <cellStyle name="Moneda 2 3 5 3 4 2" xfId="1323" xr:uid="{00000000-0005-0000-0000-00007A090000}"/>
    <cellStyle name="Moneda 2 3 5 3 5" xfId="1324" xr:uid="{00000000-0005-0000-0000-00007B090000}"/>
    <cellStyle name="Moneda 2 3 5 3 6" xfId="1325" xr:uid="{00000000-0005-0000-0000-00007C090000}"/>
    <cellStyle name="Moneda 2 3 5 4" xfId="1326" xr:uid="{00000000-0005-0000-0000-00007D090000}"/>
    <cellStyle name="Moneda 2 3 5 4 2" xfId="1327" xr:uid="{00000000-0005-0000-0000-00007E090000}"/>
    <cellStyle name="Moneda 2 3 5 4 3" xfId="1328" xr:uid="{00000000-0005-0000-0000-00007F090000}"/>
    <cellStyle name="Moneda 2 3 5 5" xfId="1329" xr:uid="{00000000-0005-0000-0000-000080090000}"/>
    <cellStyle name="Moneda 2 3 5 5 2" xfId="1330" xr:uid="{00000000-0005-0000-0000-000081090000}"/>
    <cellStyle name="Moneda 2 3 5 6" xfId="1331" xr:uid="{00000000-0005-0000-0000-000082090000}"/>
    <cellStyle name="Moneda 2 3 5 6 2" xfId="1332" xr:uid="{00000000-0005-0000-0000-000083090000}"/>
    <cellStyle name="Moneda 2 3 5 7" xfId="1333" xr:uid="{00000000-0005-0000-0000-000084090000}"/>
    <cellStyle name="Moneda 2 3 5 8" xfId="1334" xr:uid="{00000000-0005-0000-0000-000085090000}"/>
    <cellStyle name="Moneda 2 3 6" xfId="1335" xr:uid="{00000000-0005-0000-0000-000086090000}"/>
    <cellStyle name="Moneda 2 3 6 2" xfId="1336" xr:uid="{00000000-0005-0000-0000-000087090000}"/>
    <cellStyle name="Moneda 2 3 6 2 2" xfId="1337" xr:uid="{00000000-0005-0000-0000-000088090000}"/>
    <cellStyle name="Moneda 2 3 6 2 2 2" xfId="1338" xr:uid="{00000000-0005-0000-0000-000089090000}"/>
    <cellStyle name="Moneda 2 3 6 2 2 2 2" xfId="1339" xr:uid="{00000000-0005-0000-0000-00008A090000}"/>
    <cellStyle name="Moneda 2 3 6 2 2 3" xfId="1340" xr:uid="{00000000-0005-0000-0000-00008B090000}"/>
    <cellStyle name="Moneda 2 3 6 2 3" xfId="1341" xr:uid="{00000000-0005-0000-0000-00008C090000}"/>
    <cellStyle name="Moneda 2 3 6 2 3 2" xfId="1342" xr:uid="{00000000-0005-0000-0000-00008D090000}"/>
    <cellStyle name="Moneda 2 3 6 2 3 3" xfId="1343" xr:uid="{00000000-0005-0000-0000-00008E090000}"/>
    <cellStyle name="Moneda 2 3 6 2 4" xfId="1344" xr:uid="{00000000-0005-0000-0000-00008F090000}"/>
    <cellStyle name="Moneda 2 3 6 2 4 2" xfId="1345" xr:uid="{00000000-0005-0000-0000-000090090000}"/>
    <cellStyle name="Moneda 2 3 6 2 5" xfId="1346" xr:uid="{00000000-0005-0000-0000-000091090000}"/>
    <cellStyle name="Moneda 2 3 6 2 6" xfId="1347" xr:uid="{00000000-0005-0000-0000-000092090000}"/>
    <cellStyle name="Moneda 2 3 6 3" xfId="1348" xr:uid="{00000000-0005-0000-0000-000093090000}"/>
    <cellStyle name="Moneda 2 3 6 3 2" xfId="1349" xr:uid="{00000000-0005-0000-0000-000094090000}"/>
    <cellStyle name="Moneda 2 3 6 3 2 2" xfId="1350" xr:uid="{00000000-0005-0000-0000-000095090000}"/>
    <cellStyle name="Moneda 2 3 6 3 3" xfId="1351" xr:uid="{00000000-0005-0000-0000-000096090000}"/>
    <cellStyle name="Moneda 2 3 6 4" xfId="1352" xr:uid="{00000000-0005-0000-0000-000097090000}"/>
    <cellStyle name="Moneda 2 3 6 4 2" xfId="1353" xr:uid="{00000000-0005-0000-0000-000098090000}"/>
    <cellStyle name="Moneda 2 3 6 4 3" xfId="1354" xr:uid="{00000000-0005-0000-0000-000099090000}"/>
    <cellStyle name="Moneda 2 3 6 5" xfId="1355" xr:uid="{00000000-0005-0000-0000-00009A090000}"/>
    <cellStyle name="Moneda 2 3 6 5 2" xfId="1356" xr:uid="{00000000-0005-0000-0000-00009B090000}"/>
    <cellStyle name="Moneda 2 3 6 6" xfId="1357" xr:uid="{00000000-0005-0000-0000-00009C090000}"/>
    <cellStyle name="Moneda 2 3 6 7" xfId="1358" xr:uid="{00000000-0005-0000-0000-00009D090000}"/>
    <cellStyle name="Moneda 2 3 7" xfId="1359" xr:uid="{00000000-0005-0000-0000-00009E090000}"/>
    <cellStyle name="Moneda 2 3 7 2" xfId="1360" xr:uid="{00000000-0005-0000-0000-00009F090000}"/>
    <cellStyle name="Moneda 2 3 7 2 2" xfId="1361" xr:uid="{00000000-0005-0000-0000-0000A0090000}"/>
    <cellStyle name="Moneda 2 3 7 2 2 2" xfId="1362" xr:uid="{00000000-0005-0000-0000-0000A1090000}"/>
    <cellStyle name="Moneda 2 3 7 2 2 3" xfId="1363" xr:uid="{00000000-0005-0000-0000-0000A2090000}"/>
    <cellStyle name="Moneda 2 3 7 2 3" xfId="1364" xr:uid="{00000000-0005-0000-0000-0000A3090000}"/>
    <cellStyle name="Moneda 2 3 7 2 4" xfId="1365" xr:uid="{00000000-0005-0000-0000-0000A4090000}"/>
    <cellStyle name="Moneda 2 3 7 3" xfId="1366" xr:uid="{00000000-0005-0000-0000-0000A5090000}"/>
    <cellStyle name="Moneda 2 3 7 3 2" xfId="1367" xr:uid="{00000000-0005-0000-0000-0000A6090000}"/>
    <cellStyle name="Moneda 2 3 7 3 2 2" xfId="1368" xr:uid="{00000000-0005-0000-0000-0000A7090000}"/>
    <cellStyle name="Moneda 2 3 7 3 3" xfId="1369" xr:uid="{00000000-0005-0000-0000-0000A8090000}"/>
    <cellStyle name="Moneda 2 3 7 4" xfId="1370" xr:uid="{00000000-0005-0000-0000-0000A9090000}"/>
    <cellStyle name="Moneda 2 3 7 4 2" xfId="1371" xr:uid="{00000000-0005-0000-0000-0000AA090000}"/>
    <cellStyle name="Moneda 2 3 7 4 3" xfId="1372" xr:uid="{00000000-0005-0000-0000-0000AB090000}"/>
    <cellStyle name="Moneda 2 3 7 5" xfId="1373" xr:uid="{00000000-0005-0000-0000-0000AC090000}"/>
    <cellStyle name="Moneda 2 3 7 6" xfId="1374" xr:uid="{00000000-0005-0000-0000-0000AD090000}"/>
    <cellStyle name="Moneda 2 3 8" xfId="1375" xr:uid="{00000000-0005-0000-0000-0000AE090000}"/>
    <cellStyle name="Moneda 2 3 8 2" xfId="1376" xr:uid="{00000000-0005-0000-0000-0000AF090000}"/>
    <cellStyle name="Moneda 2 3 8 2 2" xfId="1377" xr:uid="{00000000-0005-0000-0000-0000B0090000}"/>
    <cellStyle name="Moneda 2 3 8 2 3" xfId="1378" xr:uid="{00000000-0005-0000-0000-0000B1090000}"/>
    <cellStyle name="Moneda 2 3 8 3" xfId="1379" xr:uid="{00000000-0005-0000-0000-0000B2090000}"/>
    <cellStyle name="Moneda 2 3 8 4" xfId="1380" xr:uid="{00000000-0005-0000-0000-0000B3090000}"/>
    <cellStyle name="Moneda 2 3 9" xfId="1381" xr:uid="{00000000-0005-0000-0000-0000B4090000}"/>
    <cellStyle name="Moneda 2 3 9 2" xfId="1382" xr:uid="{00000000-0005-0000-0000-0000B5090000}"/>
    <cellStyle name="Moneda 2 3 9 2 2" xfId="1383" xr:uid="{00000000-0005-0000-0000-0000B6090000}"/>
    <cellStyle name="Moneda 2 3 9 3" xfId="1384" xr:uid="{00000000-0005-0000-0000-0000B7090000}"/>
    <cellStyle name="Moneda 2 4" xfId="1385" xr:uid="{00000000-0005-0000-0000-0000B8090000}"/>
    <cellStyle name="Moneda 2 4 2" xfId="1386" xr:uid="{00000000-0005-0000-0000-0000B9090000}"/>
    <cellStyle name="Moneda 2 4 3" xfId="2923" xr:uid="{00000000-0005-0000-0000-0000BA090000}"/>
    <cellStyle name="Moneda 2 5" xfId="1387" xr:uid="{00000000-0005-0000-0000-0000BB090000}"/>
    <cellStyle name="Moneda 2 5 2" xfId="1388" xr:uid="{00000000-0005-0000-0000-0000BC090000}"/>
    <cellStyle name="Moneda 2 5 2 2" xfId="1389" xr:uid="{00000000-0005-0000-0000-0000BD090000}"/>
    <cellStyle name="Moneda 2 5 3" xfId="1390" xr:uid="{00000000-0005-0000-0000-0000BE090000}"/>
    <cellStyle name="Moneda 2 5 3 2" xfId="1391" xr:uid="{00000000-0005-0000-0000-0000BF090000}"/>
    <cellStyle name="Moneda 2 5 4" xfId="1392" xr:uid="{00000000-0005-0000-0000-0000C0090000}"/>
    <cellStyle name="Moneda 2 5 4 2" xfId="1393" xr:uid="{00000000-0005-0000-0000-0000C1090000}"/>
    <cellStyle name="Moneda 2 5 5" xfId="1394" xr:uid="{00000000-0005-0000-0000-0000C2090000}"/>
    <cellStyle name="Moneda 2 6" xfId="1395" xr:uid="{00000000-0005-0000-0000-0000C3090000}"/>
    <cellStyle name="Moneda 20" xfId="1396" xr:uid="{00000000-0005-0000-0000-0000C4090000}"/>
    <cellStyle name="Moneda 20 2" xfId="1397" xr:uid="{00000000-0005-0000-0000-0000C5090000}"/>
    <cellStyle name="Moneda 20 2 2" xfId="1398" xr:uid="{00000000-0005-0000-0000-0000C6090000}"/>
    <cellStyle name="Moneda 20 2 2 2" xfId="1399" xr:uid="{00000000-0005-0000-0000-0000C7090000}"/>
    <cellStyle name="Moneda 20 2 2 2 2" xfId="1400" xr:uid="{00000000-0005-0000-0000-0000C8090000}"/>
    <cellStyle name="Moneda 20 2 2 3" xfId="1401" xr:uid="{00000000-0005-0000-0000-0000C9090000}"/>
    <cellStyle name="Moneda 20 2 2 3 2" xfId="1402" xr:uid="{00000000-0005-0000-0000-0000CA090000}"/>
    <cellStyle name="Moneda 20 2 2 4" xfId="1403" xr:uid="{00000000-0005-0000-0000-0000CB090000}"/>
    <cellStyle name="Moneda 20 2 2 4 2" xfId="1404" xr:uid="{00000000-0005-0000-0000-0000CC090000}"/>
    <cellStyle name="Moneda 20 2 2 5" xfId="1405" xr:uid="{00000000-0005-0000-0000-0000CD090000}"/>
    <cellStyle name="Moneda 20 2 3" xfId="1406" xr:uid="{00000000-0005-0000-0000-0000CE090000}"/>
    <cellStyle name="Moneda 20 2 3 2" xfId="1407" xr:uid="{00000000-0005-0000-0000-0000CF090000}"/>
    <cellStyle name="Moneda 20 2 4" xfId="1408" xr:uid="{00000000-0005-0000-0000-0000D0090000}"/>
    <cellStyle name="Moneda 20 2 4 2" xfId="1409" xr:uid="{00000000-0005-0000-0000-0000D1090000}"/>
    <cellStyle name="Moneda 20 2 5" xfId="1410" xr:uid="{00000000-0005-0000-0000-0000D2090000}"/>
    <cellStyle name="Moneda 20 2 5 2" xfId="1411" xr:uid="{00000000-0005-0000-0000-0000D3090000}"/>
    <cellStyle name="Moneda 20 2 6" xfId="1412" xr:uid="{00000000-0005-0000-0000-0000D4090000}"/>
    <cellStyle name="Moneda 20 2 7" xfId="1413" xr:uid="{00000000-0005-0000-0000-0000D5090000}"/>
    <cellStyle name="Moneda 20 3" xfId="1414" xr:uid="{00000000-0005-0000-0000-0000D6090000}"/>
    <cellStyle name="Moneda 20 3 2" xfId="1415" xr:uid="{00000000-0005-0000-0000-0000D7090000}"/>
    <cellStyle name="Moneda 20 3 2 2" xfId="1416" xr:uid="{00000000-0005-0000-0000-0000D8090000}"/>
    <cellStyle name="Moneda 20 3 3" xfId="1417" xr:uid="{00000000-0005-0000-0000-0000D9090000}"/>
    <cellStyle name="Moneda 20 3 3 2" xfId="1418" xr:uid="{00000000-0005-0000-0000-0000DA090000}"/>
    <cellStyle name="Moneda 20 3 4" xfId="1419" xr:uid="{00000000-0005-0000-0000-0000DB090000}"/>
    <cellStyle name="Moneda 20 3 4 2" xfId="1420" xr:uid="{00000000-0005-0000-0000-0000DC090000}"/>
    <cellStyle name="Moneda 20 3 5" xfId="1421" xr:uid="{00000000-0005-0000-0000-0000DD090000}"/>
    <cellStyle name="Moneda 20 4" xfId="1422" xr:uid="{00000000-0005-0000-0000-0000DE090000}"/>
    <cellStyle name="Moneda 20 4 2" xfId="1423" xr:uid="{00000000-0005-0000-0000-0000DF090000}"/>
    <cellStyle name="Moneda 20 5" xfId="1424" xr:uid="{00000000-0005-0000-0000-0000E0090000}"/>
    <cellStyle name="Moneda 20 5 2" xfId="1425" xr:uid="{00000000-0005-0000-0000-0000E1090000}"/>
    <cellStyle name="Moneda 20 6" xfId="1426" xr:uid="{00000000-0005-0000-0000-0000E2090000}"/>
    <cellStyle name="Moneda 20 6 2" xfId="1427" xr:uid="{00000000-0005-0000-0000-0000E3090000}"/>
    <cellStyle name="Moneda 20 7" xfId="1428" xr:uid="{00000000-0005-0000-0000-0000E4090000}"/>
    <cellStyle name="Moneda 20 8" xfId="1429" xr:uid="{00000000-0005-0000-0000-0000E5090000}"/>
    <cellStyle name="Moneda 21" xfId="1430" xr:uid="{00000000-0005-0000-0000-0000E6090000}"/>
    <cellStyle name="Moneda 21 2" xfId="1431" xr:uid="{00000000-0005-0000-0000-0000E7090000}"/>
    <cellStyle name="Moneda 21 2 2" xfId="1432" xr:uid="{00000000-0005-0000-0000-0000E8090000}"/>
    <cellStyle name="Moneda 21 2 2 2" xfId="1433" xr:uid="{00000000-0005-0000-0000-0000E9090000}"/>
    <cellStyle name="Moneda 21 2 2 2 2" xfId="1434" xr:uid="{00000000-0005-0000-0000-0000EA090000}"/>
    <cellStyle name="Moneda 21 2 2 3" xfId="1435" xr:uid="{00000000-0005-0000-0000-0000EB090000}"/>
    <cellStyle name="Moneda 21 2 2 3 2" xfId="1436" xr:uid="{00000000-0005-0000-0000-0000EC090000}"/>
    <cellStyle name="Moneda 21 2 2 4" xfId="1437" xr:uid="{00000000-0005-0000-0000-0000ED090000}"/>
    <cellStyle name="Moneda 21 2 2 4 2" xfId="1438" xr:uid="{00000000-0005-0000-0000-0000EE090000}"/>
    <cellStyle name="Moneda 21 2 2 5" xfId="1439" xr:uid="{00000000-0005-0000-0000-0000EF090000}"/>
    <cellStyle name="Moneda 21 2 3" xfId="1440" xr:uid="{00000000-0005-0000-0000-0000F0090000}"/>
    <cellStyle name="Moneda 21 2 3 2" xfId="1441" xr:uid="{00000000-0005-0000-0000-0000F1090000}"/>
    <cellStyle name="Moneda 21 2 4" xfId="1442" xr:uid="{00000000-0005-0000-0000-0000F2090000}"/>
    <cellStyle name="Moneda 21 2 4 2" xfId="1443" xr:uid="{00000000-0005-0000-0000-0000F3090000}"/>
    <cellStyle name="Moneda 21 2 5" xfId="1444" xr:uid="{00000000-0005-0000-0000-0000F4090000}"/>
    <cellStyle name="Moneda 21 2 5 2" xfId="1445" xr:uid="{00000000-0005-0000-0000-0000F5090000}"/>
    <cellStyle name="Moneda 21 2 6" xfId="1446" xr:uid="{00000000-0005-0000-0000-0000F6090000}"/>
    <cellStyle name="Moneda 21 2 7" xfId="1447" xr:uid="{00000000-0005-0000-0000-0000F7090000}"/>
    <cellStyle name="Moneda 21 3" xfId="1448" xr:uid="{00000000-0005-0000-0000-0000F8090000}"/>
    <cellStyle name="Moneda 21 3 2" xfId="1449" xr:uid="{00000000-0005-0000-0000-0000F9090000}"/>
    <cellStyle name="Moneda 21 3 2 2" xfId="1450" xr:uid="{00000000-0005-0000-0000-0000FA090000}"/>
    <cellStyle name="Moneda 21 3 3" xfId="1451" xr:uid="{00000000-0005-0000-0000-0000FB090000}"/>
    <cellStyle name="Moneda 21 3 3 2" xfId="1452" xr:uid="{00000000-0005-0000-0000-0000FC090000}"/>
    <cellStyle name="Moneda 21 3 4" xfId="1453" xr:uid="{00000000-0005-0000-0000-0000FD090000}"/>
    <cellStyle name="Moneda 21 3 4 2" xfId="1454" xr:uid="{00000000-0005-0000-0000-0000FE090000}"/>
    <cellStyle name="Moneda 21 3 5" xfId="1455" xr:uid="{00000000-0005-0000-0000-0000FF090000}"/>
    <cellStyle name="Moneda 21 4" xfId="1456" xr:uid="{00000000-0005-0000-0000-0000000A0000}"/>
    <cellStyle name="Moneda 21 4 2" xfId="1457" xr:uid="{00000000-0005-0000-0000-0000010A0000}"/>
    <cellStyle name="Moneda 21 5" xfId="1458" xr:uid="{00000000-0005-0000-0000-0000020A0000}"/>
    <cellStyle name="Moneda 21 5 2" xfId="1459" xr:uid="{00000000-0005-0000-0000-0000030A0000}"/>
    <cellStyle name="Moneda 21 6" xfId="1460" xr:uid="{00000000-0005-0000-0000-0000040A0000}"/>
    <cellStyle name="Moneda 21 6 2" xfId="1461" xr:uid="{00000000-0005-0000-0000-0000050A0000}"/>
    <cellStyle name="Moneda 21 7" xfId="1462" xr:uid="{00000000-0005-0000-0000-0000060A0000}"/>
    <cellStyle name="Moneda 21 8" xfId="1463" xr:uid="{00000000-0005-0000-0000-0000070A0000}"/>
    <cellStyle name="Moneda 22" xfId="1464" xr:uid="{00000000-0005-0000-0000-0000080A0000}"/>
    <cellStyle name="Moneda 22 2" xfId="1465" xr:uid="{00000000-0005-0000-0000-0000090A0000}"/>
    <cellStyle name="Moneda 22 2 2" xfId="1466" xr:uid="{00000000-0005-0000-0000-00000A0A0000}"/>
    <cellStyle name="Moneda 22 2 2 2" xfId="1467" xr:uid="{00000000-0005-0000-0000-00000B0A0000}"/>
    <cellStyle name="Moneda 22 2 2 2 2" xfId="1468" xr:uid="{00000000-0005-0000-0000-00000C0A0000}"/>
    <cellStyle name="Moneda 22 2 2 3" xfId="1469" xr:uid="{00000000-0005-0000-0000-00000D0A0000}"/>
    <cellStyle name="Moneda 22 2 2 3 2" xfId="1470" xr:uid="{00000000-0005-0000-0000-00000E0A0000}"/>
    <cellStyle name="Moneda 22 2 2 4" xfId="1471" xr:uid="{00000000-0005-0000-0000-00000F0A0000}"/>
    <cellStyle name="Moneda 22 2 2 4 2" xfId="1472" xr:uid="{00000000-0005-0000-0000-0000100A0000}"/>
    <cellStyle name="Moneda 22 2 2 5" xfId="1473" xr:uid="{00000000-0005-0000-0000-0000110A0000}"/>
    <cellStyle name="Moneda 22 2 3" xfId="1474" xr:uid="{00000000-0005-0000-0000-0000120A0000}"/>
    <cellStyle name="Moneda 22 2 3 2" xfId="1475" xr:uid="{00000000-0005-0000-0000-0000130A0000}"/>
    <cellStyle name="Moneda 22 2 4" xfId="1476" xr:uid="{00000000-0005-0000-0000-0000140A0000}"/>
    <cellStyle name="Moneda 22 2 4 2" xfId="1477" xr:uid="{00000000-0005-0000-0000-0000150A0000}"/>
    <cellStyle name="Moneda 22 2 5" xfId="1478" xr:uid="{00000000-0005-0000-0000-0000160A0000}"/>
    <cellStyle name="Moneda 22 2 5 2" xfId="1479" xr:uid="{00000000-0005-0000-0000-0000170A0000}"/>
    <cellStyle name="Moneda 22 2 6" xfId="1480" xr:uid="{00000000-0005-0000-0000-0000180A0000}"/>
    <cellStyle name="Moneda 22 3" xfId="1481" xr:uid="{00000000-0005-0000-0000-0000190A0000}"/>
    <cellStyle name="Moneda 22 3 2" xfId="1482" xr:uid="{00000000-0005-0000-0000-00001A0A0000}"/>
    <cellStyle name="Moneda 22 3 2 2" xfId="1483" xr:uid="{00000000-0005-0000-0000-00001B0A0000}"/>
    <cellStyle name="Moneda 22 3 3" xfId="1484" xr:uid="{00000000-0005-0000-0000-00001C0A0000}"/>
    <cellStyle name="Moneda 22 3 3 2" xfId="1485" xr:uid="{00000000-0005-0000-0000-00001D0A0000}"/>
    <cellStyle name="Moneda 22 3 4" xfId="1486" xr:uid="{00000000-0005-0000-0000-00001E0A0000}"/>
    <cellStyle name="Moneda 22 3 4 2" xfId="1487" xr:uid="{00000000-0005-0000-0000-00001F0A0000}"/>
    <cellStyle name="Moneda 22 3 5" xfId="1488" xr:uid="{00000000-0005-0000-0000-0000200A0000}"/>
    <cellStyle name="Moneda 22 4" xfId="1489" xr:uid="{00000000-0005-0000-0000-0000210A0000}"/>
    <cellStyle name="Moneda 22 4 2" xfId="1490" xr:uid="{00000000-0005-0000-0000-0000220A0000}"/>
    <cellStyle name="Moneda 22 5" xfId="1491" xr:uid="{00000000-0005-0000-0000-0000230A0000}"/>
    <cellStyle name="Moneda 22 5 2" xfId="1492" xr:uid="{00000000-0005-0000-0000-0000240A0000}"/>
    <cellStyle name="Moneda 22 6" xfId="1493" xr:uid="{00000000-0005-0000-0000-0000250A0000}"/>
    <cellStyle name="Moneda 22 6 2" xfId="1494" xr:uid="{00000000-0005-0000-0000-0000260A0000}"/>
    <cellStyle name="Moneda 22 7" xfId="1495" xr:uid="{00000000-0005-0000-0000-0000270A0000}"/>
    <cellStyle name="Moneda 22 8" xfId="1496" xr:uid="{00000000-0005-0000-0000-0000280A0000}"/>
    <cellStyle name="Moneda 23" xfId="1497" xr:uid="{00000000-0005-0000-0000-0000290A0000}"/>
    <cellStyle name="Moneda 23 2" xfId="1498" xr:uid="{00000000-0005-0000-0000-00002A0A0000}"/>
    <cellStyle name="Moneda 23 2 2" xfId="1499" xr:uid="{00000000-0005-0000-0000-00002B0A0000}"/>
    <cellStyle name="Moneda 23 2 2 2" xfId="1500" xr:uid="{00000000-0005-0000-0000-00002C0A0000}"/>
    <cellStyle name="Moneda 23 2 3" xfId="1501" xr:uid="{00000000-0005-0000-0000-00002D0A0000}"/>
    <cellStyle name="Moneda 23 2 3 2" xfId="1502" xr:uid="{00000000-0005-0000-0000-00002E0A0000}"/>
    <cellStyle name="Moneda 23 2 4" xfId="1503" xr:uid="{00000000-0005-0000-0000-00002F0A0000}"/>
    <cellStyle name="Moneda 23 2 4 2" xfId="1504" xr:uid="{00000000-0005-0000-0000-0000300A0000}"/>
    <cellStyle name="Moneda 23 2 5" xfId="1505" xr:uid="{00000000-0005-0000-0000-0000310A0000}"/>
    <cellStyle name="Moneda 23 3" xfId="1506" xr:uid="{00000000-0005-0000-0000-0000320A0000}"/>
    <cellStyle name="Moneda 23 3 2" xfId="1507" xr:uid="{00000000-0005-0000-0000-0000330A0000}"/>
    <cellStyle name="Moneda 23 4" xfId="1508" xr:uid="{00000000-0005-0000-0000-0000340A0000}"/>
    <cellStyle name="Moneda 23 4 2" xfId="1509" xr:uid="{00000000-0005-0000-0000-0000350A0000}"/>
    <cellStyle name="Moneda 23 5" xfId="1510" xr:uid="{00000000-0005-0000-0000-0000360A0000}"/>
    <cellStyle name="Moneda 23 5 2" xfId="1511" xr:uid="{00000000-0005-0000-0000-0000370A0000}"/>
    <cellStyle name="Moneda 23 6" xfId="1512" xr:uid="{00000000-0005-0000-0000-0000380A0000}"/>
    <cellStyle name="Moneda 23 7" xfId="1513" xr:uid="{00000000-0005-0000-0000-0000390A0000}"/>
    <cellStyle name="Moneda 24" xfId="1514" xr:uid="{00000000-0005-0000-0000-00003A0A0000}"/>
    <cellStyle name="Moneda 24 2" xfId="1515" xr:uid="{00000000-0005-0000-0000-00003B0A0000}"/>
    <cellStyle name="Moneda 24 2 2" xfId="1516" xr:uid="{00000000-0005-0000-0000-00003C0A0000}"/>
    <cellStyle name="Moneda 24 2 2 2" xfId="1517" xr:uid="{00000000-0005-0000-0000-00003D0A0000}"/>
    <cellStyle name="Moneda 24 2 3" xfId="1518" xr:uid="{00000000-0005-0000-0000-00003E0A0000}"/>
    <cellStyle name="Moneda 24 2 3 2" xfId="1519" xr:uid="{00000000-0005-0000-0000-00003F0A0000}"/>
    <cellStyle name="Moneda 24 2 4" xfId="1520" xr:uid="{00000000-0005-0000-0000-0000400A0000}"/>
    <cellStyle name="Moneda 24 2 4 2" xfId="1521" xr:uid="{00000000-0005-0000-0000-0000410A0000}"/>
    <cellStyle name="Moneda 24 2 5" xfId="1522" xr:uid="{00000000-0005-0000-0000-0000420A0000}"/>
    <cellStyle name="Moneda 24 3" xfId="1523" xr:uid="{00000000-0005-0000-0000-0000430A0000}"/>
    <cellStyle name="Moneda 24 3 2" xfId="1524" xr:uid="{00000000-0005-0000-0000-0000440A0000}"/>
    <cellStyle name="Moneda 24 4" xfId="1525" xr:uid="{00000000-0005-0000-0000-0000450A0000}"/>
    <cellStyle name="Moneda 24 4 2" xfId="1526" xr:uid="{00000000-0005-0000-0000-0000460A0000}"/>
    <cellStyle name="Moneda 24 5" xfId="1527" xr:uid="{00000000-0005-0000-0000-0000470A0000}"/>
    <cellStyle name="Moneda 24 5 2" xfId="1528" xr:uid="{00000000-0005-0000-0000-0000480A0000}"/>
    <cellStyle name="Moneda 24 6" xfId="1529" xr:uid="{00000000-0005-0000-0000-0000490A0000}"/>
    <cellStyle name="Moneda 24 7" xfId="1530" xr:uid="{00000000-0005-0000-0000-00004A0A0000}"/>
    <cellStyle name="Moneda 25" xfId="1531" xr:uid="{00000000-0005-0000-0000-00004B0A0000}"/>
    <cellStyle name="Moneda 25 2" xfId="1532" xr:uid="{00000000-0005-0000-0000-00004C0A0000}"/>
    <cellStyle name="Moneda 25 2 2" xfId="1533" xr:uid="{00000000-0005-0000-0000-00004D0A0000}"/>
    <cellStyle name="Moneda 25 3" xfId="1534" xr:uid="{00000000-0005-0000-0000-00004E0A0000}"/>
    <cellStyle name="Moneda 25 3 2" xfId="1535" xr:uid="{00000000-0005-0000-0000-00004F0A0000}"/>
    <cellStyle name="Moneda 25 4" xfId="1536" xr:uid="{00000000-0005-0000-0000-0000500A0000}"/>
    <cellStyle name="Moneda 25 4 2" xfId="1537" xr:uid="{00000000-0005-0000-0000-0000510A0000}"/>
    <cellStyle name="Moneda 25 5" xfId="1538" xr:uid="{00000000-0005-0000-0000-0000520A0000}"/>
    <cellStyle name="Moneda 26" xfId="1539" xr:uid="{00000000-0005-0000-0000-0000530A0000}"/>
    <cellStyle name="Moneda 26 2" xfId="1540" xr:uid="{00000000-0005-0000-0000-0000540A0000}"/>
    <cellStyle name="Moneda 26 2 2" xfId="1541" xr:uid="{00000000-0005-0000-0000-0000550A0000}"/>
    <cellStyle name="Moneda 26 3" xfId="1542" xr:uid="{00000000-0005-0000-0000-0000560A0000}"/>
    <cellStyle name="Moneda 26 3 2" xfId="1543" xr:uid="{00000000-0005-0000-0000-0000570A0000}"/>
    <cellStyle name="Moneda 26 4" xfId="1544" xr:uid="{00000000-0005-0000-0000-0000580A0000}"/>
    <cellStyle name="Moneda 26 4 2" xfId="1545" xr:uid="{00000000-0005-0000-0000-0000590A0000}"/>
    <cellStyle name="Moneda 26 5" xfId="1546" xr:uid="{00000000-0005-0000-0000-00005A0A0000}"/>
    <cellStyle name="Moneda 27" xfId="1547" xr:uid="{00000000-0005-0000-0000-00005B0A0000}"/>
    <cellStyle name="Moneda 27 2" xfId="1548" xr:uid="{00000000-0005-0000-0000-00005C0A0000}"/>
    <cellStyle name="Moneda 27 2 2" xfId="1549" xr:uid="{00000000-0005-0000-0000-00005D0A0000}"/>
    <cellStyle name="Moneda 27 3" xfId="1550" xr:uid="{00000000-0005-0000-0000-00005E0A0000}"/>
    <cellStyle name="Moneda 27 3 2" xfId="1551" xr:uid="{00000000-0005-0000-0000-00005F0A0000}"/>
    <cellStyle name="Moneda 27 4" xfId="1552" xr:uid="{00000000-0005-0000-0000-0000600A0000}"/>
    <cellStyle name="Moneda 27 4 2" xfId="1553" xr:uid="{00000000-0005-0000-0000-0000610A0000}"/>
    <cellStyle name="Moneda 27 5" xfId="1554" xr:uid="{00000000-0005-0000-0000-0000620A0000}"/>
    <cellStyle name="Moneda 28" xfId="1555" xr:uid="{00000000-0005-0000-0000-0000630A0000}"/>
    <cellStyle name="Moneda 28 2" xfId="1556" xr:uid="{00000000-0005-0000-0000-0000640A0000}"/>
    <cellStyle name="Moneda 28 2 2" xfId="1557" xr:uid="{00000000-0005-0000-0000-0000650A0000}"/>
    <cellStyle name="Moneda 28 3" xfId="1558" xr:uid="{00000000-0005-0000-0000-0000660A0000}"/>
    <cellStyle name="Moneda 28 3 2" xfId="1559" xr:uid="{00000000-0005-0000-0000-0000670A0000}"/>
    <cellStyle name="Moneda 28 4" xfId="1560" xr:uid="{00000000-0005-0000-0000-0000680A0000}"/>
    <cellStyle name="Moneda 28 4 2" xfId="1561" xr:uid="{00000000-0005-0000-0000-0000690A0000}"/>
    <cellStyle name="Moneda 28 5" xfId="1562" xr:uid="{00000000-0005-0000-0000-00006A0A0000}"/>
    <cellStyle name="Moneda 29" xfId="1563" xr:uid="{00000000-0005-0000-0000-00006B0A0000}"/>
    <cellStyle name="Moneda 29 2" xfId="1564" xr:uid="{00000000-0005-0000-0000-00006C0A0000}"/>
    <cellStyle name="Moneda 29 2 2" xfId="1565" xr:uid="{00000000-0005-0000-0000-00006D0A0000}"/>
    <cellStyle name="Moneda 29 3" xfId="1566" xr:uid="{00000000-0005-0000-0000-00006E0A0000}"/>
    <cellStyle name="Moneda 29 3 2" xfId="1567" xr:uid="{00000000-0005-0000-0000-00006F0A0000}"/>
    <cellStyle name="Moneda 29 4" xfId="1568" xr:uid="{00000000-0005-0000-0000-0000700A0000}"/>
    <cellStyle name="Moneda 29 4 2" xfId="1569" xr:uid="{00000000-0005-0000-0000-0000710A0000}"/>
    <cellStyle name="Moneda 29 5" xfId="1570" xr:uid="{00000000-0005-0000-0000-0000720A0000}"/>
    <cellStyle name="Moneda 3" xfId="14" xr:uid="{00000000-0005-0000-0000-0000730A0000}"/>
    <cellStyle name="Moneda 3 10" xfId="1571" xr:uid="{00000000-0005-0000-0000-0000740A0000}"/>
    <cellStyle name="Moneda 3 10 2" xfId="1572" xr:uid="{00000000-0005-0000-0000-0000750A0000}"/>
    <cellStyle name="Moneda 3 10 2 2" xfId="1573" xr:uid="{00000000-0005-0000-0000-0000760A0000}"/>
    <cellStyle name="Moneda 3 10 3" xfId="1574" xr:uid="{00000000-0005-0000-0000-0000770A0000}"/>
    <cellStyle name="Moneda 3 10 3 2" xfId="1575" xr:uid="{00000000-0005-0000-0000-0000780A0000}"/>
    <cellStyle name="Moneda 3 10 4" xfId="1576" xr:uid="{00000000-0005-0000-0000-0000790A0000}"/>
    <cellStyle name="Moneda 3 10 4 2" xfId="1577" xr:uid="{00000000-0005-0000-0000-00007A0A0000}"/>
    <cellStyle name="Moneda 3 10 5" xfId="1578" xr:uid="{00000000-0005-0000-0000-00007B0A0000}"/>
    <cellStyle name="Moneda 3 11" xfId="1579" xr:uid="{00000000-0005-0000-0000-00007C0A0000}"/>
    <cellStyle name="Moneda 3 11 2" xfId="1580" xr:uid="{00000000-0005-0000-0000-00007D0A0000}"/>
    <cellStyle name="Moneda 3 12" xfId="1581" xr:uid="{00000000-0005-0000-0000-00007E0A0000}"/>
    <cellStyle name="Moneda 3 12 2" xfId="1582" xr:uid="{00000000-0005-0000-0000-00007F0A0000}"/>
    <cellStyle name="Moneda 3 13" xfId="1583" xr:uid="{00000000-0005-0000-0000-0000800A0000}"/>
    <cellStyle name="Moneda 3 13 2" xfId="1584" xr:uid="{00000000-0005-0000-0000-0000810A0000}"/>
    <cellStyle name="Moneda 3 14" xfId="1585" xr:uid="{00000000-0005-0000-0000-0000820A0000}"/>
    <cellStyle name="Moneda 3 14 2" xfId="1586" xr:uid="{00000000-0005-0000-0000-0000830A0000}"/>
    <cellStyle name="Moneda 3 15" xfId="1587" xr:uid="{00000000-0005-0000-0000-0000840A0000}"/>
    <cellStyle name="Moneda 3 15 2" xfId="1588" xr:uid="{00000000-0005-0000-0000-0000850A0000}"/>
    <cellStyle name="Moneda 3 15 3" xfId="1589" xr:uid="{00000000-0005-0000-0000-0000860A0000}"/>
    <cellStyle name="Moneda 3 15 3 2" xfId="2924" xr:uid="{00000000-0005-0000-0000-0000870A0000}"/>
    <cellStyle name="Moneda 3 15 4" xfId="2993" xr:uid="{00000000-0005-0000-0000-0000880A0000}"/>
    <cellStyle name="Moneda 3 15 4 2" xfId="3195" xr:uid="{00000000-0005-0000-0000-0000890A0000}"/>
    <cellStyle name="Moneda 3 15 4 2 2" xfId="3588" xr:uid="{00000000-0005-0000-0000-00008A0A0000}"/>
    <cellStyle name="Moneda 3 15 4 2 3" xfId="3983" xr:uid="{00000000-0005-0000-0000-00008B0A0000}"/>
    <cellStyle name="Moneda 3 15 4 3" xfId="3394" xr:uid="{00000000-0005-0000-0000-00008C0A0000}"/>
    <cellStyle name="Moneda 3 15 4 4" xfId="3789" xr:uid="{00000000-0005-0000-0000-00008D0A0000}"/>
    <cellStyle name="Moneda 3 15 5" xfId="3099" xr:uid="{00000000-0005-0000-0000-00008E0A0000}"/>
    <cellStyle name="Moneda 3 15 5 2" xfId="3492" xr:uid="{00000000-0005-0000-0000-00008F0A0000}"/>
    <cellStyle name="Moneda 3 15 5 3" xfId="3887" xr:uid="{00000000-0005-0000-0000-0000900A0000}"/>
    <cellStyle name="Moneda 3 15 6" xfId="3298" xr:uid="{00000000-0005-0000-0000-0000910A0000}"/>
    <cellStyle name="Moneda 3 15 7" xfId="3691" xr:uid="{00000000-0005-0000-0000-0000920A0000}"/>
    <cellStyle name="Moneda 3 16" xfId="1590" xr:uid="{00000000-0005-0000-0000-0000930A0000}"/>
    <cellStyle name="Moneda 3 16 2" xfId="2925" xr:uid="{00000000-0005-0000-0000-0000940A0000}"/>
    <cellStyle name="Moneda 3 2" xfId="1591" xr:uid="{00000000-0005-0000-0000-0000950A0000}"/>
    <cellStyle name="Moneda 3 2 10" xfId="1592" xr:uid="{00000000-0005-0000-0000-0000960A0000}"/>
    <cellStyle name="Moneda 3 2 10 2" xfId="1593" xr:uid="{00000000-0005-0000-0000-0000970A0000}"/>
    <cellStyle name="Moneda 3 2 11" xfId="1594" xr:uid="{00000000-0005-0000-0000-0000980A0000}"/>
    <cellStyle name="Moneda 3 2 2" xfId="1595" xr:uid="{00000000-0005-0000-0000-0000990A0000}"/>
    <cellStyle name="Moneda 3 2 2 2" xfId="1596" xr:uid="{00000000-0005-0000-0000-00009A0A0000}"/>
    <cellStyle name="Moneda 3 2 2 2 2" xfId="1597" xr:uid="{00000000-0005-0000-0000-00009B0A0000}"/>
    <cellStyle name="Moneda 3 2 2 2 2 2" xfId="1598" xr:uid="{00000000-0005-0000-0000-00009C0A0000}"/>
    <cellStyle name="Moneda 3 2 2 2 2 2 2" xfId="1599" xr:uid="{00000000-0005-0000-0000-00009D0A0000}"/>
    <cellStyle name="Moneda 3 2 2 2 2 3" xfId="1600" xr:uid="{00000000-0005-0000-0000-00009E0A0000}"/>
    <cellStyle name="Moneda 3 2 2 2 2 3 2" xfId="1601" xr:uid="{00000000-0005-0000-0000-00009F0A0000}"/>
    <cellStyle name="Moneda 3 2 2 2 2 4" xfId="1602" xr:uid="{00000000-0005-0000-0000-0000A00A0000}"/>
    <cellStyle name="Moneda 3 2 2 2 2 4 2" xfId="1603" xr:uid="{00000000-0005-0000-0000-0000A10A0000}"/>
    <cellStyle name="Moneda 3 2 2 2 2 5" xfId="1604" xr:uid="{00000000-0005-0000-0000-0000A20A0000}"/>
    <cellStyle name="Moneda 3 2 2 2 3" xfId="1605" xr:uid="{00000000-0005-0000-0000-0000A30A0000}"/>
    <cellStyle name="Moneda 3 2 2 2 3 2" xfId="1606" xr:uid="{00000000-0005-0000-0000-0000A40A0000}"/>
    <cellStyle name="Moneda 3 2 2 2 4" xfId="1607" xr:uid="{00000000-0005-0000-0000-0000A50A0000}"/>
    <cellStyle name="Moneda 3 2 2 2 4 2" xfId="1608" xr:uid="{00000000-0005-0000-0000-0000A60A0000}"/>
    <cellStyle name="Moneda 3 2 2 2 5" xfId="1609" xr:uid="{00000000-0005-0000-0000-0000A70A0000}"/>
    <cellStyle name="Moneda 3 2 2 2 5 2" xfId="1610" xr:uid="{00000000-0005-0000-0000-0000A80A0000}"/>
    <cellStyle name="Moneda 3 2 2 2 6" xfId="1611" xr:uid="{00000000-0005-0000-0000-0000A90A0000}"/>
    <cellStyle name="Moneda 3 2 2 3" xfId="1612" xr:uid="{00000000-0005-0000-0000-0000AA0A0000}"/>
    <cellStyle name="Moneda 3 2 2 3 2" xfId="1613" xr:uid="{00000000-0005-0000-0000-0000AB0A0000}"/>
    <cellStyle name="Moneda 3 2 2 3 2 2" xfId="1614" xr:uid="{00000000-0005-0000-0000-0000AC0A0000}"/>
    <cellStyle name="Moneda 3 2 2 3 2 2 2" xfId="1615" xr:uid="{00000000-0005-0000-0000-0000AD0A0000}"/>
    <cellStyle name="Moneda 3 2 2 3 2 3" xfId="1616" xr:uid="{00000000-0005-0000-0000-0000AE0A0000}"/>
    <cellStyle name="Moneda 3 2 2 3 3" xfId="1617" xr:uid="{00000000-0005-0000-0000-0000AF0A0000}"/>
    <cellStyle name="Moneda 3 2 2 3 3 2" xfId="1618" xr:uid="{00000000-0005-0000-0000-0000B00A0000}"/>
    <cellStyle name="Moneda 3 2 2 3 4" xfId="1619" xr:uid="{00000000-0005-0000-0000-0000B10A0000}"/>
    <cellStyle name="Moneda 3 2 2 3 4 2" xfId="1620" xr:uid="{00000000-0005-0000-0000-0000B20A0000}"/>
    <cellStyle name="Moneda 3 2 2 3 5" xfId="1621" xr:uid="{00000000-0005-0000-0000-0000B30A0000}"/>
    <cellStyle name="Moneda 3 2 2 4" xfId="1622" xr:uid="{00000000-0005-0000-0000-0000B40A0000}"/>
    <cellStyle name="Moneda 3 2 2 4 2" xfId="1623" xr:uid="{00000000-0005-0000-0000-0000B50A0000}"/>
    <cellStyle name="Moneda 3 2 2 4 2 2" xfId="1624" xr:uid="{00000000-0005-0000-0000-0000B60A0000}"/>
    <cellStyle name="Moneda 3 2 2 4 2 2 2" xfId="1625" xr:uid="{00000000-0005-0000-0000-0000B70A0000}"/>
    <cellStyle name="Moneda 3 2 2 4 2 3" xfId="1626" xr:uid="{00000000-0005-0000-0000-0000B80A0000}"/>
    <cellStyle name="Moneda 3 2 2 4 3" xfId="1627" xr:uid="{00000000-0005-0000-0000-0000B90A0000}"/>
    <cellStyle name="Moneda 3 2 2 4 3 2" xfId="1628" xr:uid="{00000000-0005-0000-0000-0000BA0A0000}"/>
    <cellStyle name="Moneda 3 2 2 4 4" xfId="1629" xr:uid="{00000000-0005-0000-0000-0000BB0A0000}"/>
    <cellStyle name="Moneda 3 2 2 5" xfId="1630" xr:uid="{00000000-0005-0000-0000-0000BC0A0000}"/>
    <cellStyle name="Moneda 3 2 2 5 2" xfId="1631" xr:uid="{00000000-0005-0000-0000-0000BD0A0000}"/>
    <cellStyle name="Moneda 3 2 2 5 2 2" xfId="1632" xr:uid="{00000000-0005-0000-0000-0000BE0A0000}"/>
    <cellStyle name="Moneda 3 2 2 5 3" xfId="1633" xr:uid="{00000000-0005-0000-0000-0000BF0A0000}"/>
    <cellStyle name="Moneda 3 2 2 6" xfId="1634" xr:uid="{00000000-0005-0000-0000-0000C00A0000}"/>
    <cellStyle name="Moneda 3 2 2 6 2" xfId="1635" xr:uid="{00000000-0005-0000-0000-0000C10A0000}"/>
    <cellStyle name="Moneda 3 2 2 7" xfId="1636" xr:uid="{00000000-0005-0000-0000-0000C20A0000}"/>
    <cellStyle name="Moneda 3 2 3" xfId="1637" xr:uid="{00000000-0005-0000-0000-0000C30A0000}"/>
    <cellStyle name="Moneda 3 2 3 2" xfId="1638" xr:uid="{00000000-0005-0000-0000-0000C40A0000}"/>
    <cellStyle name="Moneda 3 2 3 2 2" xfId="1639" xr:uid="{00000000-0005-0000-0000-0000C50A0000}"/>
    <cellStyle name="Moneda 3 2 3 2 2 2" xfId="1640" xr:uid="{00000000-0005-0000-0000-0000C60A0000}"/>
    <cellStyle name="Moneda 3 2 3 2 2 2 2" xfId="1641" xr:uid="{00000000-0005-0000-0000-0000C70A0000}"/>
    <cellStyle name="Moneda 3 2 3 2 2 3" xfId="1642" xr:uid="{00000000-0005-0000-0000-0000C80A0000}"/>
    <cellStyle name="Moneda 3 2 3 2 2 3 2" xfId="1643" xr:uid="{00000000-0005-0000-0000-0000C90A0000}"/>
    <cellStyle name="Moneda 3 2 3 2 2 4" xfId="1644" xr:uid="{00000000-0005-0000-0000-0000CA0A0000}"/>
    <cellStyle name="Moneda 3 2 3 2 2 4 2" xfId="1645" xr:uid="{00000000-0005-0000-0000-0000CB0A0000}"/>
    <cellStyle name="Moneda 3 2 3 2 2 5" xfId="1646" xr:uid="{00000000-0005-0000-0000-0000CC0A0000}"/>
    <cellStyle name="Moneda 3 2 3 2 3" xfId="1647" xr:uid="{00000000-0005-0000-0000-0000CD0A0000}"/>
    <cellStyle name="Moneda 3 2 3 2 3 2" xfId="1648" xr:uid="{00000000-0005-0000-0000-0000CE0A0000}"/>
    <cellStyle name="Moneda 3 2 3 2 4" xfId="1649" xr:uid="{00000000-0005-0000-0000-0000CF0A0000}"/>
    <cellStyle name="Moneda 3 2 3 2 4 2" xfId="1650" xr:uid="{00000000-0005-0000-0000-0000D00A0000}"/>
    <cellStyle name="Moneda 3 2 3 2 5" xfId="1651" xr:uid="{00000000-0005-0000-0000-0000D10A0000}"/>
    <cellStyle name="Moneda 3 2 3 2 5 2" xfId="1652" xr:uid="{00000000-0005-0000-0000-0000D20A0000}"/>
    <cellStyle name="Moneda 3 2 3 2 6" xfId="1653" xr:uid="{00000000-0005-0000-0000-0000D30A0000}"/>
    <cellStyle name="Moneda 3 2 3 3" xfId="1654" xr:uid="{00000000-0005-0000-0000-0000D40A0000}"/>
    <cellStyle name="Moneda 3 2 3 3 2" xfId="1655" xr:uid="{00000000-0005-0000-0000-0000D50A0000}"/>
    <cellStyle name="Moneda 3 2 3 3 2 2" xfId="1656" xr:uid="{00000000-0005-0000-0000-0000D60A0000}"/>
    <cellStyle name="Moneda 3 2 3 3 3" xfId="1657" xr:uid="{00000000-0005-0000-0000-0000D70A0000}"/>
    <cellStyle name="Moneda 3 2 3 3 3 2" xfId="1658" xr:uid="{00000000-0005-0000-0000-0000D80A0000}"/>
    <cellStyle name="Moneda 3 2 3 3 4" xfId="1659" xr:uid="{00000000-0005-0000-0000-0000D90A0000}"/>
    <cellStyle name="Moneda 3 2 3 3 4 2" xfId="1660" xr:uid="{00000000-0005-0000-0000-0000DA0A0000}"/>
    <cellStyle name="Moneda 3 2 3 3 5" xfId="1661" xr:uid="{00000000-0005-0000-0000-0000DB0A0000}"/>
    <cellStyle name="Moneda 3 2 3 4" xfId="1662" xr:uid="{00000000-0005-0000-0000-0000DC0A0000}"/>
    <cellStyle name="Moneda 3 2 3 4 2" xfId="1663" xr:uid="{00000000-0005-0000-0000-0000DD0A0000}"/>
    <cellStyle name="Moneda 3 2 3 5" xfId="1664" xr:uid="{00000000-0005-0000-0000-0000DE0A0000}"/>
    <cellStyle name="Moneda 3 2 3 5 2" xfId="1665" xr:uid="{00000000-0005-0000-0000-0000DF0A0000}"/>
    <cellStyle name="Moneda 3 2 3 6" xfId="1666" xr:uid="{00000000-0005-0000-0000-0000E00A0000}"/>
    <cellStyle name="Moneda 3 2 3 6 2" xfId="1667" xr:uid="{00000000-0005-0000-0000-0000E10A0000}"/>
    <cellStyle name="Moneda 3 2 3 7" xfId="1668" xr:uid="{00000000-0005-0000-0000-0000E20A0000}"/>
    <cellStyle name="Moneda 3 2 4" xfId="1669" xr:uid="{00000000-0005-0000-0000-0000E30A0000}"/>
    <cellStyle name="Moneda 3 2 4 2" xfId="1670" xr:uid="{00000000-0005-0000-0000-0000E40A0000}"/>
    <cellStyle name="Moneda 3 2 4 2 2" xfId="1671" xr:uid="{00000000-0005-0000-0000-0000E50A0000}"/>
    <cellStyle name="Moneda 3 2 4 2 2 2" xfId="1672" xr:uid="{00000000-0005-0000-0000-0000E60A0000}"/>
    <cellStyle name="Moneda 3 2 4 2 2 2 2" xfId="1673" xr:uid="{00000000-0005-0000-0000-0000E70A0000}"/>
    <cellStyle name="Moneda 3 2 4 2 2 3" xfId="1674" xr:uid="{00000000-0005-0000-0000-0000E80A0000}"/>
    <cellStyle name="Moneda 3 2 4 2 2 3 2" xfId="1675" xr:uid="{00000000-0005-0000-0000-0000E90A0000}"/>
    <cellStyle name="Moneda 3 2 4 2 2 4" xfId="1676" xr:uid="{00000000-0005-0000-0000-0000EA0A0000}"/>
    <cellStyle name="Moneda 3 2 4 2 2 4 2" xfId="1677" xr:uid="{00000000-0005-0000-0000-0000EB0A0000}"/>
    <cellStyle name="Moneda 3 2 4 2 2 5" xfId="1678" xr:uid="{00000000-0005-0000-0000-0000EC0A0000}"/>
    <cellStyle name="Moneda 3 2 4 2 3" xfId="1679" xr:uid="{00000000-0005-0000-0000-0000ED0A0000}"/>
    <cellStyle name="Moneda 3 2 4 2 3 2" xfId="1680" xr:uid="{00000000-0005-0000-0000-0000EE0A0000}"/>
    <cellStyle name="Moneda 3 2 4 2 4" xfId="1681" xr:uid="{00000000-0005-0000-0000-0000EF0A0000}"/>
    <cellStyle name="Moneda 3 2 4 2 4 2" xfId="1682" xr:uid="{00000000-0005-0000-0000-0000F00A0000}"/>
    <cellStyle name="Moneda 3 2 4 2 5" xfId="1683" xr:uid="{00000000-0005-0000-0000-0000F10A0000}"/>
    <cellStyle name="Moneda 3 2 4 2 5 2" xfId="1684" xr:uid="{00000000-0005-0000-0000-0000F20A0000}"/>
    <cellStyle name="Moneda 3 2 4 2 6" xfId="1685" xr:uid="{00000000-0005-0000-0000-0000F30A0000}"/>
    <cellStyle name="Moneda 3 2 4 3" xfId="1686" xr:uid="{00000000-0005-0000-0000-0000F40A0000}"/>
    <cellStyle name="Moneda 3 2 4 3 2" xfId="1687" xr:uid="{00000000-0005-0000-0000-0000F50A0000}"/>
    <cellStyle name="Moneda 3 2 4 3 2 2" xfId="1688" xr:uid="{00000000-0005-0000-0000-0000F60A0000}"/>
    <cellStyle name="Moneda 3 2 4 3 3" xfId="1689" xr:uid="{00000000-0005-0000-0000-0000F70A0000}"/>
    <cellStyle name="Moneda 3 2 4 3 3 2" xfId="1690" xr:uid="{00000000-0005-0000-0000-0000F80A0000}"/>
    <cellStyle name="Moneda 3 2 4 3 4" xfId="1691" xr:uid="{00000000-0005-0000-0000-0000F90A0000}"/>
    <cellStyle name="Moneda 3 2 4 3 4 2" xfId="1692" xr:uid="{00000000-0005-0000-0000-0000FA0A0000}"/>
    <cellStyle name="Moneda 3 2 4 3 5" xfId="1693" xr:uid="{00000000-0005-0000-0000-0000FB0A0000}"/>
    <cellStyle name="Moneda 3 2 4 4" xfId="1694" xr:uid="{00000000-0005-0000-0000-0000FC0A0000}"/>
    <cellStyle name="Moneda 3 2 4 4 2" xfId="1695" xr:uid="{00000000-0005-0000-0000-0000FD0A0000}"/>
    <cellStyle name="Moneda 3 2 4 5" xfId="1696" xr:uid="{00000000-0005-0000-0000-0000FE0A0000}"/>
    <cellStyle name="Moneda 3 2 4 5 2" xfId="1697" xr:uid="{00000000-0005-0000-0000-0000FF0A0000}"/>
    <cellStyle name="Moneda 3 2 4 6" xfId="1698" xr:uid="{00000000-0005-0000-0000-0000000B0000}"/>
    <cellStyle name="Moneda 3 2 4 6 2" xfId="1699" xr:uid="{00000000-0005-0000-0000-0000010B0000}"/>
    <cellStyle name="Moneda 3 2 4 7" xfId="1700" xr:uid="{00000000-0005-0000-0000-0000020B0000}"/>
    <cellStyle name="Moneda 3 2 5" xfId="1701" xr:uid="{00000000-0005-0000-0000-0000030B0000}"/>
    <cellStyle name="Moneda 3 2 5 2" xfId="1702" xr:uid="{00000000-0005-0000-0000-0000040B0000}"/>
    <cellStyle name="Moneda 3 2 5 2 2" xfId="1703" xr:uid="{00000000-0005-0000-0000-0000050B0000}"/>
    <cellStyle name="Moneda 3 2 5 2 2 2" xfId="1704" xr:uid="{00000000-0005-0000-0000-0000060B0000}"/>
    <cellStyle name="Moneda 3 2 5 2 3" xfId="1705" xr:uid="{00000000-0005-0000-0000-0000070B0000}"/>
    <cellStyle name="Moneda 3 2 5 2 3 2" xfId="1706" xr:uid="{00000000-0005-0000-0000-0000080B0000}"/>
    <cellStyle name="Moneda 3 2 5 2 4" xfId="1707" xr:uid="{00000000-0005-0000-0000-0000090B0000}"/>
    <cellStyle name="Moneda 3 2 5 2 4 2" xfId="1708" xr:uid="{00000000-0005-0000-0000-00000A0B0000}"/>
    <cellStyle name="Moneda 3 2 5 2 5" xfId="1709" xr:uid="{00000000-0005-0000-0000-00000B0B0000}"/>
    <cellStyle name="Moneda 3 2 5 3" xfId="1710" xr:uid="{00000000-0005-0000-0000-00000C0B0000}"/>
    <cellStyle name="Moneda 3 2 5 3 2" xfId="1711" xr:uid="{00000000-0005-0000-0000-00000D0B0000}"/>
    <cellStyle name="Moneda 3 2 5 4" xfId="1712" xr:uid="{00000000-0005-0000-0000-00000E0B0000}"/>
    <cellStyle name="Moneda 3 2 5 4 2" xfId="1713" xr:uid="{00000000-0005-0000-0000-00000F0B0000}"/>
    <cellStyle name="Moneda 3 2 5 5" xfId="1714" xr:uid="{00000000-0005-0000-0000-0000100B0000}"/>
    <cellStyle name="Moneda 3 2 5 5 2" xfId="1715" xr:uid="{00000000-0005-0000-0000-0000110B0000}"/>
    <cellStyle name="Moneda 3 2 5 6" xfId="1716" xr:uid="{00000000-0005-0000-0000-0000120B0000}"/>
    <cellStyle name="Moneda 3 2 6" xfId="1717" xr:uid="{00000000-0005-0000-0000-0000130B0000}"/>
    <cellStyle name="Moneda 3 2 6 2" xfId="1718" xr:uid="{00000000-0005-0000-0000-0000140B0000}"/>
    <cellStyle name="Moneda 3 2 6 2 2" xfId="1719" xr:uid="{00000000-0005-0000-0000-0000150B0000}"/>
    <cellStyle name="Moneda 3 2 6 2 3" xfId="1720" xr:uid="{00000000-0005-0000-0000-0000160B0000}"/>
    <cellStyle name="Moneda 3 2 6 2 3 2" xfId="2926" xr:uid="{00000000-0005-0000-0000-0000170B0000}"/>
    <cellStyle name="Moneda 3 2 6 3" xfId="1721" xr:uid="{00000000-0005-0000-0000-0000180B0000}"/>
    <cellStyle name="Moneda 3 2 6 4" xfId="1722" xr:uid="{00000000-0005-0000-0000-0000190B0000}"/>
    <cellStyle name="Moneda 3 2 6 4 2" xfId="2927" xr:uid="{00000000-0005-0000-0000-00001A0B0000}"/>
    <cellStyle name="Moneda 3 2 7" xfId="1723" xr:uid="{00000000-0005-0000-0000-00001B0B0000}"/>
    <cellStyle name="Moneda 3 2 7 2" xfId="1724" xr:uid="{00000000-0005-0000-0000-00001C0B0000}"/>
    <cellStyle name="Moneda 3 2 7 2 2" xfId="1725" xr:uid="{00000000-0005-0000-0000-00001D0B0000}"/>
    <cellStyle name="Moneda 3 2 7 3" xfId="1726" xr:uid="{00000000-0005-0000-0000-00001E0B0000}"/>
    <cellStyle name="Moneda 3 2 7 3 2" xfId="1727" xr:uid="{00000000-0005-0000-0000-00001F0B0000}"/>
    <cellStyle name="Moneda 3 2 7 4" xfId="1728" xr:uid="{00000000-0005-0000-0000-0000200B0000}"/>
    <cellStyle name="Moneda 3 2 7 4 2" xfId="1729" xr:uid="{00000000-0005-0000-0000-0000210B0000}"/>
    <cellStyle name="Moneda 3 2 7 5" xfId="1730" xr:uid="{00000000-0005-0000-0000-0000220B0000}"/>
    <cellStyle name="Moneda 3 2 8" xfId="1731" xr:uid="{00000000-0005-0000-0000-0000230B0000}"/>
    <cellStyle name="Moneda 3 2 8 2" xfId="1732" xr:uid="{00000000-0005-0000-0000-0000240B0000}"/>
    <cellStyle name="Moneda 3 2 8 3" xfId="1733" xr:uid="{00000000-0005-0000-0000-0000250B0000}"/>
    <cellStyle name="Moneda 3 2 8 4" xfId="2928" xr:uid="{00000000-0005-0000-0000-0000260B0000}"/>
    <cellStyle name="Moneda 3 2 9" xfId="1734" xr:uid="{00000000-0005-0000-0000-0000270B0000}"/>
    <cellStyle name="Moneda 3 2 9 2" xfId="1735" xr:uid="{00000000-0005-0000-0000-0000280B0000}"/>
    <cellStyle name="Moneda 3 3" xfId="1736" xr:uid="{00000000-0005-0000-0000-0000290B0000}"/>
    <cellStyle name="Moneda 3 3 2" xfId="1737" xr:uid="{00000000-0005-0000-0000-00002A0B0000}"/>
    <cellStyle name="Moneda 3 3 2 2" xfId="1738" xr:uid="{00000000-0005-0000-0000-00002B0B0000}"/>
    <cellStyle name="Moneda 3 3 2 2 2" xfId="1739" xr:uid="{00000000-0005-0000-0000-00002C0B0000}"/>
    <cellStyle name="Moneda 3 3 2 2 2 2" xfId="1740" xr:uid="{00000000-0005-0000-0000-00002D0B0000}"/>
    <cellStyle name="Moneda 3 3 2 2 3" xfId="1741" xr:uid="{00000000-0005-0000-0000-00002E0B0000}"/>
    <cellStyle name="Moneda 3 3 2 2 3 2" xfId="1742" xr:uid="{00000000-0005-0000-0000-00002F0B0000}"/>
    <cellStyle name="Moneda 3 3 2 2 4" xfId="1743" xr:uid="{00000000-0005-0000-0000-0000300B0000}"/>
    <cellStyle name="Moneda 3 3 2 2 4 2" xfId="1744" xr:uid="{00000000-0005-0000-0000-0000310B0000}"/>
    <cellStyle name="Moneda 3 3 2 2 5" xfId="1745" xr:uid="{00000000-0005-0000-0000-0000320B0000}"/>
    <cellStyle name="Moneda 3 3 2 3" xfId="1746" xr:uid="{00000000-0005-0000-0000-0000330B0000}"/>
    <cellStyle name="Moneda 3 3 2 3 2" xfId="1747" xr:uid="{00000000-0005-0000-0000-0000340B0000}"/>
    <cellStyle name="Moneda 3 3 2 4" xfId="1748" xr:uid="{00000000-0005-0000-0000-0000350B0000}"/>
    <cellStyle name="Moneda 3 3 2 4 2" xfId="1749" xr:uid="{00000000-0005-0000-0000-0000360B0000}"/>
    <cellStyle name="Moneda 3 3 2 5" xfId="1750" xr:uid="{00000000-0005-0000-0000-0000370B0000}"/>
    <cellStyle name="Moneda 3 3 2 5 2" xfId="1751" xr:uid="{00000000-0005-0000-0000-0000380B0000}"/>
    <cellStyle name="Moneda 3 3 2 6" xfId="1752" xr:uid="{00000000-0005-0000-0000-0000390B0000}"/>
    <cellStyle name="Moneda 3 3 2 7" xfId="1753" xr:uid="{00000000-0005-0000-0000-00003A0B0000}"/>
    <cellStyle name="Moneda 3 3 3" xfId="1754" xr:uid="{00000000-0005-0000-0000-00003B0B0000}"/>
    <cellStyle name="Moneda 3 3 3 2" xfId="1755" xr:uid="{00000000-0005-0000-0000-00003C0B0000}"/>
    <cellStyle name="Moneda 3 3 3 2 2" xfId="1756" xr:uid="{00000000-0005-0000-0000-00003D0B0000}"/>
    <cellStyle name="Moneda 3 3 3 3" xfId="1757" xr:uid="{00000000-0005-0000-0000-00003E0B0000}"/>
    <cellStyle name="Moneda 3 3 3 3 2" xfId="1758" xr:uid="{00000000-0005-0000-0000-00003F0B0000}"/>
    <cellStyle name="Moneda 3 3 3 4" xfId="1759" xr:uid="{00000000-0005-0000-0000-0000400B0000}"/>
    <cellStyle name="Moneda 3 3 3 4 2" xfId="1760" xr:uid="{00000000-0005-0000-0000-0000410B0000}"/>
    <cellStyle name="Moneda 3 3 3 5" xfId="1761" xr:uid="{00000000-0005-0000-0000-0000420B0000}"/>
    <cellStyle name="Moneda 3 3 4" xfId="1762" xr:uid="{00000000-0005-0000-0000-0000430B0000}"/>
    <cellStyle name="Moneda 3 3 4 2" xfId="1763" xr:uid="{00000000-0005-0000-0000-0000440B0000}"/>
    <cellStyle name="Moneda 3 3 5" xfId="1764" xr:uid="{00000000-0005-0000-0000-0000450B0000}"/>
    <cellStyle name="Moneda 3 3 5 2" xfId="1765" xr:uid="{00000000-0005-0000-0000-0000460B0000}"/>
    <cellStyle name="Moneda 3 3 6" xfId="1766" xr:uid="{00000000-0005-0000-0000-0000470B0000}"/>
    <cellStyle name="Moneda 3 3 6 2" xfId="1767" xr:uid="{00000000-0005-0000-0000-0000480B0000}"/>
    <cellStyle name="Moneda 3 3 7" xfId="1768" xr:uid="{00000000-0005-0000-0000-0000490B0000}"/>
    <cellStyle name="Moneda 3 3 8" xfId="1769" xr:uid="{00000000-0005-0000-0000-00004A0B0000}"/>
    <cellStyle name="Moneda 3 4" xfId="1770" xr:uid="{00000000-0005-0000-0000-00004B0B0000}"/>
    <cellStyle name="Moneda 3 4 2" xfId="1771" xr:uid="{00000000-0005-0000-0000-00004C0B0000}"/>
    <cellStyle name="Moneda 3 4 2 2" xfId="1772" xr:uid="{00000000-0005-0000-0000-00004D0B0000}"/>
    <cellStyle name="Moneda 3 4 2 2 2" xfId="1773" xr:uid="{00000000-0005-0000-0000-00004E0B0000}"/>
    <cellStyle name="Moneda 3 4 2 2 2 2" xfId="1774" xr:uid="{00000000-0005-0000-0000-00004F0B0000}"/>
    <cellStyle name="Moneda 3 4 2 2 3" xfId="1775" xr:uid="{00000000-0005-0000-0000-0000500B0000}"/>
    <cellStyle name="Moneda 3 4 2 2 3 2" xfId="1776" xr:uid="{00000000-0005-0000-0000-0000510B0000}"/>
    <cellStyle name="Moneda 3 4 2 2 4" xfId="1777" xr:uid="{00000000-0005-0000-0000-0000520B0000}"/>
    <cellStyle name="Moneda 3 4 2 2 4 2" xfId="1778" xr:uid="{00000000-0005-0000-0000-0000530B0000}"/>
    <cellStyle name="Moneda 3 4 2 2 5" xfId="1779" xr:uid="{00000000-0005-0000-0000-0000540B0000}"/>
    <cellStyle name="Moneda 3 4 2 3" xfId="1780" xr:uid="{00000000-0005-0000-0000-0000550B0000}"/>
    <cellStyle name="Moneda 3 4 2 3 2" xfId="1781" xr:uid="{00000000-0005-0000-0000-0000560B0000}"/>
    <cellStyle name="Moneda 3 4 2 4" xfId="1782" xr:uid="{00000000-0005-0000-0000-0000570B0000}"/>
    <cellStyle name="Moneda 3 4 2 4 2" xfId="1783" xr:uid="{00000000-0005-0000-0000-0000580B0000}"/>
    <cellStyle name="Moneda 3 4 2 5" xfId="1784" xr:uid="{00000000-0005-0000-0000-0000590B0000}"/>
    <cellStyle name="Moneda 3 4 2 5 2" xfId="1785" xr:uid="{00000000-0005-0000-0000-00005A0B0000}"/>
    <cellStyle name="Moneda 3 4 2 6" xfId="1786" xr:uid="{00000000-0005-0000-0000-00005B0B0000}"/>
    <cellStyle name="Moneda 3 4 3" xfId="1787" xr:uid="{00000000-0005-0000-0000-00005C0B0000}"/>
    <cellStyle name="Moneda 3 4 3 2" xfId="1788" xr:uid="{00000000-0005-0000-0000-00005D0B0000}"/>
    <cellStyle name="Moneda 3 4 3 2 2" xfId="1789" xr:uid="{00000000-0005-0000-0000-00005E0B0000}"/>
    <cellStyle name="Moneda 3 4 3 3" xfId="1790" xr:uid="{00000000-0005-0000-0000-00005F0B0000}"/>
    <cellStyle name="Moneda 3 4 3 3 2" xfId="1791" xr:uid="{00000000-0005-0000-0000-0000600B0000}"/>
    <cellStyle name="Moneda 3 4 3 4" xfId="1792" xr:uid="{00000000-0005-0000-0000-0000610B0000}"/>
    <cellStyle name="Moneda 3 4 3 4 2" xfId="1793" xr:uid="{00000000-0005-0000-0000-0000620B0000}"/>
    <cellStyle name="Moneda 3 4 3 5" xfId="1794" xr:uid="{00000000-0005-0000-0000-0000630B0000}"/>
    <cellStyle name="Moneda 3 4 4" xfId="1795" xr:uid="{00000000-0005-0000-0000-0000640B0000}"/>
    <cellStyle name="Moneda 3 4 4 2" xfId="1796" xr:uid="{00000000-0005-0000-0000-0000650B0000}"/>
    <cellStyle name="Moneda 3 4 5" xfId="1797" xr:uid="{00000000-0005-0000-0000-0000660B0000}"/>
    <cellStyle name="Moneda 3 4 5 2" xfId="1798" xr:uid="{00000000-0005-0000-0000-0000670B0000}"/>
    <cellStyle name="Moneda 3 4 6" xfId="1799" xr:uid="{00000000-0005-0000-0000-0000680B0000}"/>
    <cellStyle name="Moneda 3 4 6 2" xfId="1800" xr:uid="{00000000-0005-0000-0000-0000690B0000}"/>
    <cellStyle name="Moneda 3 4 7" xfId="1801" xr:uid="{00000000-0005-0000-0000-00006A0B0000}"/>
    <cellStyle name="Moneda 3 5" xfId="1802" xr:uid="{00000000-0005-0000-0000-00006B0B0000}"/>
    <cellStyle name="Moneda 3 5 10" xfId="3100" xr:uid="{00000000-0005-0000-0000-00006C0B0000}"/>
    <cellStyle name="Moneda 3 5 10 2" xfId="3493" xr:uid="{00000000-0005-0000-0000-00006D0B0000}"/>
    <cellStyle name="Moneda 3 5 10 3" xfId="3888" xr:uid="{00000000-0005-0000-0000-00006E0B0000}"/>
    <cellStyle name="Moneda 3 5 11" xfId="3299" xr:uid="{00000000-0005-0000-0000-00006F0B0000}"/>
    <cellStyle name="Moneda 3 5 12" xfId="3692" xr:uid="{00000000-0005-0000-0000-0000700B0000}"/>
    <cellStyle name="Moneda 3 5 2" xfId="1803" xr:uid="{00000000-0005-0000-0000-0000710B0000}"/>
    <cellStyle name="Moneda 3 5 2 2" xfId="1804" xr:uid="{00000000-0005-0000-0000-0000720B0000}"/>
    <cellStyle name="Moneda 3 5 2 2 2" xfId="1805" xr:uid="{00000000-0005-0000-0000-0000730B0000}"/>
    <cellStyle name="Moneda 3 5 2 2 2 2" xfId="1806" xr:uid="{00000000-0005-0000-0000-0000740B0000}"/>
    <cellStyle name="Moneda 3 5 2 2 3" xfId="1807" xr:uid="{00000000-0005-0000-0000-0000750B0000}"/>
    <cellStyle name="Moneda 3 5 2 2 3 2" xfId="1808" xr:uid="{00000000-0005-0000-0000-0000760B0000}"/>
    <cellStyle name="Moneda 3 5 2 2 4" xfId="1809" xr:uid="{00000000-0005-0000-0000-0000770B0000}"/>
    <cellStyle name="Moneda 3 5 2 2 4 2" xfId="1810" xr:uid="{00000000-0005-0000-0000-0000780B0000}"/>
    <cellStyle name="Moneda 3 5 2 2 5" xfId="1811" xr:uid="{00000000-0005-0000-0000-0000790B0000}"/>
    <cellStyle name="Moneda 3 5 2 3" xfId="1812" xr:uid="{00000000-0005-0000-0000-00007A0B0000}"/>
    <cellStyle name="Moneda 3 5 2 3 2" xfId="1813" xr:uid="{00000000-0005-0000-0000-00007B0B0000}"/>
    <cellStyle name="Moneda 3 5 2 4" xfId="1814" xr:uid="{00000000-0005-0000-0000-00007C0B0000}"/>
    <cellStyle name="Moneda 3 5 2 4 2" xfId="1815" xr:uid="{00000000-0005-0000-0000-00007D0B0000}"/>
    <cellStyle name="Moneda 3 5 2 5" xfId="1816" xr:uid="{00000000-0005-0000-0000-00007E0B0000}"/>
    <cellStyle name="Moneda 3 5 2 5 2" xfId="1817" xr:uid="{00000000-0005-0000-0000-00007F0B0000}"/>
    <cellStyle name="Moneda 3 5 2 6" xfId="1818" xr:uid="{00000000-0005-0000-0000-0000800B0000}"/>
    <cellStyle name="Moneda 3 5 3" xfId="1819" xr:uid="{00000000-0005-0000-0000-0000810B0000}"/>
    <cellStyle name="Moneda 3 5 3 2" xfId="1820" xr:uid="{00000000-0005-0000-0000-0000820B0000}"/>
    <cellStyle name="Moneda 3 5 3 2 2" xfId="1821" xr:uid="{00000000-0005-0000-0000-0000830B0000}"/>
    <cellStyle name="Moneda 3 5 3 3" xfId="1822" xr:uid="{00000000-0005-0000-0000-0000840B0000}"/>
    <cellStyle name="Moneda 3 5 3 3 2" xfId="1823" xr:uid="{00000000-0005-0000-0000-0000850B0000}"/>
    <cellStyle name="Moneda 3 5 3 4" xfId="1824" xr:uid="{00000000-0005-0000-0000-0000860B0000}"/>
    <cellStyle name="Moneda 3 5 3 4 2" xfId="1825" xr:uid="{00000000-0005-0000-0000-0000870B0000}"/>
    <cellStyle name="Moneda 3 5 3 5" xfId="1826" xr:uid="{00000000-0005-0000-0000-0000880B0000}"/>
    <cellStyle name="Moneda 3 5 4" xfId="1827" xr:uid="{00000000-0005-0000-0000-0000890B0000}"/>
    <cellStyle name="Moneda 3 5 4 2" xfId="1828" xr:uid="{00000000-0005-0000-0000-00008A0B0000}"/>
    <cellStyle name="Moneda 3 5 5" xfId="1829" xr:uid="{00000000-0005-0000-0000-00008B0B0000}"/>
    <cellStyle name="Moneda 3 5 5 2" xfId="1830" xr:uid="{00000000-0005-0000-0000-00008C0B0000}"/>
    <cellStyle name="Moneda 3 5 6" xfId="1831" xr:uid="{00000000-0005-0000-0000-00008D0B0000}"/>
    <cellStyle name="Moneda 3 5 6 2" xfId="1832" xr:uid="{00000000-0005-0000-0000-00008E0B0000}"/>
    <cellStyle name="Moneda 3 5 7" xfId="1833" xr:uid="{00000000-0005-0000-0000-00008F0B0000}"/>
    <cellStyle name="Moneda 3 5 8" xfId="1834" xr:uid="{00000000-0005-0000-0000-0000900B0000}"/>
    <cellStyle name="Moneda 3 5 9" xfId="2994" xr:uid="{00000000-0005-0000-0000-0000910B0000}"/>
    <cellStyle name="Moneda 3 5 9 2" xfId="3196" xr:uid="{00000000-0005-0000-0000-0000920B0000}"/>
    <cellStyle name="Moneda 3 5 9 2 2" xfId="3589" xr:uid="{00000000-0005-0000-0000-0000930B0000}"/>
    <cellStyle name="Moneda 3 5 9 2 3" xfId="3984" xr:uid="{00000000-0005-0000-0000-0000940B0000}"/>
    <cellStyle name="Moneda 3 5 9 3" xfId="3395" xr:uid="{00000000-0005-0000-0000-0000950B0000}"/>
    <cellStyle name="Moneda 3 5 9 4" xfId="3790" xr:uid="{00000000-0005-0000-0000-0000960B0000}"/>
    <cellStyle name="Moneda 3 6" xfId="1835" xr:uid="{00000000-0005-0000-0000-0000970B0000}"/>
    <cellStyle name="Moneda 3 6 2" xfId="1836" xr:uid="{00000000-0005-0000-0000-0000980B0000}"/>
    <cellStyle name="Moneda 3 6 2 2" xfId="1837" xr:uid="{00000000-0005-0000-0000-0000990B0000}"/>
    <cellStyle name="Moneda 3 6 2 2 2" xfId="1838" xr:uid="{00000000-0005-0000-0000-00009A0B0000}"/>
    <cellStyle name="Moneda 3 6 2 2 2 2" xfId="2932" xr:uid="{00000000-0005-0000-0000-00009B0B0000}"/>
    <cellStyle name="Moneda 3 6 2 2 3" xfId="2931" xr:uid="{00000000-0005-0000-0000-00009C0B0000}"/>
    <cellStyle name="Moneda 3 6 2 3" xfId="1839" xr:uid="{00000000-0005-0000-0000-00009D0B0000}"/>
    <cellStyle name="Moneda 3 6 2 3 2" xfId="2933" xr:uid="{00000000-0005-0000-0000-00009E0B0000}"/>
    <cellStyle name="Moneda 3 6 2 4" xfId="2930" xr:uid="{00000000-0005-0000-0000-00009F0B0000}"/>
    <cellStyle name="Moneda 3 6 3" xfId="1840" xr:uid="{00000000-0005-0000-0000-0000A00B0000}"/>
    <cellStyle name="Moneda 3 6 3 2" xfId="2934" xr:uid="{00000000-0005-0000-0000-0000A10B0000}"/>
    <cellStyle name="Moneda 3 6 4" xfId="2929" xr:uid="{00000000-0005-0000-0000-0000A20B0000}"/>
    <cellStyle name="Moneda 3 7" xfId="1841" xr:uid="{00000000-0005-0000-0000-0000A30B0000}"/>
    <cellStyle name="Moneda 3 7 2" xfId="1842" xr:uid="{00000000-0005-0000-0000-0000A40B0000}"/>
    <cellStyle name="Moneda 3 7 2 2" xfId="1843" xr:uid="{00000000-0005-0000-0000-0000A50B0000}"/>
    <cellStyle name="Moneda 3 7 2 2 2" xfId="2937" xr:uid="{00000000-0005-0000-0000-0000A60B0000}"/>
    <cellStyle name="Moneda 3 7 2 3" xfId="2936" xr:uid="{00000000-0005-0000-0000-0000A70B0000}"/>
    <cellStyle name="Moneda 3 7 3" xfId="1844" xr:uid="{00000000-0005-0000-0000-0000A80B0000}"/>
    <cellStyle name="Moneda 3 7 3 2" xfId="2938" xr:uid="{00000000-0005-0000-0000-0000A90B0000}"/>
    <cellStyle name="Moneda 3 7 4" xfId="2935" xr:uid="{00000000-0005-0000-0000-0000AA0B0000}"/>
    <cellStyle name="Moneda 3 8" xfId="1845" xr:uid="{00000000-0005-0000-0000-0000AB0B0000}"/>
    <cellStyle name="Moneda 3 8 2" xfId="1846" xr:uid="{00000000-0005-0000-0000-0000AC0B0000}"/>
    <cellStyle name="Moneda 3 8 2 2" xfId="1847" xr:uid="{00000000-0005-0000-0000-0000AD0B0000}"/>
    <cellStyle name="Moneda 3 8 2 2 2" xfId="1848" xr:uid="{00000000-0005-0000-0000-0000AE0B0000}"/>
    <cellStyle name="Moneda 3 8 2 3" xfId="1849" xr:uid="{00000000-0005-0000-0000-0000AF0B0000}"/>
    <cellStyle name="Moneda 3 8 2 3 2" xfId="1850" xr:uid="{00000000-0005-0000-0000-0000B00B0000}"/>
    <cellStyle name="Moneda 3 8 2 4" xfId="1851" xr:uid="{00000000-0005-0000-0000-0000B10B0000}"/>
    <cellStyle name="Moneda 3 8 2 4 2" xfId="1852" xr:uid="{00000000-0005-0000-0000-0000B20B0000}"/>
    <cellStyle name="Moneda 3 8 2 5" xfId="1853" xr:uid="{00000000-0005-0000-0000-0000B30B0000}"/>
    <cellStyle name="Moneda 3 8 3" xfId="1854" xr:uid="{00000000-0005-0000-0000-0000B40B0000}"/>
    <cellStyle name="Moneda 3 8 3 2" xfId="1855" xr:uid="{00000000-0005-0000-0000-0000B50B0000}"/>
    <cellStyle name="Moneda 3 8 4" xfId="1856" xr:uid="{00000000-0005-0000-0000-0000B60B0000}"/>
    <cellStyle name="Moneda 3 8 4 2" xfId="1857" xr:uid="{00000000-0005-0000-0000-0000B70B0000}"/>
    <cellStyle name="Moneda 3 8 5" xfId="1858" xr:uid="{00000000-0005-0000-0000-0000B80B0000}"/>
    <cellStyle name="Moneda 3 8 5 2" xfId="1859" xr:uid="{00000000-0005-0000-0000-0000B90B0000}"/>
    <cellStyle name="Moneda 3 8 6" xfId="1860" xr:uid="{00000000-0005-0000-0000-0000BA0B0000}"/>
    <cellStyle name="Moneda 3 9" xfId="1861" xr:uid="{00000000-0005-0000-0000-0000BB0B0000}"/>
    <cellStyle name="Moneda 3 9 2" xfId="1862" xr:uid="{00000000-0005-0000-0000-0000BC0B0000}"/>
    <cellStyle name="Moneda 3 9 2 2" xfId="2940" xr:uid="{00000000-0005-0000-0000-0000BD0B0000}"/>
    <cellStyle name="Moneda 3 9 3" xfId="2939" xr:uid="{00000000-0005-0000-0000-0000BE0B0000}"/>
    <cellStyle name="Moneda 30" xfId="1863" xr:uid="{00000000-0005-0000-0000-0000BF0B0000}"/>
    <cellStyle name="Moneda 30 2" xfId="1864" xr:uid="{00000000-0005-0000-0000-0000C00B0000}"/>
    <cellStyle name="Moneda 30 2 2" xfId="1865" xr:uid="{00000000-0005-0000-0000-0000C10B0000}"/>
    <cellStyle name="Moneda 30 3" xfId="1866" xr:uid="{00000000-0005-0000-0000-0000C20B0000}"/>
    <cellStyle name="Moneda 30 3 2" xfId="1867" xr:uid="{00000000-0005-0000-0000-0000C30B0000}"/>
    <cellStyle name="Moneda 30 4" xfId="1868" xr:uid="{00000000-0005-0000-0000-0000C40B0000}"/>
    <cellStyle name="Moneda 30 4 2" xfId="1869" xr:uid="{00000000-0005-0000-0000-0000C50B0000}"/>
    <cellStyle name="Moneda 30 5" xfId="1870" xr:uid="{00000000-0005-0000-0000-0000C60B0000}"/>
    <cellStyle name="Moneda 31" xfId="1871" xr:uid="{00000000-0005-0000-0000-0000C70B0000}"/>
    <cellStyle name="Moneda 31 2" xfId="1872" xr:uid="{00000000-0005-0000-0000-0000C80B0000}"/>
    <cellStyle name="Moneda 32" xfId="1873" xr:uid="{00000000-0005-0000-0000-0000C90B0000}"/>
    <cellStyle name="Moneda 32 2" xfId="1874" xr:uid="{00000000-0005-0000-0000-0000CA0B0000}"/>
    <cellStyle name="Moneda 33" xfId="1875" xr:uid="{00000000-0005-0000-0000-0000CB0B0000}"/>
    <cellStyle name="Moneda 33 2" xfId="1876" xr:uid="{00000000-0005-0000-0000-0000CC0B0000}"/>
    <cellStyle name="Moneda 34" xfId="1877" xr:uid="{00000000-0005-0000-0000-0000CD0B0000}"/>
    <cellStyle name="Moneda 34 2" xfId="1878" xr:uid="{00000000-0005-0000-0000-0000CE0B0000}"/>
    <cellStyle name="Moneda 35" xfId="1879" xr:uid="{00000000-0005-0000-0000-0000CF0B0000}"/>
    <cellStyle name="Moneda 35 2" xfId="1880" xr:uid="{00000000-0005-0000-0000-0000D00B0000}"/>
    <cellStyle name="Moneda 36" xfId="1881" xr:uid="{00000000-0005-0000-0000-0000D10B0000}"/>
    <cellStyle name="Moneda 36 2" xfId="1882" xr:uid="{00000000-0005-0000-0000-0000D20B0000}"/>
    <cellStyle name="Moneda 37" xfId="1883" xr:uid="{00000000-0005-0000-0000-0000D30B0000}"/>
    <cellStyle name="Moneda 37 2" xfId="1884" xr:uid="{00000000-0005-0000-0000-0000D40B0000}"/>
    <cellStyle name="Moneda 38" xfId="1885" xr:uid="{00000000-0005-0000-0000-0000D50B0000}"/>
    <cellStyle name="Moneda 38 2" xfId="1886" xr:uid="{00000000-0005-0000-0000-0000D60B0000}"/>
    <cellStyle name="Moneda 39" xfId="1887" xr:uid="{00000000-0005-0000-0000-0000D70B0000}"/>
    <cellStyle name="Moneda 39 2" xfId="1888" xr:uid="{00000000-0005-0000-0000-0000D80B0000}"/>
    <cellStyle name="Moneda 4" xfId="15" xr:uid="{00000000-0005-0000-0000-0000D90B0000}"/>
    <cellStyle name="Moneda 4 2" xfId="1889" xr:uid="{00000000-0005-0000-0000-0000DA0B0000}"/>
    <cellStyle name="Moneda 4 3" xfId="1890" xr:uid="{00000000-0005-0000-0000-0000DB0B0000}"/>
    <cellStyle name="Moneda 4 4" xfId="1891" xr:uid="{00000000-0005-0000-0000-0000DC0B0000}"/>
    <cellStyle name="Moneda 40" xfId="1892" xr:uid="{00000000-0005-0000-0000-0000DD0B0000}"/>
    <cellStyle name="Moneda 40 2" xfId="1893" xr:uid="{00000000-0005-0000-0000-0000DE0B0000}"/>
    <cellStyle name="Moneda 41" xfId="1894" xr:uid="{00000000-0005-0000-0000-0000DF0B0000}"/>
    <cellStyle name="Moneda 41 2" xfId="1895" xr:uid="{00000000-0005-0000-0000-0000E00B0000}"/>
    <cellStyle name="Moneda 42" xfId="1896" xr:uid="{00000000-0005-0000-0000-0000E10B0000}"/>
    <cellStyle name="Moneda 42 2" xfId="1897" xr:uid="{00000000-0005-0000-0000-0000E20B0000}"/>
    <cellStyle name="Moneda 43" xfId="1898" xr:uid="{00000000-0005-0000-0000-0000E30B0000}"/>
    <cellStyle name="Moneda 43 2" xfId="1899" xr:uid="{00000000-0005-0000-0000-0000E40B0000}"/>
    <cellStyle name="Moneda 44" xfId="1900" xr:uid="{00000000-0005-0000-0000-0000E50B0000}"/>
    <cellStyle name="Moneda 44 2" xfId="1901" xr:uid="{00000000-0005-0000-0000-0000E60B0000}"/>
    <cellStyle name="Moneda 45" xfId="1902" xr:uid="{00000000-0005-0000-0000-0000E70B0000}"/>
    <cellStyle name="Moneda 45 2" xfId="1903" xr:uid="{00000000-0005-0000-0000-0000E80B0000}"/>
    <cellStyle name="Moneda 46" xfId="1904" xr:uid="{00000000-0005-0000-0000-0000E90B0000}"/>
    <cellStyle name="Moneda 46 2" xfId="1905" xr:uid="{00000000-0005-0000-0000-0000EA0B0000}"/>
    <cellStyle name="Moneda 47" xfId="1906" xr:uid="{00000000-0005-0000-0000-0000EB0B0000}"/>
    <cellStyle name="Moneda 47 2" xfId="1907" xr:uid="{00000000-0005-0000-0000-0000EC0B0000}"/>
    <cellStyle name="Moneda 48" xfId="1908" xr:uid="{00000000-0005-0000-0000-0000ED0B0000}"/>
    <cellStyle name="Moneda 48 2" xfId="1909" xr:uid="{00000000-0005-0000-0000-0000EE0B0000}"/>
    <cellStyle name="Moneda 49" xfId="1910" xr:uid="{00000000-0005-0000-0000-0000EF0B0000}"/>
    <cellStyle name="Moneda 5" xfId="1911" xr:uid="{00000000-0005-0000-0000-0000F00B0000}"/>
    <cellStyle name="Moneda 5 2" xfId="1912" xr:uid="{00000000-0005-0000-0000-0000F10B0000}"/>
    <cellStyle name="Moneda 5 3" xfId="1913" xr:uid="{00000000-0005-0000-0000-0000F20B0000}"/>
    <cellStyle name="Moneda 5 4" xfId="1914" xr:uid="{00000000-0005-0000-0000-0000F30B0000}"/>
    <cellStyle name="Moneda 5 5" xfId="1915" xr:uid="{00000000-0005-0000-0000-0000F40B0000}"/>
    <cellStyle name="Moneda 50" xfId="1916" xr:uid="{00000000-0005-0000-0000-0000F50B0000}"/>
    <cellStyle name="Moneda 51" xfId="1917" xr:uid="{00000000-0005-0000-0000-0000F60B0000}"/>
    <cellStyle name="Moneda 52" xfId="1918" xr:uid="{00000000-0005-0000-0000-0000F70B0000}"/>
    <cellStyle name="Moneda 53" xfId="2870" xr:uid="{00000000-0005-0000-0000-0000F80B0000}"/>
    <cellStyle name="Moneda 54" xfId="2942" xr:uid="{00000000-0005-0000-0000-0000F90B0000}"/>
    <cellStyle name="Moneda 55" xfId="2946" xr:uid="{00000000-0005-0000-0000-0000FA0B0000}"/>
    <cellStyle name="Moneda 56" xfId="2999" xr:uid="{00000000-0005-0000-0000-0000FB0B0000}"/>
    <cellStyle name="Moneda 57" xfId="3049" xr:uid="{00000000-0005-0000-0000-0000FC0B0000}"/>
    <cellStyle name="Moneda 58" xfId="2996" xr:uid="{00000000-0005-0000-0000-0000FD0B0000}"/>
    <cellStyle name="Moneda 59" xfId="3053" xr:uid="{00000000-0005-0000-0000-0000FE0B0000}"/>
    <cellStyle name="Moneda 6" xfId="1919" xr:uid="{00000000-0005-0000-0000-0000FF0B0000}"/>
    <cellStyle name="Moneda 6 10" xfId="1920" xr:uid="{00000000-0005-0000-0000-0000000C0000}"/>
    <cellStyle name="Moneda 6 10 2" xfId="1921" xr:uid="{00000000-0005-0000-0000-0000010C0000}"/>
    <cellStyle name="Moneda 6 11" xfId="1922" xr:uid="{00000000-0005-0000-0000-0000020C0000}"/>
    <cellStyle name="Moneda 6 11 2" xfId="1923" xr:uid="{00000000-0005-0000-0000-0000030C0000}"/>
    <cellStyle name="Moneda 6 12" xfId="1924" xr:uid="{00000000-0005-0000-0000-0000040C0000}"/>
    <cellStyle name="Moneda 6 2" xfId="1925" xr:uid="{00000000-0005-0000-0000-0000050C0000}"/>
    <cellStyle name="Moneda 6 2 10" xfId="1926" xr:uid="{00000000-0005-0000-0000-0000060C0000}"/>
    <cellStyle name="Moneda 6 2 11" xfId="1927" xr:uid="{00000000-0005-0000-0000-0000070C0000}"/>
    <cellStyle name="Moneda 6 2 2" xfId="1928" xr:uid="{00000000-0005-0000-0000-0000080C0000}"/>
    <cellStyle name="Moneda 6 2 2 2" xfId="1929" xr:uid="{00000000-0005-0000-0000-0000090C0000}"/>
    <cellStyle name="Moneda 6 2 2 2 2" xfId="1930" xr:uid="{00000000-0005-0000-0000-00000A0C0000}"/>
    <cellStyle name="Moneda 6 2 2 2 2 2" xfId="1931" xr:uid="{00000000-0005-0000-0000-00000B0C0000}"/>
    <cellStyle name="Moneda 6 2 2 2 2 2 2" xfId="1932" xr:uid="{00000000-0005-0000-0000-00000C0C0000}"/>
    <cellStyle name="Moneda 6 2 2 2 2 3" xfId="1933" xr:uid="{00000000-0005-0000-0000-00000D0C0000}"/>
    <cellStyle name="Moneda 6 2 2 2 2 3 2" xfId="1934" xr:uid="{00000000-0005-0000-0000-00000E0C0000}"/>
    <cellStyle name="Moneda 6 2 2 2 2 4" xfId="1935" xr:uid="{00000000-0005-0000-0000-00000F0C0000}"/>
    <cellStyle name="Moneda 6 2 2 2 2 4 2" xfId="1936" xr:uid="{00000000-0005-0000-0000-0000100C0000}"/>
    <cellStyle name="Moneda 6 2 2 2 2 5" xfId="1937" xr:uid="{00000000-0005-0000-0000-0000110C0000}"/>
    <cellStyle name="Moneda 6 2 2 2 3" xfId="1938" xr:uid="{00000000-0005-0000-0000-0000120C0000}"/>
    <cellStyle name="Moneda 6 2 2 2 3 2" xfId="1939" xr:uid="{00000000-0005-0000-0000-0000130C0000}"/>
    <cellStyle name="Moneda 6 2 2 2 4" xfId="1940" xr:uid="{00000000-0005-0000-0000-0000140C0000}"/>
    <cellStyle name="Moneda 6 2 2 2 4 2" xfId="1941" xr:uid="{00000000-0005-0000-0000-0000150C0000}"/>
    <cellStyle name="Moneda 6 2 2 2 5" xfId="1942" xr:uid="{00000000-0005-0000-0000-0000160C0000}"/>
    <cellStyle name="Moneda 6 2 2 2 5 2" xfId="1943" xr:uid="{00000000-0005-0000-0000-0000170C0000}"/>
    <cellStyle name="Moneda 6 2 2 2 6" xfId="1944" xr:uid="{00000000-0005-0000-0000-0000180C0000}"/>
    <cellStyle name="Moneda 6 2 2 3" xfId="1945" xr:uid="{00000000-0005-0000-0000-0000190C0000}"/>
    <cellStyle name="Moneda 6 2 2 3 2" xfId="1946" xr:uid="{00000000-0005-0000-0000-00001A0C0000}"/>
    <cellStyle name="Moneda 6 2 2 3 2 2" xfId="1947" xr:uid="{00000000-0005-0000-0000-00001B0C0000}"/>
    <cellStyle name="Moneda 6 2 2 3 3" xfId="1948" xr:uid="{00000000-0005-0000-0000-00001C0C0000}"/>
    <cellStyle name="Moneda 6 2 2 3 3 2" xfId="1949" xr:uid="{00000000-0005-0000-0000-00001D0C0000}"/>
    <cellStyle name="Moneda 6 2 2 3 4" xfId="1950" xr:uid="{00000000-0005-0000-0000-00001E0C0000}"/>
    <cellStyle name="Moneda 6 2 2 3 4 2" xfId="1951" xr:uid="{00000000-0005-0000-0000-00001F0C0000}"/>
    <cellStyle name="Moneda 6 2 2 3 5" xfId="1952" xr:uid="{00000000-0005-0000-0000-0000200C0000}"/>
    <cellStyle name="Moneda 6 2 2 4" xfId="1953" xr:uid="{00000000-0005-0000-0000-0000210C0000}"/>
    <cellStyle name="Moneda 6 2 2 4 2" xfId="1954" xr:uid="{00000000-0005-0000-0000-0000220C0000}"/>
    <cellStyle name="Moneda 6 2 2 5" xfId="1955" xr:uid="{00000000-0005-0000-0000-0000230C0000}"/>
    <cellStyle name="Moneda 6 2 2 5 2" xfId="1956" xr:uid="{00000000-0005-0000-0000-0000240C0000}"/>
    <cellStyle name="Moneda 6 2 2 6" xfId="1957" xr:uid="{00000000-0005-0000-0000-0000250C0000}"/>
    <cellStyle name="Moneda 6 2 2 6 2" xfId="1958" xr:uid="{00000000-0005-0000-0000-0000260C0000}"/>
    <cellStyle name="Moneda 6 2 2 7" xfId="1959" xr:uid="{00000000-0005-0000-0000-0000270C0000}"/>
    <cellStyle name="Moneda 6 2 3" xfId="1960" xr:uid="{00000000-0005-0000-0000-0000280C0000}"/>
    <cellStyle name="Moneda 6 2 3 2" xfId="1961" xr:uid="{00000000-0005-0000-0000-0000290C0000}"/>
    <cellStyle name="Moneda 6 2 3 2 2" xfId="1962" xr:uid="{00000000-0005-0000-0000-00002A0C0000}"/>
    <cellStyle name="Moneda 6 2 3 2 2 2" xfId="1963" xr:uid="{00000000-0005-0000-0000-00002B0C0000}"/>
    <cellStyle name="Moneda 6 2 3 2 2 2 2" xfId="1964" xr:uid="{00000000-0005-0000-0000-00002C0C0000}"/>
    <cellStyle name="Moneda 6 2 3 2 2 3" xfId="1965" xr:uid="{00000000-0005-0000-0000-00002D0C0000}"/>
    <cellStyle name="Moneda 6 2 3 2 2 3 2" xfId="1966" xr:uid="{00000000-0005-0000-0000-00002E0C0000}"/>
    <cellStyle name="Moneda 6 2 3 2 2 4" xfId="1967" xr:uid="{00000000-0005-0000-0000-00002F0C0000}"/>
    <cellStyle name="Moneda 6 2 3 2 2 4 2" xfId="1968" xr:uid="{00000000-0005-0000-0000-0000300C0000}"/>
    <cellStyle name="Moneda 6 2 3 2 2 5" xfId="1969" xr:uid="{00000000-0005-0000-0000-0000310C0000}"/>
    <cellStyle name="Moneda 6 2 3 2 3" xfId="1970" xr:uid="{00000000-0005-0000-0000-0000320C0000}"/>
    <cellStyle name="Moneda 6 2 3 2 3 2" xfId="1971" xr:uid="{00000000-0005-0000-0000-0000330C0000}"/>
    <cellStyle name="Moneda 6 2 3 2 4" xfId="1972" xr:uid="{00000000-0005-0000-0000-0000340C0000}"/>
    <cellStyle name="Moneda 6 2 3 2 4 2" xfId="1973" xr:uid="{00000000-0005-0000-0000-0000350C0000}"/>
    <cellStyle name="Moneda 6 2 3 2 5" xfId="1974" xr:uid="{00000000-0005-0000-0000-0000360C0000}"/>
    <cellStyle name="Moneda 6 2 3 2 5 2" xfId="1975" xr:uid="{00000000-0005-0000-0000-0000370C0000}"/>
    <cellStyle name="Moneda 6 2 3 2 6" xfId="1976" xr:uid="{00000000-0005-0000-0000-0000380C0000}"/>
    <cellStyle name="Moneda 6 2 3 3" xfId="1977" xr:uid="{00000000-0005-0000-0000-0000390C0000}"/>
    <cellStyle name="Moneda 6 2 3 3 2" xfId="1978" xr:uid="{00000000-0005-0000-0000-00003A0C0000}"/>
    <cellStyle name="Moneda 6 2 3 3 2 2" xfId="1979" xr:uid="{00000000-0005-0000-0000-00003B0C0000}"/>
    <cellStyle name="Moneda 6 2 3 3 3" xfId="1980" xr:uid="{00000000-0005-0000-0000-00003C0C0000}"/>
    <cellStyle name="Moneda 6 2 3 3 3 2" xfId="1981" xr:uid="{00000000-0005-0000-0000-00003D0C0000}"/>
    <cellStyle name="Moneda 6 2 3 3 4" xfId="1982" xr:uid="{00000000-0005-0000-0000-00003E0C0000}"/>
    <cellStyle name="Moneda 6 2 3 3 4 2" xfId="1983" xr:uid="{00000000-0005-0000-0000-00003F0C0000}"/>
    <cellStyle name="Moneda 6 2 3 3 5" xfId="1984" xr:uid="{00000000-0005-0000-0000-0000400C0000}"/>
    <cellStyle name="Moneda 6 2 3 4" xfId="1985" xr:uid="{00000000-0005-0000-0000-0000410C0000}"/>
    <cellStyle name="Moneda 6 2 3 4 2" xfId="1986" xr:uid="{00000000-0005-0000-0000-0000420C0000}"/>
    <cellStyle name="Moneda 6 2 3 5" xfId="1987" xr:uid="{00000000-0005-0000-0000-0000430C0000}"/>
    <cellStyle name="Moneda 6 2 3 5 2" xfId="1988" xr:uid="{00000000-0005-0000-0000-0000440C0000}"/>
    <cellStyle name="Moneda 6 2 3 6" xfId="1989" xr:uid="{00000000-0005-0000-0000-0000450C0000}"/>
    <cellStyle name="Moneda 6 2 3 6 2" xfId="1990" xr:uid="{00000000-0005-0000-0000-0000460C0000}"/>
    <cellStyle name="Moneda 6 2 3 7" xfId="1991" xr:uid="{00000000-0005-0000-0000-0000470C0000}"/>
    <cellStyle name="Moneda 6 2 4" xfId="1992" xr:uid="{00000000-0005-0000-0000-0000480C0000}"/>
    <cellStyle name="Moneda 6 2 4 2" xfId="1993" xr:uid="{00000000-0005-0000-0000-0000490C0000}"/>
    <cellStyle name="Moneda 6 2 4 2 2" xfId="1994" xr:uid="{00000000-0005-0000-0000-00004A0C0000}"/>
    <cellStyle name="Moneda 6 2 4 2 2 2" xfId="1995" xr:uid="{00000000-0005-0000-0000-00004B0C0000}"/>
    <cellStyle name="Moneda 6 2 4 2 2 2 2" xfId="1996" xr:uid="{00000000-0005-0000-0000-00004C0C0000}"/>
    <cellStyle name="Moneda 6 2 4 2 2 3" xfId="1997" xr:uid="{00000000-0005-0000-0000-00004D0C0000}"/>
    <cellStyle name="Moneda 6 2 4 2 2 3 2" xfId="1998" xr:uid="{00000000-0005-0000-0000-00004E0C0000}"/>
    <cellStyle name="Moneda 6 2 4 2 2 4" xfId="1999" xr:uid="{00000000-0005-0000-0000-00004F0C0000}"/>
    <cellStyle name="Moneda 6 2 4 2 2 4 2" xfId="2000" xr:uid="{00000000-0005-0000-0000-0000500C0000}"/>
    <cellStyle name="Moneda 6 2 4 2 2 5" xfId="2001" xr:uid="{00000000-0005-0000-0000-0000510C0000}"/>
    <cellStyle name="Moneda 6 2 4 2 3" xfId="2002" xr:uid="{00000000-0005-0000-0000-0000520C0000}"/>
    <cellStyle name="Moneda 6 2 4 2 3 2" xfId="2003" xr:uid="{00000000-0005-0000-0000-0000530C0000}"/>
    <cellStyle name="Moneda 6 2 4 2 4" xfId="2004" xr:uid="{00000000-0005-0000-0000-0000540C0000}"/>
    <cellStyle name="Moneda 6 2 4 2 4 2" xfId="2005" xr:uid="{00000000-0005-0000-0000-0000550C0000}"/>
    <cellStyle name="Moneda 6 2 4 2 5" xfId="2006" xr:uid="{00000000-0005-0000-0000-0000560C0000}"/>
    <cellStyle name="Moneda 6 2 4 2 5 2" xfId="2007" xr:uid="{00000000-0005-0000-0000-0000570C0000}"/>
    <cellStyle name="Moneda 6 2 4 2 6" xfId="2008" xr:uid="{00000000-0005-0000-0000-0000580C0000}"/>
    <cellStyle name="Moneda 6 2 4 3" xfId="2009" xr:uid="{00000000-0005-0000-0000-0000590C0000}"/>
    <cellStyle name="Moneda 6 2 4 3 2" xfId="2010" xr:uid="{00000000-0005-0000-0000-00005A0C0000}"/>
    <cellStyle name="Moneda 6 2 4 3 2 2" xfId="2011" xr:uid="{00000000-0005-0000-0000-00005B0C0000}"/>
    <cellStyle name="Moneda 6 2 4 3 3" xfId="2012" xr:uid="{00000000-0005-0000-0000-00005C0C0000}"/>
    <cellStyle name="Moneda 6 2 4 3 3 2" xfId="2013" xr:uid="{00000000-0005-0000-0000-00005D0C0000}"/>
    <cellStyle name="Moneda 6 2 4 3 4" xfId="2014" xr:uid="{00000000-0005-0000-0000-00005E0C0000}"/>
    <cellStyle name="Moneda 6 2 4 3 4 2" xfId="2015" xr:uid="{00000000-0005-0000-0000-00005F0C0000}"/>
    <cellStyle name="Moneda 6 2 4 3 5" xfId="2016" xr:uid="{00000000-0005-0000-0000-0000600C0000}"/>
    <cellStyle name="Moneda 6 2 4 4" xfId="2017" xr:uid="{00000000-0005-0000-0000-0000610C0000}"/>
    <cellStyle name="Moneda 6 2 4 4 2" xfId="2018" xr:uid="{00000000-0005-0000-0000-0000620C0000}"/>
    <cellStyle name="Moneda 6 2 4 5" xfId="2019" xr:uid="{00000000-0005-0000-0000-0000630C0000}"/>
    <cellStyle name="Moneda 6 2 4 5 2" xfId="2020" xr:uid="{00000000-0005-0000-0000-0000640C0000}"/>
    <cellStyle name="Moneda 6 2 4 6" xfId="2021" xr:uid="{00000000-0005-0000-0000-0000650C0000}"/>
    <cellStyle name="Moneda 6 2 4 6 2" xfId="2022" xr:uid="{00000000-0005-0000-0000-0000660C0000}"/>
    <cellStyle name="Moneda 6 2 4 7" xfId="2023" xr:uid="{00000000-0005-0000-0000-0000670C0000}"/>
    <cellStyle name="Moneda 6 2 5" xfId="2024" xr:uid="{00000000-0005-0000-0000-0000680C0000}"/>
    <cellStyle name="Moneda 6 2 5 2" xfId="2025" xr:uid="{00000000-0005-0000-0000-0000690C0000}"/>
    <cellStyle name="Moneda 6 2 5 2 2" xfId="2026" xr:uid="{00000000-0005-0000-0000-00006A0C0000}"/>
    <cellStyle name="Moneda 6 2 5 2 2 2" xfId="2027" xr:uid="{00000000-0005-0000-0000-00006B0C0000}"/>
    <cellStyle name="Moneda 6 2 5 2 3" xfId="2028" xr:uid="{00000000-0005-0000-0000-00006C0C0000}"/>
    <cellStyle name="Moneda 6 2 5 2 3 2" xfId="2029" xr:uid="{00000000-0005-0000-0000-00006D0C0000}"/>
    <cellStyle name="Moneda 6 2 5 2 4" xfId="2030" xr:uid="{00000000-0005-0000-0000-00006E0C0000}"/>
    <cellStyle name="Moneda 6 2 5 2 4 2" xfId="2031" xr:uid="{00000000-0005-0000-0000-00006F0C0000}"/>
    <cellStyle name="Moneda 6 2 5 2 5" xfId="2032" xr:uid="{00000000-0005-0000-0000-0000700C0000}"/>
    <cellStyle name="Moneda 6 2 5 3" xfId="2033" xr:uid="{00000000-0005-0000-0000-0000710C0000}"/>
    <cellStyle name="Moneda 6 2 5 3 2" xfId="2034" xr:uid="{00000000-0005-0000-0000-0000720C0000}"/>
    <cellStyle name="Moneda 6 2 5 4" xfId="2035" xr:uid="{00000000-0005-0000-0000-0000730C0000}"/>
    <cellStyle name="Moneda 6 2 5 4 2" xfId="2036" xr:uid="{00000000-0005-0000-0000-0000740C0000}"/>
    <cellStyle name="Moneda 6 2 5 5" xfId="2037" xr:uid="{00000000-0005-0000-0000-0000750C0000}"/>
    <cellStyle name="Moneda 6 2 5 5 2" xfId="2038" xr:uid="{00000000-0005-0000-0000-0000760C0000}"/>
    <cellStyle name="Moneda 6 2 5 6" xfId="2039" xr:uid="{00000000-0005-0000-0000-0000770C0000}"/>
    <cellStyle name="Moneda 6 2 6" xfId="2040" xr:uid="{00000000-0005-0000-0000-0000780C0000}"/>
    <cellStyle name="Moneda 6 2 6 2" xfId="2041" xr:uid="{00000000-0005-0000-0000-0000790C0000}"/>
    <cellStyle name="Moneda 6 2 6 2 2" xfId="2042" xr:uid="{00000000-0005-0000-0000-00007A0C0000}"/>
    <cellStyle name="Moneda 6 2 6 3" xfId="2043" xr:uid="{00000000-0005-0000-0000-00007B0C0000}"/>
    <cellStyle name="Moneda 6 2 6 3 2" xfId="2044" xr:uid="{00000000-0005-0000-0000-00007C0C0000}"/>
    <cellStyle name="Moneda 6 2 6 4" xfId="2045" xr:uid="{00000000-0005-0000-0000-00007D0C0000}"/>
    <cellStyle name="Moneda 6 2 6 4 2" xfId="2046" xr:uid="{00000000-0005-0000-0000-00007E0C0000}"/>
    <cellStyle name="Moneda 6 2 6 5" xfId="2047" xr:uid="{00000000-0005-0000-0000-00007F0C0000}"/>
    <cellStyle name="Moneda 6 2 7" xfId="2048" xr:uid="{00000000-0005-0000-0000-0000800C0000}"/>
    <cellStyle name="Moneda 6 2 7 2" xfId="2049" xr:uid="{00000000-0005-0000-0000-0000810C0000}"/>
    <cellStyle name="Moneda 6 2 8" xfId="2050" xr:uid="{00000000-0005-0000-0000-0000820C0000}"/>
    <cellStyle name="Moneda 6 2 8 2" xfId="2051" xr:uid="{00000000-0005-0000-0000-0000830C0000}"/>
    <cellStyle name="Moneda 6 2 9" xfId="2052" xr:uid="{00000000-0005-0000-0000-0000840C0000}"/>
    <cellStyle name="Moneda 6 2 9 2" xfId="2053" xr:uid="{00000000-0005-0000-0000-0000850C0000}"/>
    <cellStyle name="Moneda 6 3" xfId="2054" xr:uid="{00000000-0005-0000-0000-0000860C0000}"/>
    <cellStyle name="Moneda 6 3 2" xfId="2055" xr:uid="{00000000-0005-0000-0000-0000870C0000}"/>
    <cellStyle name="Moneda 6 3 2 2" xfId="2056" xr:uid="{00000000-0005-0000-0000-0000880C0000}"/>
    <cellStyle name="Moneda 6 3 2 2 2" xfId="2057" xr:uid="{00000000-0005-0000-0000-0000890C0000}"/>
    <cellStyle name="Moneda 6 3 2 2 2 2" xfId="2058" xr:uid="{00000000-0005-0000-0000-00008A0C0000}"/>
    <cellStyle name="Moneda 6 3 2 2 3" xfId="2059" xr:uid="{00000000-0005-0000-0000-00008B0C0000}"/>
    <cellStyle name="Moneda 6 3 2 2 3 2" xfId="2060" xr:uid="{00000000-0005-0000-0000-00008C0C0000}"/>
    <cellStyle name="Moneda 6 3 2 2 4" xfId="2061" xr:uid="{00000000-0005-0000-0000-00008D0C0000}"/>
    <cellStyle name="Moneda 6 3 2 2 4 2" xfId="2062" xr:uid="{00000000-0005-0000-0000-00008E0C0000}"/>
    <cellStyle name="Moneda 6 3 2 2 5" xfId="2063" xr:uid="{00000000-0005-0000-0000-00008F0C0000}"/>
    <cellStyle name="Moneda 6 3 2 3" xfId="2064" xr:uid="{00000000-0005-0000-0000-0000900C0000}"/>
    <cellStyle name="Moneda 6 3 2 3 2" xfId="2065" xr:uid="{00000000-0005-0000-0000-0000910C0000}"/>
    <cellStyle name="Moneda 6 3 2 4" xfId="2066" xr:uid="{00000000-0005-0000-0000-0000920C0000}"/>
    <cellStyle name="Moneda 6 3 2 4 2" xfId="2067" xr:uid="{00000000-0005-0000-0000-0000930C0000}"/>
    <cellStyle name="Moneda 6 3 2 5" xfId="2068" xr:uid="{00000000-0005-0000-0000-0000940C0000}"/>
    <cellStyle name="Moneda 6 3 2 5 2" xfId="2069" xr:uid="{00000000-0005-0000-0000-0000950C0000}"/>
    <cellStyle name="Moneda 6 3 2 6" xfId="2070" xr:uid="{00000000-0005-0000-0000-0000960C0000}"/>
    <cellStyle name="Moneda 6 3 3" xfId="2071" xr:uid="{00000000-0005-0000-0000-0000970C0000}"/>
    <cellStyle name="Moneda 6 3 3 2" xfId="2072" xr:uid="{00000000-0005-0000-0000-0000980C0000}"/>
    <cellStyle name="Moneda 6 3 3 2 2" xfId="2073" xr:uid="{00000000-0005-0000-0000-0000990C0000}"/>
    <cellStyle name="Moneda 6 3 3 3" xfId="2074" xr:uid="{00000000-0005-0000-0000-00009A0C0000}"/>
    <cellStyle name="Moneda 6 3 3 3 2" xfId="2075" xr:uid="{00000000-0005-0000-0000-00009B0C0000}"/>
    <cellStyle name="Moneda 6 3 3 4" xfId="2076" xr:uid="{00000000-0005-0000-0000-00009C0C0000}"/>
    <cellStyle name="Moneda 6 3 3 4 2" xfId="2077" xr:uid="{00000000-0005-0000-0000-00009D0C0000}"/>
    <cellStyle name="Moneda 6 3 3 5" xfId="2078" xr:uid="{00000000-0005-0000-0000-00009E0C0000}"/>
    <cellStyle name="Moneda 6 3 4" xfId="2079" xr:uid="{00000000-0005-0000-0000-00009F0C0000}"/>
    <cellStyle name="Moneda 6 3 4 2" xfId="2080" xr:uid="{00000000-0005-0000-0000-0000A00C0000}"/>
    <cellStyle name="Moneda 6 3 5" xfId="2081" xr:uid="{00000000-0005-0000-0000-0000A10C0000}"/>
    <cellStyle name="Moneda 6 3 5 2" xfId="2082" xr:uid="{00000000-0005-0000-0000-0000A20C0000}"/>
    <cellStyle name="Moneda 6 3 6" xfId="2083" xr:uid="{00000000-0005-0000-0000-0000A30C0000}"/>
    <cellStyle name="Moneda 6 3 6 2" xfId="2084" xr:uid="{00000000-0005-0000-0000-0000A40C0000}"/>
    <cellStyle name="Moneda 6 3 7" xfId="2085" xr:uid="{00000000-0005-0000-0000-0000A50C0000}"/>
    <cellStyle name="Moneda 6 4" xfId="2086" xr:uid="{00000000-0005-0000-0000-0000A60C0000}"/>
    <cellStyle name="Moneda 6 4 2" xfId="2087" xr:uid="{00000000-0005-0000-0000-0000A70C0000}"/>
    <cellStyle name="Moneda 6 4 2 2" xfId="2088" xr:uid="{00000000-0005-0000-0000-0000A80C0000}"/>
    <cellStyle name="Moneda 6 4 2 2 2" xfId="2089" xr:uid="{00000000-0005-0000-0000-0000A90C0000}"/>
    <cellStyle name="Moneda 6 4 2 2 2 2" xfId="2090" xr:uid="{00000000-0005-0000-0000-0000AA0C0000}"/>
    <cellStyle name="Moneda 6 4 2 2 3" xfId="2091" xr:uid="{00000000-0005-0000-0000-0000AB0C0000}"/>
    <cellStyle name="Moneda 6 4 2 2 3 2" xfId="2092" xr:uid="{00000000-0005-0000-0000-0000AC0C0000}"/>
    <cellStyle name="Moneda 6 4 2 2 4" xfId="2093" xr:uid="{00000000-0005-0000-0000-0000AD0C0000}"/>
    <cellStyle name="Moneda 6 4 2 2 4 2" xfId="2094" xr:uid="{00000000-0005-0000-0000-0000AE0C0000}"/>
    <cellStyle name="Moneda 6 4 2 2 5" xfId="2095" xr:uid="{00000000-0005-0000-0000-0000AF0C0000}"/>
    <cellStyle name="Moneda 6 4 2 3" xfId="2096" xr:uid="{00000000-0005-0000-0000-0000B00C0000}"/>
    <cellStyle name="Moneda 6 4 2 3 2" xfId="2097" xr:uid="{00000000-0005-0000-0000-0000B10C0000}"/>
    <cellStyle name="Moneda 6 4 2 4" xfId="2098" xr:uid="{00000000-0005-0000-0000-0000B20C0000}"/>
    <cellStyle name="Moneda 6 4 2 4 2" xfId="2099" xr:uid="{00000000-0005-0000-0000-0000B30C0000}"/>
    <cellStyle name="Moneda 6 4 2 5" xfId="2100" xr:uid="{00000000-0005-0000-0000-0000B40C0000}"/>
    <cellStyle name="Moneda 6 4 2 5 2" xfId="2101" xr:uid="{00000000-0005-0000-0000-0000B50C0000}"/>
    <cellStyle name="Moneda 6 4 2 6" xfId="2102" xr:uid="{00000000-0005-0000-0000-0000B60C0000}"/>
    <cellStyle name="Moneda 6 4 3" xfId="2103" xr:uid="{00000000-0005-0000-0000-0000B70C0000}"/>
    <cellStyle name="Moneda 6 4 3 2" xfId="2104" xr:uid="{00000000-0005-0000-0000-0000B80C0000}"/>
    <cellStyle name="Moneda 6 4 3 2 2" xfId="2105" xr:uid="{00000000-0005-0000-0000-0000B90C0000}"/>
    <cellStyle name="Moneda 6 4 3 3" xfId="2106" xr:uid="{00000000-0005-0000-0000-0000BA0C0000}"/>
    <cellStyle name="Moneda 6 4 3 3 2" xfId="2107" xr:uid="{00000000-0005-0000-0000-0000BB0C0000}"/>
    <cellStyle name="Moneda 6 4 3 4" xfId="2108" xr:uid="{00000000-0005-0000-0000-0000BC0C0000}"/>
    <cellStyle name="Moneda 6 4 3 4 2" xfId="2109" xr:uid="{00000000-0005-0000-0000-0000BD0C0000}"/>
    <cellStyle name="Moneda 6 4 3 5" xfId="2110" xr:uid="{00000000-0005-0000-0000-0000BE0C0000}"/>
    <cellStyle name="Moneda 6 4 4" xfId="2111" xr:uid="{00000000-0005-0000-0000-0000BF0C0000}"/>
    <cellStyle name="Moneda 6 4 4 2" xfId="2112" xr:uid="{00000000-0005-0000-0000-0000C00C0000}"/>
    <cellStyle name="Moneda 6 4 5" xfId="2113" xr:uid="{00000000-0005-0000-0000-0000C10C0000}"/>
    <cellStyle name="Moneda 6 4 5 2" xfId="2114" xr:uid="{00000000-0005-0000-0000-0000C20C0000}"/>
    <cellStyle name="Moneda 6 4 6" xfId="2115" xr:uid="{00000000-0005-0000-0000-0000C30C0000}"/>
    <cellStyle name="Moneda 6 4 6 2" xfId="2116" xr:uid="{00000000-0005-0000-0000-0000C40C0000}"/>
    <cellStyle name="Moneda 6 4 7" xfId="2117" xr:uid="{00000000-0005-0000-0000-0000C50C0000}"/>
    <cellStyle name="Moneda 6 5" xfId="2118" xr:uid="{00000000-0005-0000-0000-0000C60C0000}"/>
    <cellStyle name="Moneda 6 5 2" xfId="2119" xr:uid="{00000000-0005-0000-0000-0000C70C0000}"/>
    <cellStyle name="Moneda 6 5 2 2" xfId="2120" xr:uid="{00000000-0005-0000-0000-0000C80C0000}"/>
    <cellStyle name="Moneda 6 5 2 2 2" xfId="2121" xr:uid="{00000000-0005-0000-0000-0000C90C0000}"/>
    <cellStyle name="Moneda 6 5 2 2 2 2" xfId="2122" xr:uid="{00000000-0005-0000-0000-0000CA0C0000}"/>
    <cellStyle name="Moneda 6 5 2 2 3" xfId="2123" xr:uid="{00000000-0005-0000-0000-0000CB0C0000}"/>
    <cellStyle name="Moneda 6 5 2 2 3 2" xfId="2124" xr:uid="{00000000-0005-0000-0000-0000CC0C0000}"/>
    <cellStyle name="Moneda 6 5 2 2 4" xfId="2125" xr:uid="{00000000-0005-0000-0000-0000CD0C0000}"/>
    <cellStyle name="Moneda 6 5 2 2 4 2" xfId="2126" xr:uid="{00000000-0005-0000-0000-0000CE0C0000}"/>
    <cellStyle name="Moneda 6 5 2 2 5" xfId="2127" xr:uid="{00000000-0005-0000-0000-0000CF0C0000}"/>
    <cellStyle name="Moneda 6 5 2 3" xfId="2128" xr:uid="{00000000-0005-0000-0000-0000D00C0000}"/>
    <cellStyle name="Moneda 6 5 2 3 2" xfId="2129" xr:uid="{00000000-0005-0000-0000-0000D10C0000}"/>
    <cellStyle name="Moneda 6 5 2 4" xfId="2130" xr:uid="{00000000-0005-0000-0000-0000D20C0000}"/>
    <cellStyle name="Moneda 6 5 2 4 2" xfId="2131" xr:uid="{00000000-0005-0000-0000-0000D30C0000}"/>
    <cellStyle name="Moneda 6 5 2 5" xfId="2132" xr:uid="{00000000-0005-0000-0000-0000D40C0000}"/>
    <cellStyle name="Moneda 6 5 2 5 2" xfId="2133" xr:uid="{00000000-0005-0000-0000-0000D50C0000}"/>
    <cellStyle name="Moneda 6 5 2 6" xfId="2134" xr:uid="{00000000-0005-0000-0000-0000D60C0000}"/>
    <cellStyle name="Moneda 6 5 3" xfId="2135" xr:uid="{00000000-0005-0000-0000-0000D70C0000}"/>
    <cellStyle name="Moneda 6 5 3 2" xfId="2136" xr:uid="{00000000-0005-0000-0000-0000D80C0000}"/>
    <cellStyle name="Moneda 6 5 3 2 2" xfId="2137" xr:uid="{00000000-0005-0000-0000-0000D90C0000}"/>
    <cellStyle name="Moneda 6 5 3 3" xfId="2138" xr:uid="{00000000-0005-0000-0000-0000DA0C0000}"/>
    <cellStyle name="Moneda 6 5 3 3 2" xfId="2139" xr:uid="{00000000-0005-0000-0000-0000DB0C0000}"/>
    <cellStyle name="Moneda 6 5 3 4" xfId="2140" xr:uid="{00000000-0005-0000-0000-0000DC0C0000}"/>
    <cellStyle name="Moneda 6 5 3 4 2" xfId="2141" xr:uid="{00000000-0005-0000-0000-0000DD0C0000}"/>
    <cellStyle name="Moneda 6 5 3 5" xfId="2142" xr:uid="{00000000-0005-0000-0000-0000DE0C0000}"/>
    <cellStyle name="Moneda 6 5 4" xfId="2143" xr:uid="{00000000-0005-0000-0000-0000DF0C0000}"/>
    <cellStyle name="Moneda 6 5 4 2" xfId="2144" xr:uid="{00000000-0005-0000-0000-0000E00C0000}"/>
    <cellStyle name="Moneda 6 5 5" xfId="2145" xr:uid="{00000000-0005-0000-0000-0000E10C0000}"/>
    <cellStyle name="Moneda 6 5 5 2" xfId="2146" xr:uid="{00000000-0005-0000-0000-0000E20C0000}"/>
    <cellStyle name="Moneda 6 5 6" xfId="2147" xr:uid="{00000000-0005-0000-0000-0000E30C0000}"/>
    <cellStyle name="Moneda 6 5 6 2" xfId="2148" xr:uid="{00000000-0005-0000-0000-0000E40C0000}"/>
    <cellStyle name="Moneda 6 5 7" xfId="2149" xr:uid="{00000000-0005-0000-0000-0000E50C0000}"/>
    <cellStyle name="Moneda 6 6" xfId="2150" xr:uid="{00000000-0005-0000-0000-0000E60C0000}"/>
    <cellStyle name="Moneda 6 6 2" xfId="2151" xr:uid="{00000000-0005-0000-0000-0000E70C0000}"/>
    <cellStyle name="Moneda 6 6 2 2" xfId="2152" xr:uid="{00000000-0005-0000-0000-0000E80C0000}"/>
    <cellStyle name="Moneda 6 6 2 2 2" xfId="2153" xr:uid="{00000000-0005-0000-0000-0000E90C0000}"/>
    <cellStyle name="Moneda 6 6 2 3" xfId="2154" xr:uid="{00000000-0005-0000-0000-0000EA0C0000}"/>
    <cellStyle name="Moneda 6 6 2 3 2" xfId="2155" xr:uid="{00000000-0005-0000-0000-0000EB0C0000}"/>
    <cellStyle name="Moneda 6 6 2 4" xfId="2156" xr:uid="{00000000-0005-0000-0000-0000EC0C0000}"/>
    <cellStyle name="Moneda 6 6 2 4 2" xfId="2157" xr:uid="{00000000-0005-0000-0000-0000ED0C0000}"/>
    <cellStyle name="Moneda 6 6 2 5" xfId="2158" xr:uid="{00000000-0005-0000-0000-0000EE0C0000}"/>
    <cellStyle name="Moneda 6 6 3" xfId="2159" xr:uid="{00000000-0005-0000-0000-0000EF0C0000}"/>
    <cellStyle name="Moneda 6 6 3 2" xfId="2160" xr:uid="{00000000-0005-0000-0000-0000F00C0000}"/>
    <cellStyle name="Moneda 6 6 4" xfId="2161" xr:uid="{00000000-0005-0000-0000-0000F10C0000}"/>
    <cellStyle name="Moneda 6 6 4 2" xfId="2162" xr:uid="{00000000-0005-0000-0000-0000F20C0000}"/>
    <cellStyle name="Moneda 6 6 5" xfId="2163" xr:uid="{00000000-0005-0000-0000-0000F30C0000}"/>
    <cellStyle name="Moneda 6 6 5 2" xfId="2164" xr:uid="{00000000-0005-0000-0000-0000F40C0000}"/>
    <cellStyle name="Moneda 6 6 6" xfId="2165" xr:uid="{00000000-0005-0000-0000-0000F50C0000}"/>
    <cellStyle name="Moneda 6 7" xfId="2166" xr:uid="{00000000-0005-0000-0000-0000F60C0000}"/>
    <cellStyle name="Moneda 6 7 2" xfId="2167" xr:uid="{00000000-0005-0000-0000-0000F70C0000}"/>
    <cellStyle name="Moneda 6 7 2 2" xfId="2168" xr:uid="{00000000-0005-0000-0000-0000F80C0000}"/>
    <cellStyle name="Moneda 6 7 3" xfId="2169" xr:uid="{00000000-0005-0000-0000-0000F90C0000}"/>
    <cellStyle name="Moneda 6 7 3 2" xfId="2170" xr:uid="{00000000-0005-0000-0000-0000FA0C0000}"/>
    <cellStyle name="Moneda 6 7 4" xfId="2171" xr:uid="{00000000-0005-0000-0000-0000FB0C0000}"/>
    <cellStyle name="Moneda 6 7 4 2" xfId="2172" xr:uid="{00000000-0005-0000-0000-0000FC0C0000}"/>
    <cellStyle name="Moneda 6 7 5" xfId="2173" xr:uid="{00000000-0005-0000-0000-0000FD0C0000}"/>
    <cellStyle name="Moneda 6 8" xfId="2174" xr:uid="{00000000-0005-0000-0000-0000FE0C0000}"/>
    <cellStyle name="Moneda 6 8 2" xfId="2175" xr:uid="{00000000-0005-0000-0000-0000FF0C0000}"/>
    <cellStyle name="Moneda 6 9" xfId="2176" xr:uid="{00000000-0005-0000-0000-0000000D0000}"/>
    <cellStyle name="Moneda 6 9 2" xfId="2177" xr:uid="{00000000-0005-0000-0000-0000010D0000}"/>
    <cellStyle name="Moneda 60" xfId="3251" xr:uid="{00000000-0005-0000-0000-0000020D0000}"/>
    <cellStyle name="Moneda 61" xfId="3644" xr:uid="{00000000-0005-0000-0000-0000030D0000}"/>
    <cellStyle name="Moneda 62" xfId="3694" xr:uid="{00000000-0005-0000-0000-0000040D0000}"/>
    <cellStyle name="Moneda 7" xfId="2178" xr:uid="{00000000-0005-0000-0000-0000050D0000}"/>
    <cellStyle name="Moneda 7 10" xfId="2179" xr:uid="{00000000-0005-0000-0000-0000060D0000}"/>
    <cellStyle name="Moneda 7 10 2" xfId="2180" xr:uid="{00000000-0005-0000-0000-0000070D0000}"/>
    <cellStyle name="Moneda 7 11" xfId="2181" xr:uid="{00000000-0005-0000-0000-0000080D0000}"/>
    <cellStyle name="Moneda 7 12" xfId="2182" xr:uid="{00000000-0005-0000-0000-0000090D0000}"/>
    <cellStyle name="Moneda 7 2" xfId="2183" xr:uid="{00000000-0005-0000-0000-00000A0D0000}"/>
    <cellStyle name="Moneda 7 2 10" xfId="2184" xr:uid="{00000000-0005-0000-0000-00000B0D0000}"/>
    <cellStyle name="Moneda 7 2 11" xfId="2185" xr:uid="{00000000-0005-0000-0000-00000C0D0000}"/>
    <cellStyle name="Moneda 7 2 2" xfId="2186" xr:uid="{00000000-0005-0000-0000-00000D0D0000}"/>
    <cellStyle name="Moneda 7 2 2 2" xfId="2187" xr:uid="{00000000-0005-0000-0000-00000E0D0000}"/>
    <cellStyle name="Moneda 7 2 2 2 2" xfId="2188" xr:uid="{00000000-0005-0000-0000-00000F0D0000}"/>
    <cellStyle name="Moneda 7 2 2 2 2 2" xfId="2189" xr:uid="{00000000-0005-0000-0000-0000100D0000}"/>
    <cellStyle name="Moneda 7 2 2 2 2 2 2" xfId="2190" xr:uid="{00000000-0005-0000-0000-0000110D0000}"/>
    <cellStyle name="Moneda 7 2 2 2 2 3" xfId="2191" xr:uid="{00000000-0005-0000-0000-0000120D0000}"/>
    <cellStyle name="Moneda 7 2 2 2 2 3 2" xfId="2192" xr:uid="{00000000-0005-0000-0000-0000130D0000}"/>
    <cellStyle name="Moneda 7 2 2 2 2 4" xfId="2193" xr:uid="{00000000-0005-0000-0000-0000140D0000}"/>
    <cellStyle name="Moneda 7 2 2 2 2 4 2" xfId="2194" xr:uid="{00000000-0005-0000-0000-0000150D0000}"/>
    <cellStyle name="Moneda 7 2 2 2 2 5" xfId="2195" xr:uid="{00000000-0005-0000-0000-0000160D0000}"/>
    <cellStyle name="Moneda 7 2 2 2 3" xfId="2196" xr:uid="{00000000-0005-0000-0000-0000170D0000}"/>
    <cellStyle name="Moneda 7 2 2 2 3 2" xfId="2197" xr:uid="{00000000-0005-0000-0000-0000180D0000}"/>
    <cellStyle name="Moneda 7 2 2 2 4" xfId="2198" xr:uid="{00000000-0005-0000-0000-0000190D0000}"/>
    <cellStyle name="Moneda 7 2 2 2 4 2" xfId="2199" xr:uid="{00000000-0005-0000-0000-00001A0D0000}"/>
    <cellStyle name="Moneda 7 2 2 2 5" xfId="2200" xr:uid="{00000000-0005-0000-0000-00001B0D0000}"/>
    <cellStyle name="Moneda 7 2 2 2 5 2" xfId="2201" xr:uid="{00000000-0005-0000-0000-00001C0D0000}"/>
    <cellStyle name="Moneda 7 2 2 2 6" xfId="2202" xr:uid="{00000000-0005-0000-0000-00001D0D0000}"/>
    <cellStyle name="Moneda 7 2 2 3" xfId="2203" xr:uid="{00000000-0005-0000-0000-00001E0D0000}"/>
    <cellStyle name="Moneda 7 2 2 3 2" xfId="2204" xr:uid="{00000000-0005-0000-0000-00001F0D0000}"/>
    <cellStyle name="Moneda 7 2 2 3 2 2" xfId="2205" xr:uid="{00000000-0005-0000-0000-0000200D0000}"/>
    <cellStyle name="Moneda 7 2 2 3 3" xfId="2206" xr:uid="{00000000-0005-0000-0000-0000210D0000}"/>
    <cellStyle name="Moneda 7 2 2 3 3 2" xfId="2207" xr:uid="{00000000-0005-0000-0000-0000220D0000}"/>
    <cellStyle name="Moneda 7 2 2 3 4" xfId="2208" xr:uid="{00000000-0005-0000-0000-0000230D0000}"/>
    <cellStyle name="Moneda 7 2 2 3 4 2" xfId="2209" xr:uid="{00000000-0005-0000-0000-0000240D0000}"/>
    <cellStyle name="Moneda 7 2 2 3 5" xfId="2210" xr:uid="{00000000-0005-0000-0000-0000250D0000}"/>
    <cellStyle name="Moneda 7 2 2 4" xfId="2211" xr:uid="{00000000-0005-0000-0000-0000260D0000}"/>
    <cellStyle name="Moneda 7 2 2 4 2" xfId="2212" xr:uid="{00000000-0005-0000-0000-0000270D0000}"/>
    <cellStyle name="Moneda 7 2 2 5" xfId="2213" xr:uid="{00000000-0005-0000-0000-0000280D0000}"/>
    <cellStyle name="Moneda 7 2 2 5 2" xfId="2214" xr:uid="{00000000-0005-0000-0000-0000290D0000}"/>
    <cellStyle name="Moneda 7 2 2 6" xfId="2215" xr:uid="{00000000-0005-0000-0000-00002A0D0000}"/>
    <cellStyle name="Moneda 7 2 2 6 2" xfId="2216" xr:uid="{00000000-0005-0000-0000-00002B0D0000}"/>
    <cellStyle name="Moneda 7 2 2 7" xfId="2217" xr:uid="{00000000-0005-0000-0000-00002C0D0000}"/>
    <cellStyle name="Moneda 7 2 3" xfId="2218" xr:uid="{00000000-0005-0000-0000-00002D0D0000}"/>
    <cellStyle name="Moneda 7 2 3 2" xfId="2219" xr:uid="{00000000-0005-0000-0000-00002E0D0000}"/>
    <cellStyle name="Moneda 7 2 3 2 2" xfId="2220" xr:uid="{00000000-0005-0000-0000-00002F0D0000}"/>
    <cellStyle name="Moneda 7 2 3 2 2 2" xfId="2221" xr:uid="{00000000-0005-0000-0000-0000300D0000}"/>
    <cellStyle name="Moneda 7 2 3 2 2 2 2" xfId="2222" xr:uid="{00000000-0005-0000-0000-0000310D0000}"/>
    <cellStyle name="Moneda 7 2 3 2 2 3" xfId="2223" xr:uid="{00000000-0005-0000-0000-0000320D0000}"/>
    <cellStyle name="Moneda 7 2 3 2 2 3 2" xfId="2224" xr:uid="{00000000-0005-0000-0000-0000330D0000}"/>
    <cellStyle name="Moneda 7 2 3 2 2 4" xfId="2225" xr:uid="{00000000-0005-0000-0000-0000340D0000}"/>
    <cellStyle name="Moneda 7 2 3 2 2 4 2" xfId="2226" xr:uid="{00000000-0005-0000-0000-0000350D0000}"/>
    <cellStyle name="Moneda 7 2 3 2 2 5" xfId="2227" xr:uid="{00000000-0005-0000-0000-0000360D0000}"/>
    <cellStyle name="Moneda 7 2 3 2 3" xfId="2228" xr:uid="{00000000-0005-0000-0000-0000370D0000}"/>
    <cellStyle name="Moneda 7 2 3 2 3 2" xfId="2229" xr:uid="{00000000-0005-0000-0000-0000380D0000}"/>
    <cellStyle name="Moneda 7 2 3 2 4" xfId="2230" xr:uid="{00000000-0005-0000-0000-0000390D0000}"/>
    <cellStyle name="Moneda 7 2 3 2 4 2" xfId="2231" xr:uid="{00000000-0005-0000-0000-00003A0D0000}"/>
    <cellStyle name="Moneda 7 2 3 2 5" xfId="2232" xr:uid="{00000000-0005-0000-0000-00003B0D0000}"/>
    <cellStyle name="Moneda 7 2 3 2 5 2" xfId="2233" xr:uid="{00000000-0005-0000-0000-00003C0D0000}"/>
    <cellStyle name="Moneda 7 2 3 2 6" xfId="2234" xr:uid="{00000000-0005-0000-0000-00003D0D0000}"/>
    <cellStyle name="Moneda 7 2 3 3" xfId="2235" xr:uid="{00000000-0005-0000-0000-00003E0D0000}"/>
    <cellStyle name="Moneda 7 2 3 3 2" xfId="2236" xr:uid="{00000000-0005-0000-0000-00003F0D0000}"/>
    <cellStyle name="Moneda 7 2 3 3 2 2" xfId="2237" xr:uid="{00000000-0005-0000-0000-0000400D0000}"/>
    <cellStyle name="Moneda 7 2 3 3 3" xfId="2238" xr:uid="{00000000-0005-0000-0000-0000410D0000}"/>
    <cellStyle name="Moneda 7 2 3 3 3 2" xfId="2239" xr:uid="{00000000-0005-0000-0000-0000420D0000}"/>
    <cellStyle name="Moneda 7 2 3 3 4" xfId="2240" xr:uid="{00000000-0005-0000-0000-0000430D0000}"/>
    <cellStyle name="Moneda 7 2 3 3 4 2" xfId="2241" xr:uid="{00000000-0005-0000-0000-0000440D0000}"/>
    <cellStyle name="Moneda 7 2 3 3 5" xfId="2242" xr:uid="{00000000-0005-0000-0000-0000450D0000}"/>
    <cellStyle name="Moneda 7 2 3 4" xfId="2243" xr:uid="{00000000-0005-0000-0000-0000460D0000}"/>
    <cellStyle name="Moneda 7 2 3 4 2" xfId="2244" xr:uid="{00000000-0005-0000-0000-0000470D0000}"/>
    <cellStyle name="Moneda 7 2 3 5" xfId="2245" xr:uid="{00000000-0005-0000-0000-0000480D0000}"/>
    <cellStyle name="Moneda 7 2 3 5 2" xfId="2246" xr:uid="{00000000-0005-0000-0000-0000490D0000}"/>
    <cellStyle name="Moneda 7 2 3 6" xfId="2247" xr:uid="{00000000-0005-0000-0000-00004A0D0000}"/>
    <cellStyle name="Moneda 7 2 3 6 2" xfId="2248" xr:uid="{00000000-0005-0000-0000-00004B0D0000}"/>
    <cellStyle name="Moneda 7 2 3 7" xfId="2249" xr:uid="{00000000-0005-0000-0000-00004C0D0000}"/>
    <cellStyle name="Moneda 7 2 4" xfId="2250" xr:uid="{00000000-0005-0000-0000-00004D0D0000}"/>
    <cellStyle name="Moneda 7 2 4 2" xfId="2251" xr:uid="{00000000-0005-0000-0000-00004E0D0000}"/>
    <cellStyle name="Moneda 7 2 4 2 2" xfId="2252" xr:uid="{00000000-0005-0000-0000-00004F0D0000}"/>
    <cellStyle name="Moneda 7 2 4 2 2 2" xfId="2253" xr:uid="{00000000-0005-0000-0000-0000500D0000}"/>
    <cellStyle name="Moneda 7 2 4 2 2 2 2" xfId="2254" xr:uid="{00000000-0005-0000-0000-0000510D0000}"/>
    <cellStyle name="Moneda 7 2 4 2 2 3" xfId="2255" xr:uid="{00000000-0005-0000-0000-0000520D0000}"/>
    <cellStyle name="Moneda 7 2 4 2 2 3 2" xfId="2256" xr:uid="{00000000-0005-0000-0000-0000530D0000}"/>
    <cellStyle name="Moneda 7 2 4 2 2 4" xfId="2257" xr:uid="{00000000-0005-0000-0000-0000540D0000}"/>
    <cellStyle name="Moneda 7 2 4 2 2 4 2" xfId="2258" xr:uid="{00000000-0005-0000-0000-0000550D0000}"/>
    <cellStyle name="Moneda 7 2 4 2 2 5" xfId="2259" xr:uid="{00000000-0005-0000-0000-0000560D0000}"/>
    <cellStyle name="Moneda 7 2 4 2 3" xfId="2260" xr:uid="{00000000-0005-0000-0000-0000570D0000}"/>
    <cellStyle name="Moneda 7 2 4 2 3 2" xfId="2261" xr:uid="{00000000-0005-0000-0000-0000580D0000}"/>
    <cellStyle name="Moneda 7 2 4 2 4" xfId="2262" xr:uid="{00000000-0005-0000-0000-0000590D0000}"/>
    <cellStyle name="Moneda 7 2 4 2 4 2" xfId="2263" xr:uid="{00000000-0005-0000-0000-00005A0D0000}"/>
    <cellStyle name="Moneda 7 2 4 2 5" xfId="2264" xr:uid="{00000000-0005-0000-0000-00005B0D0000}"/>
    <cellStyle name="Moneda 7 2 4 2 5 2" xfId="2265" xr:uid="{00000000-0005-0000-0000-00005C0D0000}"/>
    <cellStyle name="Moneda 7 2 4 2 6" xfId="2266" xr:uid="{00000000-0005-0000-0000-00005D0D0000}"/>
    <cellStyle name="Moneda 7 2 4 3" xfId="2267" xr:uid="{00000000-0005-0000-0000-00005E0D0000}"/>
    <cellStyle name="Moneda 7 2 4 3 2" xfId="2268" xr:uid="{00000000-0005-0000-0000-00005F0D0000}"/>
    <cellStyle name="Moneda 7 2 4 3 2 2" xfId="2269" xr:uid="{00000000-0005-0000-0000-0000600D0000}"/>
    <cellStyle name="Moneda 7 2 4 3 3" xfId="2270" xr:uid="{00000000-0005-0000-0000-0000610D0000}"/>
    <cellStyle name="Moneda 7 2 4 3 3 2" xfId="2271" xr:uid="{00000000-0005-0000-0000-0000620D0000}"/>
    <cellStyle name="Moneda 7 2 4 3 4" xfId="2272" xr:uid="{00000000-0005-0000-0000-0000630D0000}"/>
    <cellStyle name="Moneda 7 2 4 3 4 2" xfId="2273" xr:uid="{00000000-0005-0000-0000-0000640D0000}"/>
    <cellStyle name="Moneda 7 2 4 3 5" xfId="2274" xr:uid="{00000000-0005-0000-0000-0000650D0000}"/>
    <cellStyle name="Moneda 7 2 4 4" xfId="2275" xr:uid="{00000000-0005-0000-0000-0000660D0000}"/>
    <cellStyle name="Moneda 7 2 4 4 2" xfId="2276" xr:uid="{00000000-0005-0000-0000-0000670D0000}"/>
    <cellStyle name="Moneda 7 2 4 5" xfId="2277" xr:uid="{00000000-0005-0000-0000-0000680D0000}"/>
    <cellStyle name="Moneda 7 2 4 5 2" xfId="2278" xr:uid="{00000000-0005-0000-0000-0000690D0000}"/>
    <cellStyle name="Moneda 7 2 4 6" xfId="2279" xr:uid="{00000000-0005-0000-0000-00006A0D0000}"/>
    <cellStyle name="Moneda 7 2 4 6 2" xfId="2280" xr:uid="{00000000-0005-0000-0000-00006B0D0000}"/>
    <cellStyle name="Moneda 7 2 4 7" xfId="2281" xr:uid="{00000000-0005-0000-0000-00006C0D0000}"/>
    <cellStyle name="Moneda 7 2 5" xfId="2282" xr:uid="{00000000-0005-0000-0000-00006D0D0000}"/>
    <cellStyle name="Moneda 7 2 5 2" xfId="2283" xr:uid="{00000000-0005-0000-0000-00006E0D0000}"/>
    <cellStyle name="Moneda 7 2 5 2 2" xfId="2284" xr:uid="{00000000-0005-0000-0000-00006F0D0000}"/>
    <cellStyle name="Moneda 7 2 5 2 2 2" xfId="2285" xr:uid="{00000000-0005-0000-0000-0000700D0000}"/>
    <cellStyle name="Moneda 7 2 5 2 3" xfId="2286" xr:uid="{00000000-0005-0000-0000-0000710D0000}"/>
    <cellStyle name="Moneda 7 2 5 2 3 2" xfId="2287" xr:uid="{00000000-0005-0000-0000-0000720D0000}"/>
    <cellStyle name="Moneda 7 2 5 2 4" xfId="2288" xr:uid="{00000000-0005-0000-0000-0000730D0000}"/>
    <cellStyle name="Moneda 7 2 5 2 4 2" xfId="2289" xr:uid="{00000000-0005-0000-0000-0000740D0000}"/>
    <cellStyle name="Moneda 7 2 5 2 5" xfId="2290" xr:uid="{00000000-0005-0000-0000-0000750D0000}"/>
    <cellStyle name="Moneda 7 2 5 3" xfId="2291" xr:uid="{00000000-0005-0000-0000-0000760D0000}"/>
    <cellStyle name="Moneda 7 2 5 3 2" xfId="2292" xr:uid="{00000000-0005-0000-0000-0000770D0000}"/>
    <cellStyle name="Moneda 7 2 5 4" xfId="2293" xr:uid="{00000000-0005-0000-0000-0000780D0000}"/>
    <cellStyle name="Moneda 7 2 5 4 2" xfId="2294" xr:uid="{00000000-0005-0000-0000-0000790D0000}"/>
    <cellStyle name="Moneda 7 2 5 5" xfId="2295" xr:uid="{00000000-0005-0000-0000-00007A0D0000}"/>
    <cellStyle name="Moneda 7 2 5 5 2" xfId="2296" xr:uid="{00000000-0005-0000-0000-00007B0D0000}"/>
    <cellStyle name="Moneda 7 2 5 6" xfId="2297" xr:uid="{00000000-0005-0000-0000-00007C0D0000}"/>
    <cellStyle name="Moneda 7 2 6" xfId="2298" xr:uid="{00000000-0005-0000-0000-00007D0D0000}"/>
    <cellStyle name="Moneda 7 2 6 2" xfId="2299" xr:uid="{00000000-0005-0000-0000-00007E0D0000}"/>
    <cellStyle name="Moneda 7 2 6 2 2" xfId="2300" xr:uid="{00000000-0005-0000-0000-00007F0D0000}"/>
    <cellStyle name="Moneda 7 2 6 3" xfId="2301" xr:uid="{00000000-0005-0000-0000-0000800D0000}"/>
    <cellStyle name="Moneda 7 2 6 3 2" xfId="2302" xr:uid="{00000000-0005-0000-0000-0000810D0000}"/>
    <cellStyle name="Moneda 7 2 6 4" xfId="2303" xr:uid="{00000000-0005-0000-0000-0000820D0000}"/>
    <cellStyle name="Moneda 7 2 6 4 2" xfId="2304" xr:uid="{00000000-0005-0000-0000-0000830D0000}"/>
    <cellStyle name="Moneda 7 2 6 5" xfId="2305" xr:uid="{00000000-0005-0000-0000-0000840D0000}"/>
    <cellStyle name="Moneda 7 2 7" xfId="2306" xr:uid="{00000000-0005-0000-0000-0000850D0000}"/>
    <cellStyle name="Moneda 7 2 7 2" xfId="2307" xr:uid="{00000000-0005-0000-0000-0000860D0000}"/>
    <cellStyle name="Moneda 7 2 8" xfId="2308" xr:uid="{00000000-0005-0000-0000-0000870D0000}"/>
    <cellStyle name="Moneda 7 2 8 2" xfId="2309" xr:uid="{00000000-0005-0000-0000-0000880D0000}"/>
    <cellStyle name="Moneda 7 2 9" xfId="2310" xr:uid="{00000000-0005-0000-0000-0000890D0000}"/>
    <cellStyle name="Moneda 7 2 9 2" xfId="2311" xr:uid="{00000000-0005-0000-0000-00008A0D0000}"/>
    <cellStyle name="Moneda 7 3" xfId="2312" xr:uid="{00000000-0005-0000-0000-00008B0D0000}"/>
    <cellStyle name="Moneda 7 3 2" xfId="2313" xr:uid="{00000000-0005-0000-0000-00008C0D0000}"/>
    <cellStyle name="Moneda 7 3 2 2" xfId="2314" xr:uid="{00000000-0005-0000-0000-00008D0D0000}"/>
    <cellStyle name="Moneda 7 3 2 2 2" xfId="2315" xr:uid="{00000000-0005-0000-0000-00008E0D0000}"/>
    <cellStyle name="Moneda 7 3 2 2 2 2" xfId="2316" xr:uid="{00000000-0005-0000-0000-00008F0D0000}"/>
    <cellStyle name="Moneda 7 3 2 2 3" xfId="2317" xr:uid="{00000000-0005-0000-0000-0000900D0000}"/>
    <cellStyle name="Moneda 7 3 2 2 3 2" xfId="2318" xr:uid="{00000000-0005-0000-0000-0000910D0000}"/>
    <cellStyle name="Moneda 7 3 2 2 4" xfId="2319" xr:uid="{00000000-0005-0000-0000-0000920D0000}"/>
    <cellStyle name="Moneda 7 3 2 2 4 2" xfId="2320" xr:uid="{00000000-0005-0000-0000-0000930D0000}"/>
    <cellStyle name="Moneda 7 3 2 2 5" xfId="2321" xr:uid="{00000000-0005-0000-0000-0000940D0000}"/>
    <cellStyle name="Moneda 7 3 2 3" xfId="2322" xr:uid="{00000000-0005-0000-0000-0000950D0000}"/>
    <cellStyle name="Moneda 7 3 2 3 2" xfId="2323" xr:uid="{00000000-0005-0000-0000-0000960D0000}"/>
    <cellStyle name="Moneda 7 3 2 4" xfId="2324" xr:uid="{00000000-0005-0000-0000-0000970D0000}"/>
    <cellStyle name="Moneda 7 3 2 4 2" xfId="2325" xr:uid="{00000000-0005-0000-0000-0000980D0000}"/>
    <cellStyle name="Moneda 7 3 2 5" xfId="2326" xr:uid="{00000000-0005-0000-0000-0000990D0000}"/>
    <cellStyle name="Moneda 7 3 2 5 2" xfId="2327" xr:uid="{00000000-0005-0000-0000-00009A0D0000}"/>
    <cellStyle name="Moneda 7 3 2 6" xfId="2328" xr:uid="{00000000-0005-0000-0000-00009B0D0000}"/>
    <cellStyle name="Moneda 7 3 3" xfId="2329" xr:uid="{00000000-0005-0000-0000-00009C0D0000}"/>
    <cellStyle name="Moneda 7 3 3 2" xfId="2330" xr:uid="{00000000-0005-0000-0000-00009D0D0000}"/>
    <cellStyle name="Moneda 7 3 3 2 2" xfId="2331" xr:uid="{00000000-0005-0000-0000-00009E0D0000}"/>
    <cellStyle name="Moneda 7 3 3 3" xfId="2332" xr:uid="{00000000-0005-0000-0000-00009F0D0000}"/>
    <cellStyle name="Moneda 7 3 3 3 2" xfId="2333" xr:uid="{00000000-0005-0000-0000-0000A00D0000}"/>
    <cellStyle name="Moneda 7 3 3 4" xfId="2334" xr:uid="{00000000-0005-0000-0000-0000A10D0000}"/>
    <cellStyle name="Moneda 7 3 3 4 2" xfId="2335" xr:uid="{00000000-0005-0000-0000-0000A20D0000}"/>
    <cellStyle name="Moneda 7 3 3 5" xfId="2336" xr:uid="{00000000-0005-0000-0000-0000A30D0000}"/>
    <cellStyle name="Moneda 7 3 4" xfId="2337" xr:uid="{00000000-0005-0000-0000-0000A40D0000}"/>
    <cellStyle name="Moneda 7 3 4 2" xfId="2338" xr:uid="{00000000-0005-0000-0000-0000A50D0000}"/>
    <cellStyle name="Moneda 7 3 5" xfId="2339" xr:uid="{00000000-0005-0000-0000-0000A60D0000}"/>
    <cellStyle name="Moneda 7 3 5 2" xfId="2340" xr:uid="{00000000-0005-0000-0000-0000A70D0000}"/>
    <cellStyle name="Moneda 7 3 6" xfId="2341" xr:uid="{00000000-0005-0000-0000-0000A80D0000}"/>
    <cellStyle name="Moneda 7 3 6 2" xfId="2342" xr:uid="{00000000-0005-0000-0000-0000A90D0000}"/>
    <cellStyle name="Moneda 7 3 7" xfId="2343" xr:uid="{00000000-0005-0000-0000-0000AA0D0000}"/>
    <cellStyle name="Moneda 7 4" xfId="2344" xr:uid="{00000000-0005-0000-0000-0000AB0D0000}"/>
    <cellStyle name="Moneda 7 4 2" xfId="2345" xr:uid="{00000000-0005-0000-0000-0000AC0D0000}"/>
    <cellStyle name="Moneda 7 4 2 2" xfId="2346" xr:uid="{00000000-0005-0000-0000-0000AD0D0000}"/>
    <cellStyle name="Moneda 7 4 2 2 2" xfId="2347" xr:uid="{00000000-0005-0000-0000-0000AE0D0000}"/>
    <cellStyle name="Moneda 7 4 2 2 2 2" xfId="2348" xr:uid="{00000000-0005-0000-0000-0000AF0D0000}"/>
    <cellStyle name="Moneda 7 4 2 2 3" xfId="2349" xr:uid="{00000000-0005-0000-0000-0000B00D0000}"/>
    <cellStyle name="Moneda 7 4 2 2 3 2" xfId="2350" xr:uid="{00000000-0005-0000-0000-0000B10D0000}"/>
    <cellStyle name="Moneda 7 4 2 2 4" xfId="2351" xr:uid="{00000000-0005-0000-0000-0000B20D0000}"/>
    <cellStyle name="Moneda 7 4 2 2 4 2" xfId="2352" xr:uid="{00000000-0005-0000-0000-0000B30D0000}"/>
    <cellStyle name="Moneda 7 4 2 2 5" xfId="2353" xr:uid="{00000000-0005-0000-0000-0000B40D0000}"/>
    <cellStyle name="Moneda 7 4 2 3" xfId="2354" xr:uid="{00000000-0005-0000-0000-0000B50D0000}"/>
    <cellStyle name="Moneda 7 4 2 3 2" xfId="2355" xr:uid="{00000000-0005-0000-0000-0000B60D0000}"/>
    <cellStyle name="Moneda 7 4 2 4" xfId="2356" xr:uid="{00000000-0005-0000-0000-0000B70D0000}"/>
    <cellStyle name="Moneda 7 4 2 4 2" xfId="2357" xr:uid="{00000000-0005-0000-0000-0000B80D0000}"/>
    <cellStyle name="Moneda 7 4 2 5" xfId="2358" xr:uid="{00000000-0005-0000-0000-0000B90D0000}"/>
    <cellStyle name="Moneda 7 4 2 5 2" xfId="2359" xr:uid="{00000000-0005-0000-0000-0000BA0D0000}"/>
    <cellStyle name="Moneda 7 4 2 6" xfId="2360" xr:uid="{00000000-0005-0000-0000-0000BB0D0000}"/>
    <cellStyle name="Moneda 7 4 3" xfId="2361" xr:uid="{00000000-0005-0000-0000-0000BC0D0000}"/>
    <cellStyle name="Moneda 7 4 3 2" xfId="2362" xr:uid="{00000000-0005-0000-0000-0000BD0D0000}"/>
    <cellStyle name="Moneda 7 4 3 2 2" xfId="2363" xr:uid="{00000000-0005-0000-0000-0000BE0D0000}"/>
    <cellStyle name="Moneda 7 4 3 3" xfId="2364" xr:uid="{00000000-0005-0000-0000-0000BF0D0000}"/>
    <cellStyle name="Moneda 7 4 3 3 2" xfId="2365" xr:uid="{00000000-0005-0000-0000-0000C00D0000}"/>
    <cellStyle name="Moneda 7 4 3 4" xfId="2366" xr:uid="{00000000-0005-0000-0000-0000C10D0000}"/>
    <cellStyle name="Moneda 7 4 3 4 2" xfId="2367" xr:uid="{00000000-0005-0000-0000-0000C20D0000}"/>
    <cellStyle name="Moneda 7 4 3 5" xfId="2368" xr:uid="{00000000-0005-0000-0000-0000C30D0000}"/>
    <cellStyle name="Moneda 7 4 4" xfId="2369" xr:uid="{00000000-0005-0000-0000-0000C40D0000}"/>
    <cellStyle name="Moneda 7 4 4 2" xfId="2370" xr:uid="{00000000-0005-0000-0000-0000C50D0000}"/>
    <cellStyle name="Moneda 7 4 5" xfId="2371" xr:uid="{00000000-0005-0000-0000-0000C60D0000}"/>
    <cellStyle name="Moneda 7 4 5 2" xfId="2372" xr:uid="{00000000-0005-0000-0000-0000C70D0000}"/>
    <cellStyle name="Moneda 7 4 6" xfId="2373" xr:uid="{00000000-0005-0000-0000-0000C80D0000}"/>
    <cellStyle name="Moneda 7 4 6 2" xfId="2374" xr:uid="{00000000-0005-0000-0000-0000C90D0000}"/>
    <cellStyle name="Moneda 7 4 7" xfId="2375" xr:uid="{00000000-0005-0000-0000-0000CA0D0000}"/>
    <cellStyle name="Moneda 7 5" xfId="2376" xr:uid="{00000000-0005-0000-0000-0000CB0D0000}"/>
    <cellStyle name="Moneda 7 5 2" xfId="2377" xr:uid="{00000000-0005-0000-0000-0000CC0D0000}"/>
    <cellStyle name="Moneda 7 5 2 2" xfId="2378" xr:uid="{00000000-0005-0000-0000-0000CD0D0000}"/>
    <cellStyle name="Moneda 7 5 2 2 2" xfId="2379" xr:uid="{00000000-0005-0000-0000-0000CE0D0000}"/>
    <cellStyle name="Moneda 7 5 2 2 2 2" xfId="2380" xr:uid="{00000000-0005-0000-0000-0000CF0D0000}"/>
    <cellStyle name="Moneda 7 5 2 2 3" xfId="2381" xr:uid="{00000000-0005-0000-0000-0000D00D0000}"/>
    <cellStyle name="Moneda 7 5 2 2 3 2" xfId="2382" xr:uid="{00000000-0005-0000-0000-0000D10D0000}"/>
    <cellStyle name="Moneda 7 5 2 2 4" xfId="2383" xr:uid="{00000000-0005-0000-0000-0000D20D0000}"/>
    <cellStyle name="Moneda 7 5 2 2 4 2" xfId="2384" xr:uid="{00000000-0005-0000-0000-0000D30D0000}"/>
    <cellStyle name="Moneda 7 5 2 2 5" xfId="2385" xr:uid="{00000000-0005-0000-0000-0000D40D0000}"/>
    <cellStyle name="Moneda 7 5 2 3" xfId="2386" xr:uid="{00000000-0005-0000-0000-0000D50D0000}"/>
    <cellStyle name="Moneda 7 5 2 3 2" xfId="2387" xr:uid="{00000000-0005-0000-0000-0000D60D0000}"/>
    <cellStyle name="Moneda 7 5 2 4" xfId="2388" xr:uid="{00000000-0005-0000-0000-0000D70D0000}"/>
    <cellStyle name="Moneda 7 5 2 4 2" xfId="2389" xr:uid="{00000000-0005-0000-0000-0000D80D0000}"/>
    <cellStyle name="Moneda 7 5 2 5" xfId="2390" xr:uid="{00000000-0005-0000-0000-0000D90D0000}"/>
    <cellStyle name="Moneda 7 5 2 5 2" xfId="2391" xr:uid="{00000000-0005-0000-0000-0000DA0D0000}"/>
    <cellStyle name="Moneda 7 5 2 6" xfId="2392" xr:uid="{00000000-0005-0000-0000-0000DB0D0000}"/>
    <cellStyle name="Moneda 7 5 3" xfId="2393" xr:uid="{00000000-0005-0000-0000-0000DC0D0000}"/>
    <cellStyle name="Moneda 7 5 3 2" xfId="2394" xr:uid="{00000000-0005-0000-0000-0000DD0D0000}"/>
    <cellStyle name="Moneda 7 5 3 2 2" xfId="2395" xr:uid="{00000000-0005-0000-0000-0000DE0D0000}"/>
    <cellStyle name="Moneda 7 5 3 3" xfId="2396" xr:uid="{00000000-0005-0000-0000-0000DF0D0000}"/>
    <cellStyle name="Moneda 7 5 3 3 2" xfId="2397" xr:uid="{00000000-0005-0000-0000-0000E00D0000}"/>
    <cellStyle name="Moneda 7 5 3 4" xfId="2398" xr:uid="{00000000-0005-0000-0000-0000E10D0000}"/>
    <cellStyle name="Moneda 7 5 3 4 2" xfId="2399" xr:uid="{00000000-0005-0000-0000-0000E20D0000}"/>
    <cellStyle name="Moneda 7 5 3 5" xfId="2400" xr:uid="{00000000-0005-0000-0000-0000E30D0000}"/>
    <cellStyle name="Moneda 7 5 4" xfId="2401" xr:uid="{00000000-0005-0000-0000-0000E40D0000}"/>
    <cellStyle name="Moneda 7 5 4 2" xfId="2402" xr:uid="{00000000-0005-0000-0000-0000E50D0000}"/>
    <cellStyle name="Moneda 7 5 5" xfId="2403" xr:uid="{00000000-0005-0000-0000-0000E60D0000}"/>
    <cellStyle name="Moneda 7 5 5 2" xfId="2404" xr:uid="{00000000-0005-0000-0000-0000E70D0000}"/>
    <cellStyle name="Moneda 7 5 6" xfId="2405" xr:uid="{00000000-0005-0000-0000-0000E80D0000}"/>
    <cellStyle name="Moneda 7 5 6 2" xfId="2406" xr:uid="{00000000-0005-0000-0000-0000E90D0000}"/>
    <cellStyle name="Moneda 7 5 7" xfId="2407" xr:uid="{00000000-0005-0000-0000-0000EA0D0000}"/>
    <cellStyle name="Moneda 7 6" xfId="2408" xr:uid="{00000000-0005-0000-0000-0000EB0D0000}"/>
    <cellStyle name="Moneda 7 6 2" xfId="2409" xr:uid="{00000000-0005-0000-0000-0000EC0D0000}"/>
    <cellStyle name="Moneda 7 6 2 2" xfId="2410" xr:uid="{00000000-0005-0000-0000-0000ED0D0000}"/>
    <cellStyle name="Moneda 7 6 2 2 2" xfId="2411" xr:uid="{00000000-0005-0000-0000-0000EE0D0000}"/>
    <cellStyle name="Moneda 7 6 2 3" xfId="2412" xr:uid="{00000000-0005-0000-0000-0000EF0D0000}"/>
    <cellStyle name="Moneda 7 6 2 3 2" xfId="2413" xr:uid="{00000000-0005-0000-0000-0000F00D0000}"/>
    <cellStyle name="Moneda 7 6 2 4" xfId="2414" xr:uid="{00000000-0005-0000-0000-0000F10D0000}"/>
    <cellStyle name="Moneda 7 6 2 4 2" xfId="2415" xr:uid="{00000000-0005-0000-0000-0000F20D0000}"/>
    <cellStyle name="Moneda 7 6 2 5" xfId="2416" xr:uid="{00000000-0005-0000-0000-0000F30D0000}"/>
    <cellStyle name="Moneda 7 6 3" xfId="2417" xr:uid="{00000000-0005-0000-0000-0000F40D0000}"/>
    <cellStyle name="Moneda 7 6 3 2" xfId="2418" xr:uid="{00000000-0005-0000-0000-0000F50D0000}"/>
    <cellStyle name="Moneda 7 6 4" xfId="2419" xr:uid="{00000000-0005-0000-0000-0000F60D0000}"/>
    <cellStyle name="Moneda 7 6 4 2" xfId="2420" xr:uid="{00000000-0005-0000-0000-0000F70D0000}"/>
    <cellStyle name="Moneda 7 6 5" xfId="2421" xr:uid="{00000000-0005-0000-0000-0000F80D0000}"/>
    <cellStyle name="Moneda 7 6 5 2" xfId="2422" xr:uid="{00000000-0005-0000-0000-0000F90D0000}"/>
    <cellStyle name="Moneda 7 6 6" xfId="2423" xr:uid="{00000000-0005-0000-0000-0000FA0D0000}"/>
    <cellStyle name="Moneda 7 7" xfId="2424" xr:uid="{00000000-0005-0000-0000-0000FB0D0000}"/>
    <cellStyle name="Moneda 7 7 2" xfId="2425" xr:uid="{00000000-0005-0000-0000-0000FC0D0000}"/>
    <cellStyle name="Moneda 7 7 2 2" xfId="2426" xr:uid="{00000000-0005-0000-0000-0000FD0D0000}"/>
    <cellStyle name="Moneda 7 7 3" xfId="2427" xr:uid="{00000000-0005-0000-0000-0000FE0D0000}"/>
    <cellStyle name="Moneda 7 7 3 2" xfId="2428" xr:uid="{00000000-0005-0000-0000-0000FF0D0000}"/>
    <cellStyle name="Moneda 7 7 4" xfId="2429" xr:uid="{00000000-0005-0000-0000-0000000E0000}"/>
    <cellStyle name="Moneda 7 7 4 2" xfId="2430" xr:uid="{00000000-0005-0000-0000-0000010E0000}"/>
    <cellStyle name="Moneda 7 7 5" xfId="2431" xr:uid="{00000000-0005-0000-0000-0000020E0000}"/>
    <cellStyle name="Moneda 7 8" xfId="2432" xr:uid="{00000000-0005-0000-0000-0000030E0000}"/>
    <cellStyle name="Moneda 7 8 2" xfId="2433" xr:uid="{00000000-0005-0000-0000-0000040E0000}"/>
    <cellStyle name="Moneda 7 9" xfId="2434" xr:uid="{00000000-0005-0000-0000-0000050E0000}"/>
    <cellStyle name="Moneda 7 9 2" xfId="2435" xr:uid="{00000000-0005-0000-0000-0000060E0000}"/>
    <cellStyle name="Moneda 8" xfId="2436" xr:uid="{00000000-0005-0000-0000-0000070E0000}"/>
    <cellStyle name="Moneda 8 10" xfId="2437" xr:uid="{00000000-0005-0000-0000-0000080E0000}"/>
    <cellStyle name="Moneda 8 10 2" xfId="2438" xr:uid="{00000000-0005-0000-0000-0000090E0000}"/>
    <cellStyle name="Moneda 8 11" xfId="2439" xr:uid="{00000000-0005-0000-0000-00000A0E0000}"/>
    <cellStyle name="Moneda 8 11 2" xfId="2440" xr:uid="{00000000-0005-0000-0000-00000B0E0000}"/>
    <cellStyle name="Moneda 8 12" xfId="2441" xr:uid="{00000000-0005-0000-0000-00000C0E0000}"/>
    <cellStyle name="Moneda 8 13" xfId="2442" xr:uid="{00000000-0005-0000-0000-00000D0E0000}"/>
    <cellStyle name="Moneda 8 2" xfId="2443" xr:uid="{00000000-0005-0000-0000-00000E0E0000}"/>
    <cellStyle name="Moneda 8 2 10" xfId="2444" xr:uid="{00000000-0005-0000-0000-00000F0E0000}"/>
    <cellStyle name="Moneda 8 2 11" xfId="2445" xr:uid="{00000000-0005-0000-0000-0000100E0000}"/>
    <cellStyle name="Moneda 8 2 2" xfId="2446" xr:uid="{00000000-0005-0000-0000-0000110E0000}"/>
    <cellStyle name="Moneda 8 2 2 2" xfId="2447" xr:uid="{00000000-0005-0000-0000-0000120E0000}"/>
    <cellStyle name="Moneda 8 2 2 2 2" xfId="2448" xr:uid="{00000000-0005-0000-0000-0000130E0000}"/>
    <cellStyle name="Moneda 8 2 2 2 2 2" xfId="2449" xr:uid="{00000000-0005-0000-0000-0000140E0000}"/>
    <cellStyle name="Moneda 8 2 2 2 2 2 2" xfId="2450" xr:uid="{00000000-0005-0000-0000-0000150E0000}"/>
    <cellStyle name="Moneda 8 2 2 2 2 3" xfId="2451" xr:uid="{00000000-0005-0000-0000-0000160E0000}"/>
    <cellStyle name="Moneda 8 2 2 2 2 3 2" xfId="2452" xr:uid="{00000000-0005-0000-0000-0000170E0000}"/>
    <cellStyle name="Moneda 8 2 2 2 2 4" xfId="2453" xr:uid="{00000000-0005-0000-0000-0000180E0000}"/>
    <cellStyle name="Moneda 8 2 2 2 2 4 2" xfId="2454" xr:uid="{00000000-0005-0000-0000-0000190E0000}"/>
    <cellStyle name="Moneda 8 2 2 2 2 5" xfId="2455" xr:uid="{00000000-0005-0000-0000-00001A0E0000}"/>
    <cellStyle name="Moneda 8 2 2 2 3" xfId="2456" xr:uid="{00000000-0005-0000-0000-00001B0E0000}"/>
    <cellStyle name="Moneda 8 2 2 2 3 2" xfId="2457" xr:uid="{00000000-0005-0000-0000-00001C0E0000}"/>
    <cellStyle name="Moneda 8 2 2 2 4" xfId="2458" xr:uid="{00000000-0005-0000-0000-00001D0E0000}"/>
    <cellStyle name="Moneda 8 2 2 2 4 2" xfId="2459" xr:uid="{00000000-0005-0000-0000-00001E0E0000}"/>
    <cellStyle name="Moneda 8 2 2 2 5" xfId="2460" xr:uid="{00000000-0005-0000-0000-00001F0E0000}"/>
    <cellStyle name="Moneda 8 2 2 2 5 2" xfId="2461" xr:uid="{00000000-0005-0000-0000-0000200E0000}"/>
    <cellStyle name="Moneda 8 2 2 2 6" xfId="2462" xr:uid="{00000000-0005-0000-0000-0000210E0000}"/>
    <cellStyle name="Moneda 8 2 2 3" xfId="2463" xr:uid="{00000000-0005-0000-0000-0000220E0000}"/>
    <cellStyle name="Moneda 8 2 2 3 2" xfId="2464" xr:uid="{00000000-0005-0000-0000-0000230E0000}"/>
    <cellStyle name="Moneda 8 2 2 3 2 2" xfId="2465" xr:uid="{00000000-0005-0000-0000-0000240E0000}"/>
    <cellStyle name="Moneda 8 2 2 3 3" xfId="2466" xr:uid="{00000000-0005-0000-0000-0000250E0000}"/>
    <cellStyle name="Moneda 8 2 2 3 3 2" xfId="2467" xr:uid="{00000000-0005-0000-0000-0000260E0000}"/>
    <cellStyle name="Moneda 8 2 2 3 4" xfId="2468" xr:uid="{00000000-0005-0000-0000-0000270E0000}"/>
    <cellStyle name="Moneda 8 2 2 3 4 2" xfId="2469" xr:uid="{00000000-0005-0000-0000-0000280E0000}"/>
    <cellStyle name="Moneda 8 2 2 3 5" xfId="2470" xr:uid="{00000000-0005-0000-0000-0000290E0000}"/>
    <cellStyle name="Moneda 8 2 2 4" xfId="2471" xr:uid="{00000000-0005-0000-0000-00002A0E0000}"/>
    <cellStyle name="Moneda 8 2 2 4 2" xfId="2472" xr:uid="{00000000-0005-0000-0000-00002B0E0000}"/>
    <cellStyle name="Moneda 8 2 2 5" xfId="2473" xr:uid="{00000000-0005-0000-0000-00002C0E0000}"/>
    <cellStyle name="Moneda 8 2 2 5 2" xfId="2474" xr:uid="{00000000-0005-0000-0000-00002D0E0000}"/>
    <cellStyle name="Moneda 8 2 2 6" xfId="2475" xr:uid="{00000000-0005-0000-0000-00002E0E0000}"/>
    <cellStyle name="Moneda 8 2 2 6 2" xfId="2476" xr:uid="{00000000-0005-0000-0000-00002F0E0000}"/>
    <cellStyle name="Moneda 8 2 2 7" xfId="2477" xr:uid="{00000000-0005-0000-0000-0000300E0000}"/>
    <cellStyle name="Moneda 8 2 3" xfId="2478" xr:uid="{00000000-0005-0000-0000-0000310E0000}"/>
    <cellStyle name="Moneda 8 2 3 2" xfId="2479" xr:uid="{00000000-0005-0000-0000-0000320E0000}"/>
    <cellStyle name="Moneda 8 2 3 2 2" xfId="2480" xr:uid="{00000000-0005-0000-0000-0000330E0000}"/>
    <cellStyle name="Moneda 8 2 3 2 2 2" xfId="2481" xr:uid="{00000000-0005-0000-0000-0000340E0000}"/>
    <cellStyle name="Moneda 8 2 3 2 2 2 2" xfId="2482" xr:uid="{00000000-0005-0000-0000-0000350E0000}"/>
    <cellStyle name="Moneda 8 2 3 2 2 3" xfId="2483" xr:uid="{00000000-0005-0000-0000-0000360E0000}"/>
    <cellStyle name="Moneda 8 2 3 2 2 3 2" xfId="2484" xr:uid="{00000000-0005-0000-0000-0000370E0000}"/>
    <cellStyle name="Moneda 8 2 3 2 2 4" xfId="2485" xr:uid="{00000000-0005-0000-0000-0000380E0000}"/>
    <cellStyle name="Moneda 8 2 3 2 2 4 2" xfId="2486" xr:uid="{00000000-0005-0000-0000-0000390E0000}"/>
    <cellStyle name="Moneda 8 2 3 2 2 5" xfId="2487" xr:uid="{00000000-0005-0000-0000-00003A0E0000}"/>
    <cellStyle name="Moneda 8 2 3 2 3" xfId="2488" xr:uid="{00000000-0005-0000-0000-00003B0E0000}"/>
    <cellStyle name="Moneda 8 2 3 2 3 2" xfId="2489" xr:uid="{00000000-0005-0000-0000-00003C0E0000}"/>
    <cellStyle name="Moneda 8 2 3 2 4" xfId="2490" xr:uid="{00000000-0005-0000-0000-00003D0E0000}"/>
    <cellStyle name="Moneda 8 2 3 2 4 2" xfId="2491" xr:uid="{00000000-0005-0000-0000-00003E0E0000}"/>
    <cellStyle name="Moneda 8 2 3 2 5" xfId="2492" xr:uid="{00000000-0005-0000-0000-00003F0E0000}"/>
    <cellStyle name="Moneda 8 2 3 2 5 2" xfId="2493" xr:uid="{00000000-0005-0000-0000-0000400E0000}"/>
    <cellStyle name="Moneda 8 2 3 2 6" xfId="2494" xr:uid="{00000000-0005-0000-0000-0000410E0000}"/>
    <cellStyle name="Moneda 8 2 3 3" xfId="2495" xr:uid="{00000000-0005-0000-0000-0000420E0000}"/>
    <cellStyle name="Moneda 8 2 3 3 2" xfId="2496" xr:uid="{00000000-0005-0000-0000-0000430E0000}"/>
    <cellStyle name="Moneda 8 2 3 3 2 2" xfId="2497" xr:uid="{00000000-0005-0000-0000-0000440E0000}"/>
    <cellStyle name="Moneda 8 2 3 3 3" xfId="2498" xr:uid="{00000000-0005-0000-0000-0000450E0000}"/>
    <cellStyle name="Moneda 8 2 3 3 3 2" xfId="2499" xr:uid="{00000000-0005-0000-0000-0000460E0000}"/>
    <cellStyle name="Moneda 8 2 3 3 4" xfId="2500" xr:uid="{00000000-0005-0000-0000-0000470E0000}"/>
    <cellStyle name="Moneda 8 2 3 3 4 2" xfId="2501" xr:uid="{00000000-0005-0000-0000-0000480E0000}"/>
    <cellStyle name="Moneda 8 2 3 3 5" xfId="2502" xr:uid="{00000000-0005-0000-0000-0000490E0000}"/>
    <cellStyle name="Moneda 8 2 3 4" xfId="2503" xr:uid="{00000000-0005-0000-0000-00004A0E0000}"/>
    <cellStyle name="Moneda 8 2 3 4 2" xfId="2504" xr:uid="{00000000-0005-0000-0000-00004B0E0000}"/>
    <cellStyle name="Moneda 8 2 3 5" xfId="2505" xr:uid="{00000000-0005-0000-0000-00004C0E0000}"/>
    <cellStyle name="Moneda 8 2 3 5 2" xfId="2506" xr:uid="{00000000-0005-0000-0000-00004D0E0000}"/>
    <cellStyle name="Moneda 8 2 3 6" xfId="2507" xr:uid="{00000000-0005-0000-0000-00004E0E0000}"/>
    <cellStyle name="Moneda 8 2 3 6 2" xfId="2508" xr:uid="{00000000-0005-0000-0000-00004F0E0000}"/>
    <cellStyle name="Moneda 8 2 3 7" xfId="2509" xr:uid="{00000000-0005-0000-0000-0000500E0000}"/>
    <cellStyle name="Moneda 8 2 4" xfId="2510" xr:uid="{00000000-0005-0000-0000-0000510E0000}"/>
    <cellStyle name="Moneda 8 2 4 2" xfId="2511" xr:uid="{00000000-0005-0000-0000-0000520E0000}"/>
    <cellStyle name="Moneda 8 2 4 2 2" xfId="2512" xr:uid="{00000000-0005-0000-0000-0000530E0000}"/>
    <cellStyle name="Moneda 8 2 4 2 2 2" xfId="2513" xr:uid="{00000000-0005-0000-0000-0000540E0000}"/>
    <cellStyle name="Moneda 8 2 4 2 2 2 2" xfId="2514" xr:uid="{00000000-0005-0000-0000-0000550E0000}"/>
    <cellStyle name="Moneda 8 2 4 2 2 3" xfId="2515" xr:uid="{00000000-0005-0000-0000-0000560E0000}"/>
    <cellStyle name="Moneda 8 2 4 2 2 3 2" xfId="2516" xr:uid="{00000000-0005-0000-0000-0000570E0000}"/>
    <cellStyle name="Moneda 8 2 4 2 2 4" xfId="2517" xr:uid="{00000000-0005-0000-0000-0000580E0000}"/>
    <cellStyle name="Moneda 8 2 4 2 2 4 2" xfId="2518" xr:uid="{00000000-0005-0000-0000-0000590E0000}"/>
    <cellStyle name="Moneda 8 2 4 2 2 5" xfId="2519" xr:uid="{00000000-0005-0000-0000-00005A0E0000}"/>
    <cellStyle name="Moneda 8 2 4 2 3" xfId="2520" xr:uid="{00000000-0005-0000-0000-00005B0E0000}"/>
    <cellStyle name="Moneda 8 2 4 2 3 2" xfId="2521" xr:uid="{00000000-0005-0000-0000-00005C0E0000}"/>
    <cellStyle name="Moneda 8 2 4 2 4" xfId="2522" xr:uid="{00000000-0005-0000-0000-00005D0E0000}"/>
    <cellStyle name="Moneda 8 2 4 2 4 2" xfId="2523" xr:uid="{00000000-0005-0000-0000-00005E0E0000}"/>
    <cellStyle name="Moneda 8 2 4 2 5" xfId="2524" xr:uid="{00000000-0005-0000-0000-00005F0E0000}"/>
    <cellStyle name="Moneda 8 2 4 2 5 2" xfId="2525" xr:uid="{00000000-0005-0000-0000-0000600E0000}"/>
    <cellStyle name="Moneda 8 2 4 2 6" xfId="2526" xr:uid="{00000000-0005-0000-0000-0000610E0000}"/>
    <cellStyle name="Moneda 8 2 4 3" xfId="2527" xr:uid="{00000000-0005-0000-0000-0000620E0000}"/>
    <cellStyle name="Moneda 8 2 4 3 2" xfId="2528" xr:uid="{00000000-0005-0000-0000-0000630E0000}"/>
    <cellStyle name="Moneda 8 2 4 3 2 2" xfId="2529" xr:uid="{00000000-0005-0000-0000-0000640E0000}"/>
    <cellStyle name="Moneda 8 2 4 3 3" xfId="2530" xr:uid="{00000000-0005-0000-0000-0000650E0000}"/>
    <cellStyle name="Moneda 8 2 4 3 3 2" xfId="2531" xr:uid="{00000000-0005-0000-0000-0000660E0000}"/>
    <cellStyle name="Moneda 8 2 4 3 4" xfId="2532" xr:uid="{00000000-0005-0000-0000-0000670E0000}"/>
    <cellStyle name="Moneda 8 2 4 3 4 2" xfId="2533" xr:uid="{00000000-0005-0000-0000-0000680E0000}"/>
    <cellStyle name="Moneda 8 2 4 3 5" xfId="2534" xr:uid="{00000000-0005-0000-0000-0000690E0000}"/>
    <cellStyle name="Moneda 8 2 4 4" xfId="2535" xr:uid="{00000000-0005-0000-0000-00006A0E0000}"/>
    <cellStyle name="Moneda 8 2 4 4 2" xfId="2536" xr:uid="{00000000-0005-0000-0000-00006B0E0000}"/>
    <cellStyle name="Moneda 8 2 4 5" xfId="2537" xr:uid="{00000000-0005-0000-0000-00006C0E0000}"/>
    <cellStyle name="Moneda 8 2 4 5 2" xfId="2538" xr:uid="{00000000-0005-0000-0000-00006D0E0000}"/>
    <cellStyle name="Moneda 8 2 4 6" xfId="2539" xr:uid="{00000000-0005-0000-0000-00006E0E0000}"/>
    <cellStyle name="Moneda 8 2 4 6 2" xfId="2540" xr:uid="{00000000-0005-0000-0000-00006F0E0000}"/>
    <cellStyle name="Moneda 8 2 4 7" xfId="2541" xr:uid="{00000000-0005-0000-0000-0000700E0000}"/>
    <cellStyle name="Moneda 8 2 5" xfId="2542" xr:uid="{00000000-0005-0000-0000-0000710E0000}"/>
    <cellStyle name="Moneda 8 2 5 2" xfId="2543" xr:uid="{00000000-0005-0000-0000-0000720E0000}"/>
    <cellStyle name="Moneda 8 2 5 2 2" xfId="2544" xr:uid="{00000000-0005-0000-0000-0000730E0000}"/>
    <cellStyle name="Moneda 8 2 5 2 2 2" xfId="2545" xr:uid="{00000000-0005-0000-0000-0000740E0000}"/>
    <cellStyle name="Moneda 8 2 5 2 3" xfId="2546" xr:uid="{00000000-0005-0000-0000-0000750E0000}"/>
    <cellStyle name="Moneda 8 2 5 2 3 2" xfId="2547" xr:uid="{00000000-0005-0000-0000-0000760E0000}"/>
    <cellStyle name="Moneda 8 2 5 2 4" xfId="2548" xr:uid="{00000000-0005-0000-0000-0000770E0000}"/>
    <cellStyle name="Moneda 8 2 5 2 4 2" xfId="2549" xr:uid="{00000000-0005-0000-0000-0000780E0000}"/>
    <cellStyle name="Moneda 8 2 5 2 5" xfId="2550" xr:uid="{00000000-0005-0000-0000-0000790E0000}"/>
    <cellStyle name="Moneda 8 2 5 3" xfId="2551" xr:uid="{00000000-0005-0000-0000-00007A0E0000}"/>
    <cellStyle name="Moneda 8 2 5 3 2" xfId="2552" xr:uid="{00000000-0005-0000-0000-00007B0E0000}"/>
    <cellStyle name="Moneda 8 2 5 4" xfId="2553" xr:uid="{00000000-0005-0000-0000-00007C0E0000}"/>
    <cellStyle name="Moneda 8 2 5 4 2" xfId="2554" xr:uid="{00000000-0005-0000-0000-00007D0E0000}"/>
    <cellStyle name="Moneda 8 2 5 5" xfId="2555" xr:uid="{00000000-0005-0000-0000-00007E0E0000}"/>
    <cellStyle name="Moneda 8 2 5 5 2" xfId="2556" xr:uid="{00000000-0005-0000-0000-00007F0E0000}"/>
    <cellStyle name="Moneda 8 2 5 6" xfId="2557" xr:uid="{00000000-0005-0000-0000-0000800E0000}"/>
    <cellStyle name="Moneda 8 2 6" xfId="2558" xr:uid="{00000000-0005-0000-0000-0000810E0000}"/>
    <cellStyle name="Moneda 8 2 6 2" xfId="2559" xr:uid="{00000000-0005-0000-0000-0000820E0000}"/>
    <cellStyle name="Moneda 8 2 6 2 2" xfId="2560" xr:uid="{00000000-0005-0000-0000-0000830E0000}"/>
    <cellStyle name="Moneda 8 2 6 3" xfId="2561" xr:uid="{00000000-0005-0000-0000-0000840E0000}"/>
    <cellStyle name="Moneda 8 2 6 3 2" xfId="2562" xr:uid="{00000000-0005-0000-0000-0000850E0000}"/>
    <cellStyle name="Moneda 8 2 6 4" xfId="2563" xr:uid="{00000000-0005-0000-0000-0000860E0000}"/>
    <cellStyle name="Moneda 8 2 6 4 2" xfId="2564" xr:uid="{00000000-0005-0000-0000-0000870E0000}"/>
    <cellStyle name="Moneda 8 2 6 5" xfId="2565" xr:uid="{00000000-0005-0000-0000-0000880E0000}"/>
    <cellStyle name="Moneda 8 2 7" xfId="2566" xr:uid="{00000000-0005-0000-0000-0000890E0000}"/>
    <cellStyle name="Moneda 8 2 7 2" xfId="2567" xr:uid="{00000000-0005-0000-0000-00008A0E0000}"/>
    <cellStyle name="Moneda 8 2 8" xfId="2568" xr:uid="{00000000-0005-0000-0000-00008B0E0000}"/>
    <cellStyle name="Moneda 8 2 8 2" xfId="2569" xr:uid="{00000000-0005-0000-0000-00008C0E0000}"/>
    <cellStyle name="Moneda 8 2 9" xfId="2570" xr:uid="{00000000-0005-0000-0000-00008D0E0000}"/>
    <cellStyle name="Moneda 8 2 9 2" xfId="2571" xr:uid="{00000000-0005-0000-0000-00008E0E0000}"/>
    <cellStyle name="Moneda 8 3" xfId="2572" xr:uid="{00000000-0005-0000-0000-00008F0E0000}"/>
    <cellStyle name="Moneda 8 3 2" xfId="2573" xr:uid="{00000000-0005-0000-0000-0000900E0000}"/>
    <cellStyle name="Moneda 8 3 2 2" xfId="2574" xr:uid="{00000000-0005-0000-0000-0000910E0000}"/>
    <cellStyle name="Moneda 8 3 2 2 2" xfId="2575" xr:uid="{00000000-0005-0000-0000-0000920E0000}"/>
    <cellStyle name="Moneda 8 3 2 2 2 2" xfId="2576" xr:uid="{00000000-0005-0000-0000-0000930E0000}"/>
    <cellStyle name="Moneda 8 3 2 2 3" xfId="2577" xr:uid="{00000000-0005-0000-0000-0000940E0000}"/>
    <cellStyle name="Moneda 8 3 2 2 3 2" xfId="2578" xr:uid="{00000000-0005-0000-0000-0000950E0000}"/>
    <cellStyle name="Moneda 8 3 2 2 4" xfId="2579" xr:uid="{00000000-0005-0000-0000-0000960E0000}"/>
    <cellStyle name="Moneda 8 3 2 2 4 2" xfId="2580" xr:uid="{00000000-0005-0000-0000-0000970E0000}"/>
    <cellStyle name="Moneda 8 3 2 2 5" xfId="2581" xr:uid="{00000000-0005-0000-0000-0000980E0000}"/>
    <cellStyle name="Moneda 8 3 2 3" xfId="2582" xr:uid="{00000000-0005-0000-0000-0000990E0000}"/>
    <cellStyle name="Moneda 8 3 2 3 2" xfId="2583" xr:uid="{00000000-0005-0000-0000-00009A0E0000}"/>
    <cellStyle name="Moneda 8 3 2 4" xfId="2584" xr:uid="{00000000-0005-0000-0000-00009B0E0000}"/>
    <cellStyle name="Moneda 8 3 2 4 2" xfId="2585" xr:uid="{00000000-0005-0000-0000-00009C0E0000}"/>
    <cellStyle name="Moneda 8 3 2 5" xfId="2586" xr:uid="{00000000-0005-0000-0000-00009D0E0000}"/>
    <cellStyle name="Moneda 8 3 2 5 2" xfId="2587" xr:uid="{00000000-0005-0000-0000-00009E0E0000}"/>
    <cellStyle name="Moneda 8 3 2 6" xfId="2588" xr:uid="{00000000-0005-0000-0000-00009F0E0000}"/>
    <cellStyle name="Moneda 8 3 3" xfId="2589" xr:uid="{00000000-0005-0000-0000-0000A00E0000}"/>
    <cellStyle name="Moneda 8 3 3 2" xfId="2590" xr:uid="{00000000-0005-0000-0000-0000A10E0000}"/>
    <cellStyle name="Moneda 8 3 3 2 2" xfId="2591" xr:uid="{00000000-0005-0000-0000-0000A20E0000}"/>
    <cellStyle name="Moneda 8 3 3 3" xfId="2592" xr:uid="{00000000-0005-0000-0000-0000A30E0000}"/>
    <cellStyle name="Moneda 8 3 3 3 2" xfId="2593" xr:uid="{00000000-0005-0000-0000-0000A40E0000}"/>
    <cellStyle name="Moneda 8 3 3 4" xfId="2594" xr:uid="{00000000-0005-0000-0000-0000A50E0000}"/>
    <cellStyle name="Moneda 8 3 3 4 2" xfId="2595" xr:uid="{00000000-0005-0000-0000-0000A60E0000}"/>
    <cellStyle name="Moneda 8 3 3 5" xfId="2596" xr:uid="{00000000-0005-0000-0000-0000A70E0000}"/>
    <cellStyle name="Moneda 8 3 4" xfId="2597" xr:uid="{00000000-0005-0000-0000-0000A80E0000}"/>
    <cellStyle name="Moneda 8 3 4 2" xfId="2598" xr:uid="{00000000-0005-0000-0000-0000A90E0000}"/>
    <cellStyle name="Moneda 8 3 5" xfId="2599" xr:uid="{00000000-0005-0000-0000-0000AA0E0000}"/>
    <cellStyle name="Moneda 8 3 5 2" xfId="2600" xr:uid="{00000000-0005-0000-0000-0000AB0E0000}"/>
    <cellStyle name="Moneda 8 3 6" xfId="2601" xr:uid="{00000000-0005-0000-0000-0000AC0E0000}"/>
    <cellStyle name="Moneda 8 3 6 2" xfId="2602" xr:uid="{00000000-0005-0000-0000-0000AD0E0000}"/>
    <cellStyle name="Moneda 8 3 7" xfId="2603" xr:uid="{00000000-0005-0000-0000-0000AE0E0000}"/>
    <cellStyle name="Moneda 8 4" xfId="2604" xr:uid="{00000000-0005-0000-0000-0000AF0E0000}"/>
    <cellStyle name="Moneda 8 4 2" xfId="2605" xr:uid="{00000000-0005-0000-0000-0000B00E0000}"/>
    <cellStyle name="Moneda 8 4 2 2" xfId="2606" xr:uid="{00000000-0005-0000-0000-0000B10E0000}"/>
    <cellStyle name="Moneda 8 4 2 2 2" xfId="2607" xr:uid="{00000000-0005-0000-0000-0000B20E0000}"/>
    <cellStyle name="Moneda 8 4 2 2 2 2" xfId="2608" xr:uid="{00000000-0005-0000-0000-0000B30E0000}"/>
    <cellStyle name="Moneda 8 4 2 2 3" xfId="2609" xr:uid="{00000000-0005-0000-0000-0000B40E0000}"/>
    <cellStyle name="Moneda 8 4 2 2 3 2" xfId="2610" xr:uid="{00000000-0005-0000-0000-0000B50E0000}"/>
    <cellStyle name="Moneda 8 4 2 2 4" xfId="2611" xr:uid="{00000000-0005-0000-0000-0000B60E0000}"/>
    <cellStyle name="Moneda 8 4 2 2 4 2" xfId="2612" xr:uid="{00000000-0005-0000-0000-0000B70E0000}"/>
    <cellStyle name="Moneda 8 4 2 2 5" xfId="2613" xr:uid="{00000000-0005-0000-0000-0000B80E0000}"/>
    <cellStyle name="Moneda 8 4 2 3" xfId="2614" xr:uid="{00000000-0005-0000-0000-0000B90E0000}"/>
    <cellStyle name="Moneda 8 4 2 3 2" xfId="2615" xr:uid="{00000000-0005-0000-0000-0000BA0E0000}"/>
    <cellStyle name="Moneda 8 4 2 4" xfId="2616" xr:uid="{00000000-0005-0000-0000-0000BB0E0000}"/>
    <cellStyle name="Moneda 8 4 2 4 2" xfId="2617" xr:uid="{00000000-0005-0000-0000-0000BC0E0000}"/>
    <cellStyle name="Moneda 8 4 2 5" xfId="2618" xr:uid="{00000000-0005-0000-0000-0000BD0E0000}"/>
    <cellStyle name="Moneda 8 4 2 5 2" xfId="2619" xr:uid="{00000000-0005-0000-0000-0000BE0E0000}"/>
    <cellStyle name="Moneda 8 4 2 6" xfId="2620" xr:uid="{00000000-0005-0000-0000-0000BF0E0000}"/>
    <cellStyle name="Moneda 8 4 3" xfId="2621" xr:uid="{00000000-0005-0000-0000-0000C00E0000}"/>
    <cellStyle name="Moneda 8 4 3 2" xfId="2622" xr:uid="{00000000-0005-0000-0000-0000C10E0000}"/>
    <cellStyle name="Moneda 8 4 3 2 2" xfId="2623" xr:uid="{00000000-0005-0000-0000-0000C20E0000}"/>
    <cellStyle name="Moneda 8 4 3 3" xfId="2624" xr:uid="{00000000-0005-0000-0000-0000C30E0000}"/>
    <cellStyle name="Moneda 8 4 3 3 2" xfId="2625" xr:uid="{00000000-0005-0000-0000-0000C40E0000}"/>
    <cellStyle name="Moneda 8 4 3 4" xfId="2626" xr:uid="{00000000-0005-0000-0000-0000C50E0000}"/>
    <cellStyle name="Moneda 8 4 3 4 2" xfId="2627" xr:uid="{00000000-0005-0000-0000-0000C60E0000}"/>
    <cellStyle name="Moneda 8 4 3 5" xfId="2628" xr:uid="{00000000-0005-0000-0000-0000C70E0000}"/>
    <cellStyle name="Moneda 8 4 4" xfId="2629" xr:uid="{00000000-0005-0000-0000-0000C80E0000}"/>
    <cellStyle name="Moneda 8 4 4 2" xfId="2630" xr:uid="{00000000-0005-0000-0000-0000C90E0000}"/>
    <cellStyle name="Moneda 8 4 5" xfId="2631" xr:uid="{00000000-0005-0000-0000-0000CA0E0000}"/>
    <cellStyle name="Moneda 8 4 5 2" xfId="2632" xr:uid="{00000000-0005-0000-0000-0000CB0E0000}"/>
    <cellStyle name="Moneda 8 4 6" xfId="2633" xr:uid="{00000000-0005-0000-0000-0000CC0E0000}"/>
    <cellStyle name="Moneda 8 4 6 2" xfId="2634" xr:uid="{00000000-0005-0000-0000-0000CD0E0000}"/>
    <cellStyle name="Moneda 8 4 7" xfId="2635" xr:uid="{00000000-0005-0000-0000-0000CE0E0000}"/>
    <cellStyle name="Moneda 8 5" xfId="2636" xr:uid="{00000000-0005-0000-0000-0000CF0E0000}"/>
    <cellStyle name="Moneda 8 5 2" xfId="2637" xr:uid="{00000000-0005-0000-0000-0000D00E0000}"/>
    <cellStyle name="Moneda 8 5 2 2" xfId="2638" xr:uid="{00000000-0005-0000-0000-0000D10E0000}"/>
    <cellStyle name="Moneda 8 5 2 2 2" xfId="2639" xr:uid="{00000000-0005-0000-0000-0000D20E0000}"/>
    <cellStyle name="Moneda 8 5 2 2 2 2" xfId="2640" xr:uid="{00000000-0005-0000-0000-0000D30E0000}"/>
    <cellStyle name="Moneda 8 5 2 2 3" xfId="2641" xr:uid="{00000000-0005-0000-0000-0000D40E0000}"/>
    <cellStyle name="Moneda 8 5 2 2 3 2" xfId="2642" xr:uid="{00000000-0005-0000-0000-0000D50E0000}"/>
    <cellStyle name="Moneda 8 5 2 2 4" xfId="2643" xr:uid="{00000000-0005-0000-0000-0000D60E0000}"/>
    <cellStyle name="Moneda 8 5 2 2 4 2" xfId="2644" xr:uid="{00000000-0005-0000-0000-0000D70E0000}"/>
    <cellStyle name="Moneda 8 5 2 2 5" xfId="2645" xr:uid="{00000000-0005-0000-0000-0000D80E0000}"/>
    <cellStyle name="Moneda 8 5 2 3" xfId="2646" xr:uid="{00000000-0005-0000-0000-0000D90E0000}"/>
    <cellStyle name="Moneda 8 5 2 3 2" xfId="2647" xr:uid="{00000000-0005-0000-0000-0000DA0E0000}"/>
    <cellStyle name="Moneda 8 5 2 4" xfId="2648" xr:uid="{00000000-0005-0000-0000-0000DB0E0000}"/>
    <cellStyle name="Moneda 8 5 2 4 2" xfId="2649" xr:uid="{00000000-0005-0000-0000-0000DC0E0000}"/>
    <cellStyle name="Moneda 8 5 2 5" xfId="2650" xr:uid="{00000000-0005-0000-0000-0000DD0E0000}"/>
    <cellStyle name="Moneda 8 5 2 5 2" xfId="2651" xr:uid="{00000000-0005-0000-0000-0000DE0E0000}"/>
    <cellStyle name="Moneda 8 5 2 6" xfId="2652" xr:uid="{00000000-0005-0000-0000-0000DF0E0000}"/>
    <cellStyle name="Moneda 8 5 3" xfId="2653" xr:uid="{00000000-0005-0000-0000-0000E00E0000}"/>
    <cellStyle name="Moneda 8 5 3 2" xfId="2654" xr:uid="{00000000-0005-0000-0000-0000E10E0000}"/>
    <cellStyle name="Moneda 8 5 3 2 2" xfId="2655" xr:uid="{00000000-0005-0000-0000-0000E20E0000}"/>
    <cellStyle name="Moneda 8 5 3 3" xfId="2656" xr:uid="{00000000-0005-0000-0000-0000E30E0000}"/>
    <cellStyle name="Moneda 8 5 3 3 2" xfId="2657" xr:uid="{00000000-0005-0000-0000-0000E40E0000}"/>
    <cellStyle name="Moneda 8 5 3 4" xfId="2658" xr:uid="{00000000-0005-0000-0000-0000E50E0000}"/>
    <cellStyle name="Moneda 8 5 3 4 2" xfId="2659" xr:uid="{00000000-0005-0000-0000-0000E60E0000}"/>
    <cellStyle name="Moneda 8 5 3 5" xfId="2660" xr:uid="{00000000-0005-0000-0000-0000E70E0000}"/>
    <cellStyle name="Moneda 8 5 4" xfId="2661" xr:uid="{00000000-0005-0000-0000-0000E80E0000}"/>
    <cellStyle name="Moneda 8 5 4 2" xfId="2662" xr:uid="{00000000-0005-0000-0000-0000E90E0000}"/>
    <cellStyle name="Moneda 8 5 5" xfId="2663" xr:uid="{00000000-0005-0000-0000-0000EA0E0000}"/>
    <cellStyle name="Moneda 8 5 5 2" xfId="2664" xr:uid="{00000000-0005-0000-0000-0000EB0E0000}"/>
    <cellStyle name="Moneda 8 5 6" xfId="2665" xr:uid="{00000000-0005-0000-0000-0000EC0E0000}"/>
    <cellStyle name="Moneda 8 5 6 2" xfId="2666" xr:uid="{00000000-0005-0000-0000-0000ED0E0000}"/>
    <cellStyle name="Moneda 8 5 7" xfId="2667" xr:uid="{00000000-0005-0000-0000-0000EE0E0000}"/>
    <cellStyle name="Moneda 8 6" xfId="2668" xr:uid="{00000000-0005-0000-0000-0000EF0E0000}"/>
    <cellStyle name="Moneda 8 6 2" xfId="2669" xr:uid="{00000000-0005-0000-0000-0000F00E0000}"/>
    <cellStyle name="Moneda 8 6 2 2" xfId="2670" xr:uid="{00000000-0005-0000-0000-0000F10E0000}"/>
    <cellStyle name="Moneda 8 6 2 2 2" xfId="2671" xr:uid="{00000000-0005-0000-0000-0000F20E0000}"/>
    <cellStyle name="Moneda 8 6 2 3" xfId="2672" xr:uid="{00000000-0005-0000-0000-0000F30E0000}"/>
    <cellStyle name="Moneda 8 6 2 3 2" xfId="2673" xr:uid="{00000000-0005-0000-0000-0000F40E0000}"/>
    <cellStyle name="Moneda 8 6 2 4" xfId="2674" xr:uid="{00000000-0005-0000-0000-0000F50E0000}"/>
    <cellStyle name="Moneda 8 6 2 4 2" xfId="2675" xr:uid="{00000000-0005-0000-0000-0000F60E0000}"/>
    <cellStyle name="Moneda 8 6 2 5" xfId="2676" xr:uid="{00000000-0005-0000-0000-0000F70E0000}"/>
    <cellStyle name="Moneda 8 6 3" xfId="2677" xr:uid="{00000000-0005-0000-0000-0000F80E0000}"/>
    <cellStyle name="Moneda 8 6 3 2" xfId="2678" xr:uid="{00000000-0005-0000-0000-0000F90E0000}"/>
    <cellStyle name="Moneda 8 6 4" xfId="2679" xr:uid="{00000000-0005-0000-0000-0000FA0E0000}"/>
    <cellStyle name="Moneda 8 6 4 2" xfId="2680" xr:uid="{00000000-0005-0000-0000-0000FB0E0000}"/>
    <cellStyle name="Moneda 8 6 5" xfId="2681" xr:uid="{00000000-0005-0000-0000-0000FC0E0000}"/>
    <cellStyle name="Moneda 8 6 5 2" xfId="2682" xr:uid="{00000000-0005-0000-0000-0000FD0E0000}"/>
    <cellStyle name="Moneda 8 6 6" xfId="2683" xr:uid="{00000000-0005-0000-0000-0000FE0E0000}"/>
    <cellStyle name="Moneda 8 7" xfId="2684" xr:uid="{00000000-0005-0000-0000-0000FF0E0000}"/>
    <cellStyle name="Moneda 8 7 2" xfId="2685" xr:uid="{00000000-0005-0000-0000-0000000F0000}"/>
    <cellStyle name="Moneda 8 7 2 2" xfId="2686" xr:uid="{00000000-0005-0000-0000-0000010F0000}"/>
    <cellStyle name="Moneda 8 7 3" xfId="2687" xr:uid="{00000000-0005-0000-0000-0000020F0000}"/>
    <cellStyle name="Moneda 8 7 3 2" xfId="2688" xr:uid="{00000000-0005-0000-0000-0000030F0000}"/>
    <cellStyle name="Moneda 8 7 4" xfId="2689" xr:uid="{00000000-0005-0000-0000-0000040F0000}"/>
    <cellStyle name="Moneda 8 7 4 2" xfId="2690" xr:uid="{00000000-0005-0000-0000-0000050F0000}"/>
    <cellStyle name="Moneda 8 7 5" xfId="2691" xr:uid="{00000000-0005-0000-0000-0000060F0000}"/>
    <cellStyle name="Moneda 8 8" xfId="2692" xr:uid="{00000000-0005-0000-0000-0000070F0000}"/>
    <cellStyle name="Moneda 8 8 2" xfId="2693" xr:uid="{00000000-0005-0000-0000-0000080F0000}"/>
    <cellStyle name="Moneda 8 8 2 2" xfId="2694" xr:uid="{00000000-0005-0000-0000-0000090F0000}"/>
    <cellStyle name="Moneda 8 8 3" xfId="2695" xr:uid="{00000000-0005-0000-0000-00000A0F0000}"/>
    <cellStyle name="Moneda 8 8 3 2" xfId="2696" xr:uid="{00000000-0005-0000-0000-00000B0F0000}"/>
    <cellStyle name="Moneda 8 8 4" xfId="2697" xr:uid="{00000000-0005-0000-0000-00000C0F0000}"/>
    <cellStyle name="Moneda 8 8 4 2" xfId="2698" xr:uid="{00000000-0005-0000-0000-00000D0F0000}"/>
    <cellStyle name="Moneda 8 8 5" xfId="2699" xr:uid="{00000000-0005-0000-0000-00000E0F0000}"/>
    <cellStyle name="Moneda 8 9" xfId="2700" xr:uid="{00000000-0005-0000-0000-00000F0F0000}"/>
    <cellStyle name="Moneda 8 9 2" xfId="2701" xr:uid="{00000000-0005-0000-0000-0000100F0000}"/>
    <cellStyle name="Moneda 9" xfId="2702" xr:uid="{00000000-0005-0000-0000-0000110F0000}"/>
    <cellStyle name="Moneda 9 10" xfId="2703" xr:uid="{00000000-0005-0000-0000-0000120F0000}"/>
    <cellStyle name="Moneda 9 11" xfId="2704" xr:uid="{00000000-0005-0000-0000-0000130F0000}"/>
    <cellStyle name="Moneda 9 2" xfId="2705" xr:uid="{00000000-0005-0000-0000-0000140F0000}"/>
    <cellStyle name="Moneda 9 2 2" xfId="2706" xr:uid="{00000000-0005-0000-0000-0000150F0000}"/>
    <cellStyle name="Moneda 9 2 2 2" xfId="2707" xr:uid="{00000000-0005-0000-0000-0000160F0000}"/>
    <cellStyle name="Moneda 9 2 2 2 2" xfId="2708" xr:uid="{00000000-0005-0000-0000-0000170F0000}"/>
    <cellStyle name="Moneda 9 2 2 2 2 2" xfId="2709" xr:uid="{00000000-0005-0000-0000-0000180F0000}"/>
    <cellStyle name="Moneda 9 2 2 2 3" xfId="2710" xr:uid="{00000000-0005-0000-0000-0000190F0000}"/>
    <cellStyle name="Moneda 9 2 2 2 3 2" xfId="2711" xr:uid="{00000000-0005-0000-0000-00001A0F0000}"/>
    <cellStyle name="Moneda 9 2 2 2 4" xfId="2712" xr:uid="{00000000-0005-0000-0000-00001B0F0000}"/>
    <cellStyle name="Moneda 9 2 2 2 4 2" xfId="2713" xr:uid="{00000000-0005-0000-0000-00001C0F0000}"/>
    <cellStyle name="Moneda 9 2 2 2 5" xfId="2714" xr:uid="{00000000-0005-0000-0000-00001D0F0000}"/>
    <cellStyle name="Moneda 9 2 2 3" xfId="2715" xr:uid="{00000000-0005-0000-0000-00001E0F0000}"/>
    <cellStyle name="Moneda 9 2 2 3 2" xfId="2716" xr:uid="{00000000-0005-0000-0000-00001F0F0000}"/>
    <cellStyle name="Moneda 9 2 2 4" xfId="2717" xr:uid="{00000000-0005-0000-0000-0000200F0000}"/>
    <cellStyle name="Moneda 9 2 2 4 2" xfId="2718" xr:uid="{00000000-0005-0000-0000-0000210F0000}"/>
    <cellStyle name="Moneda 9 2 2 5" xfId="2719" xr:uid="{00000000-0005-0000-0000-0000220F0000}"/>
    <cellStyle name="Moneda 9 2 2 5 2" xfId="2720" xr:uid="{00000000-0005-0000-0000-0000230F0000}"/>
    <cellStyle name="Moneda 9 2 2 6" xfId="2721" xr:uid="{00000000-0005-0000-0000-0000240F0000}"/>
    <cellStyle name="Moneda 9 2 3" xfId="2722" xr:uid="{00000000-0005-0000-0000-0000250F0000}"/>
    <cellStyle name="Moneda 9 2 3 2" xfId="2723" xr:uid="{00000000-0005-0000-0000-0000260F0000}"/>
    <cellStyle name="Moneda 9 2 3 2 2" xfId="2724" xr:uid="{00000000-0005-0000-0000-0000270F0000}"/>
    <cellStyle name="Moneda 9 2 3 3" xfId="2725" xr:uid="{00000000-0005-0000-0000-0000280F0000}"/>
    <cellStyle name="Moneda 9 2 3 3 2" xfId="2726" xr:uid="{00000000-0005-0000-0000-0000290F0000}"/>
    <cellStyle name="Moneda 9 2 3 4" xfId="2727" xr:uid="{00000000-0005-0000-0000-00002A0F0000}"/>
    <cellStyle name="Moneda 9 2 3 4 2" xfId="2728" xr:uid="{00000000-0005-0000-0000-00002B0F0000}"/>
    <cellStyle name="Moneda 9 2 3 5" xfId="2729" xr:uid="{00000000-0005-0000-0000-00002C0F0000}"/>
    <cellStyle name="Moneda 9 2 4" xfId="2730" xr:uid="{00000000-0005-0000-0000-00002D0F0000}"/>
    <cellStyle name="Moneda 9 2 4 2" xfId="2731" xr:uid="{00000000-0005-0000-0000-00002E0F0000}"/>
    <cellStyle name="Moneda 9 2 5" xfId="2732" xr:uid="{00000000-0005-0000-0000-00002F0F0000}"/>
    <cellStyle name="Moneda 9 2 5 2" xfId="2733" xr:uid="{00000000-0005-0000-0000-0000300F0000}"/>
    <cellStyle name="Moneda 9 2 6" xfId="2734" xr:uid="{00000000-0005-0000-0000-0000310F0000}"/>
    <cellStyle name="Moneda 9 2 6 2" xfId="2735" xr:uid="{00000000-0005-0000-0000-0000320F0000}"/>
    <cellStyle name="Moneda 9 2 7" xfId="2736" xr:uid="{00000000-0005-0000-0000-0000330F0000}"/>
    <cellStyle name="Moneda 9 2 8" xfId="2737" xr:uid="{00000000-0005-0000-0000-0000340F0000}"/>
    <cellStyle name="Moneda 9 3" xfId="2738" xr:uid="{00000000-0005-0000-0000-0000350F0000}"/>
    <cellStyle name="Moneda 9 3 2" xfId="2739" xr:uid="{00000000-0005-0000-0000-0000360F0000}"/>
    <cellStyle name="Moneda 9 3 2 2" xfId="2740" xr:uid="{00000000-0005-0000-0000-0000370F0000}"/>
    <cellStyle name="Moneda 9 3 2 2 2" xfId="2741" xr:uid="{00000000-0005-0000-0000-0000380F0000}"/>
    <cellStyle name="Moneda 9 3 2 2 2 2" xfId="2742" xr:uid="{00000000-0005-0000-0000-0000390F0000}"/>
    <cellStyle name="Moneda 9 3 2 2 3" xfId="2743" xr:uid="{00000000-0005-0000-0000-00003A0F0000}"/>
    <cellStyle name="Moneda 9 3 2 2 3 2" xfId="2744" xr:uid="{00000000-0005-0000-0000-00003B0F0000}"/>
    <cellStyle name="Moneda 9 3 2 2 4" xfId="2745" xr:uid="{00000000-0005-0000-0000-00003C0F0000}"/>
    <cellStyle name="Moneda 9 3 2 2 4 2" xfId="2746" xr:uid="{00000000-0005-0000-0000-00003D0F0000}"/>
    <cellStyle name="Moneda 9 3 2 2 5" xfId="2747" xr:uid="{00000000-0005-0000-0000-00003E0F0000}"/>
    <cellStyle name="Moneda 9 3 2 3" xfId="2748" xr:uid="{00000000-0005-0000-0000-00003F0F0000}"/>
    <cellStyle name="Moneda 9 3 2 3 2" xfId="2749" xr:uid="{00000000-0005-0000-0000-0000400F0000}"/>
    <cellStyle name="Moneda 9 3 2 4" xfId="2750" xr:uid="{00000000-0005-0000-0000-0000410F0000}"/>
    <cellStyle name="Moneda 9 3 2 4 2" xfId="2751" xr:uid="{00000000-0005-0000-0000-0000420F0000}"/>
    <cellStyle name="Moneda 9 3 2 5" xfId="2752" xr:uid="{00000000-0005-0000-0000-0000430F0000}"/>
    <cellStyle name="Moneda 9 3 2 5 2" xfId="2753" xr:uid="{00000000-0005-0000-0000-0000440F0000}"/>
    <cellStyle name="Moneda 9 3 2 6" xfId="2754" xr:uid="{00000000-0005-0000-0000-0000450F0000}"/>
    <cellStyle name="Moneda 9 3 3" xfId="2755" xr:uid="{00000000-0005-0000-0000-0000460F0000}"/>
    <cellStyle name="Moneda 9 3 3 2" xfId="2756" xr:uid="{00000000-0005-0000-0000-0000470F0000}"/>
    <cellStyle name="Moneda 9 3 3 2 2" xfId="2757" xr:uid="{00000000-0005-0000-0000-0000480F0000}"/>
    <cellStyle name="Moneda 9 3 3 3" xfId="2758" xr:uid="{00000000-0005-0000-0000-0000490F0000}"/>
    <cellStyle name="Moneda 9 3 3 3 2" xfId="2759" xr:uid="{00000000-0005-0000-0000-00004A0F0000}"/>
    <cellStyle name="Moneda 9 3 3 4" xfId="2760" xr:uid="{00000000-0005-0000-0000-00004B0F0000}"/>
    <cellStyle name="Moneda 9 3 3 4 2" xfId="2761" xr:uid="{00000000-0005-0000-0000-00004C0F0000}"/>
    <cellStyle name="Moneda 9 3 3 5" xfId="2762" xr:uid="{00000000-0005-0000-0000-00004D0F0000}"/>
    <cellStyle name="Moneda 9 3 4" xfId="2763" xr:uid="{00000000-0005-0000-0000-00004E0F0000}"/>
    <cellStyle name="Moneda 9 3 4 2" xfId="2764" xr:uid="{00000000-0005-0000-0000-00004F0F0000}"/>
    <cellStyle name="Moneda 9 3 5" xfId="2765" xr:uid="{00000000-0005-0000-0000-0000500F0000}"/>
    <cellStyle name="Moneda 9 3 5 2" xfId="2766" xr:uid="{00000000-0005-0000-0000-0000510F0000}"/>
    <cellStyle name="Moneda 9 3 6" xfId="2767" xr:uid="{00000000-0005-0000-0000-0000520F0000}"/>
    <cellStyle name="Moneda 9 3 6 2" xfId="2768" xr:uid="{00000000-0005-0000-0000-0000530F0000}"/>
    <cellStyle name="Moneda 9 3 7" xfId="2769" xr:uid="{00000000-0005-0000-0000-0000540F0000}"/>
    <cellStyle name="Moneda 9 4" xfId="2770" xr:uid="{00000000-0005-0000-0000-0000550F0000}"/>
    <cellStyle name="Moneda 9 4 2" xfId="2771" xr:uid="{00000000-0005-0000-0000-0000560F0000}"/>
    <cellStyle name="Moneda 9 4 2 2" xfId="2772" xr:uid="{00000000-0005-0000-0000-0000570F0000}"/>
    <cellStyle name="Moneda 9 4 2 2 2" xfId="2773" xr:uid="{00000000-0005-0000-0000-0000580F0000}"/>
    <cellStyle name="Moneda 9 4 2 2 2 2" xfId="2774" xr:uid="{00000000-0005-0000-0000-0000590F0000}"/>
    <cellStyle name="Moneda 9 4 2 2 3" xfId="2775" xr:uid="{00000000-0005-0000-0000-00005A0F0000}"/>
    <cellStyle name="Moneda 9 4 2 2 3 2" xfId="2776" xr:uid="{00000000-0005-0000-0000-00005B0F0000}"/>
    <cellStyle name="Moneda 9 4 2 2 4" xfId="2777" xr:uid="{00000000-0005-0000-0000-00005C0F0000}"/>
    <cellStyle name="Moneda 9 4 2 2 4 2" xfId="2778" xr:uid="{00000000-0005-0000-0000-00005D0F0000}"/>
    <cellStyle name="Moneda 9 4 2 2 5" xfId="2779" xr:uid="{00000000-0005-0000-0000-00005E0F0000}"/>
    <cellStyle name="Moneda 9 4 2 3" xfId="2780" xr:uid="{00000000-0005-0000-0000-00005F0F0000}"/>
    <cellStyle name="Moneda 9 4 2 3 2" xfId="2781" xr:uid="{00000000-0005-0000-0000-0000600F0000}"/>
    <cellStyle name="Moneda 9 4 2 4" xfId="2782" xr:uid="{00000000-0005-0000-0000-0000610F0000}"/>
    <cellStyle name="Moneda 9 4 2 4 2" xfId="2783" xr:uid="{00000000-0005-0000-0000-0000620F0000}"/>
    <cellStyle name="Moneda 9 4 2 5" xfId="2784" xr:uid="{00000000-0005-0000-0000-0000630F0000}"/>
    <cellStyle name="Moneda 9 4 2 5 2" xfId="2785" xr:uid="{00000000-0005-0000-0000-0000640F0000}"/>
    <cellStyle name="Moneda 9 4 2 6" xfId="2786" xr:uid="{00000000-0005-0000-0000-0000650F0000}"/>
    <cellStyle name="Moneda 9 4 3" xfId="2787" xr:uid="{00000000-0005-0000-0000-0000660F0000}"/>
    <cellStyle name="Moneda 9 4 3 2" xfId="2788" xr:uid="{00000000-0005-0000-0000-0000670F0000}"/>
    <cellStyle name="Moneda 9 4 3 2 2" xfId="2789" xr:uid="{00000000-0005-0000-0000-0000680F0000}"/>
    <cellStyle name="Moneda 9 4 3 3" xfId="2790" xr:uid="{00000000-0005-0000-0000-0000690F0000}"/>
    <cellStyle name="Moneda 9 4 3 3 2" xfId="2791" xr:uid="{00000000-0005-0000-0000-00006A0F0000}"/>
    <cellStyle name="Moneda 9 4 3 4" xfId="2792" xr:uid="{00000000-0005-0000-0000-00006B0F0000}"/>
    <cellStyle name="Moneda 9 4 3 4 2" xfId="2793" xr:uid="{00000000-0005-0000-0000-00006C0F0000}"/>
    <cellStyle name="Moneda 9 4 3 5" xfId="2794" xr:uid="{00000000-0005-0000-0000-00006D0F0000}"/>
    <cellStyle name="Moneda 9 4 4" xfId="2795" xr:uid="{00000000-0005-0000-0000-00006E0F0000}"/>
    <cellStyle name="Moneda 9 4 4 2" xfId="2796" xr:uid="{00000000-0005-0000-0000-00006F0F0000}"/>
    <cellStyle name="Moneda 9 4 5" xfId="2797" xr:uid="{00000000-0005-0000-0000-0000700F0000}"/>
    <cellStyle name="Moneda 9 4 5 2" xfId="2798" xr:uid="{00000000-0005-0000-0000-0000710F0000}"/>
    <cellStyle name="Moneda 9 4 6" xfId="2799" xr:uid="{00000000-0005-0000-0000-0000720F0000}"/>
    <cellStyle name="Moneda 9 4 6 2" xfId="2800" xr:uid="{00000000-0005-0000-0000-0000730F0000}"/>
    <cellStyle name="Moneda 9 4 7" xfId="2801" xr:uid="{00000000-0005-0000-0000-0000740F0000}"/>
    <cellStyle name="Moneda 9 5" xfId="2802" xr:uid="{00000000-0005-0000-0000-0000750F0000}"/>
    <cellStyle name="Moneda 9 5 2" xfId="2803" xr:uid="{00000000-0005-0000-0000-0000760F0000}"/>
    <cellStyle name="Moneda 9 5 2 2" xfId="2804" xr:uid="{00000000-0005-0000-0000-0000770F0000}"/>
    <cellStyle name="Moneda 9 5 2 2 2" xfId="2805" xr:uid="{00000000-0005-0000-0000-0000780F0000}"/>
    <cellStyle name="Moneda 9 5 2 3" xfId="2806" xr:uid="{00000000-0005-0000-0000-0000790F0000}"/>
    <cellStyle name="Moneda 9 5 2 3 2" xfId="2807" xr:uid="{00000000-0005-0000-0000-00007A0F0000}"/>
    <cellStyle name="Moneda 9 5 2 4" xfId="2808" xr:uid="{00000000-0005-0000-0000-00007B0F0000}"/>
    <cellStyle name="Moneda 9 5 2 4 2" xfId="2809" xr:uid="{00000000-0005-0000-0000-00007C0F0000}"/>
    <cellStyle name="Moneda 9 5 2 5" xfId="2810" xr:uid="{00000000-0005-0000-0000-00007D0F0000}"/>
    <cellStyle name="Moneda 9 5 3" xfId="2811" xr:uid="{00000000-0005-0000-0000-00007E0F0000}"/>
    <cellStyle name="Moneda 9 5 3 2" xfId="2812" xr:uid="{00000000-0005-0000-0000-00007F0F0000}"/>
    <cellStyle name="Moneda 9 5 4" xfId="2813" xr:uid="{00000000-0005-0000-0000-0000800F0000}"/>
    <cellStyle name="Moneda 9 5 4 2" xfId="2814" xr:uid="{00000000-0005-0000-0000-0000810F0000}"/>
    <cellStyle name="Moneda 9 5 5" xfId="2815" xr:uid="{00000000-0005-0000-0000-0000820F0000}"/>
    <cellStyle name="Moneda 9 5 5 2" xfId="2816" xr:uid="{00000000-0005-0000-0000-0000830F0000}"/>
    <cellStyle name="Moneda 9 5 6" xfId="2817" xr:uid="{00000000-0005-0000-0000-0000840F0000}"/>
    <cellStyle name="Moneda 9 6" xfId="2818" xr:uid="{00000000-0005-0000-0000-0000850F0000}"/>
    <cellStyle name="Moneda 9 6 2" xfId="2819" xr:uid="{00000000-0005-0000-0000-0000860F0000}"/>
    <cellStyle name="Moneda 9 6 2 2" xfId="2820" xr:uid="{00000000-0005-0000-0000-0000870F0000}"/>
    <cellStyle name="Moneda 9 6 3" xfId="2821" xr:uid="{00000000-0005-0000-0000-0000880F0000}"/>
    <cellStyle name="Moneda 9 6 3 2" xfId="2822" xr:uid="{00000000-0005-0000-0000-0000890F0000}"/>
    <cellStyle name="Moneda 9 6 4" xfId="2823" xr:uid="{00000000-0005-0000-0000-00008A0F0000}"/>
    <cellStyle name="Moneda 9 6 4 2" xfId="2824" xr:uid="{00000000-0005-0000-0000-00008B0F0000}"/>
    <cellStyle name="Moneda 9 6 5" xfId="2825" xr:uid="{00000000-0005-0000-0000-00008C0F0000}"/>
    <cellStyle name="Moneda 9 7" xfId="2826" xr:uid="{00000000-0005-0000-0000-00008D0F0000}"/>
    <cellStyle name="Moneda 9 7 2" xfId="2827" xr:uid="{00000000-0005-0000-0000-00008E0F0000}"/>
    <cellStyle name="Moneda 9 8" xfId="2828" xr:uid="{00000000-0005-0000-0000-00008F0F0000}"/>
    <cellStyle name="Moneda 9 8 2" xfId="2829" xr:uid="{00000000-0005-0000-0000-0000900F0000}"/>
    <cellStyle name="Moneda 9 9" xfId="2830" xr:uid="{00000000-0005-0000-0000-0000910F0000}"/>
    <cellStyle name="Moneda 9 9 2" xfId="2831" xr:uid="{00000000-0005-0000-0000-0000920F0000}"/>
    <cellStyle name="Moneda_Hoja1 2" xfId="3296" xr:uid="{00000000-0005-0000-0000-0000930F0000}"/>
    <cellStyle name="Neutral 2" xfId="2832" xr:uid="{00000000-0005-0000-0000-0000940F0000}"/>
    <cellStyle name="Normal" xfId="0" builtinId="0"/>
    <cellStyle name="Normal 2" xfId="16" xr:uid="{00000000-0005-0000-0000-0000960F0000}"/>
    <cellStyle name="Normal 2 10" xfId="17" xr:uid="{00000000-0005-0000-0000-0000970F0000}"/>
    <cellStyle name="Normal 2 2" xfId="2833" xr:uid="{00000000-0005-0000-0000-0000980F0000}"/>
    <cellStyle name="Normal 2 2 2" xfId="2834" xr:uid="{00000000-0005-0000-0000-0000990F0000}"/>
    <cellStyle name="Normal 2 3" xfId="2835" xr:uid="{00000000-0005-0000-0000-00009A0F0000}"/>
    <cellStyle name="Normal 2 3 2" xfId="2836" xr:uid="{00000000-0005-0000-0000-00009B0F0000}"/>
    <cellStyle name="Normal 2 4" xfId="2837" xr:uid="{00000000-0005-0000-0000-00009C0F0000}"/>
    <cellStyle name="Normal 3" xfId="18" xr:uid="{00000000-0005-0000-0000-00009D0F0000}"/>
    <cellStyle name="Normal 3 2" xfId="19" xr:uid="{00000000-0005-0000-0000-00009E0F0000}"/>
    <cellStyle name="Normal 3 2 2" xfId="2838" xr:uid="{00000000-0005-0000-0000-00009F0F0000}"/>
    <cellStyle name="Normal 3 2 2 2" xfId="2839" xr:uid="{00000000-0005-0000-0000-0000A00F0000}"/>
    <cellStyle name="Normal 3 2 3" xfId="2840" xr:uid="{00000000-0005-0000-0000-0000A10F0000}"/>
    <cellStyle name="Normal 3 3" xfId="2841" xr:uid="{00000000-0005-0000-0000-0000A20F0000}"/>
    <cellStyle name="Normal 3 4" xfId="2842" xr:uid="{00000000-0005-0000-0000-0000A30F0000}"/>
    <cellStyle name="Normal 3 5" xfId="2843" xr:uid="{00000000-0005-0000-0000-0000A40F0000}"/>
    <cellStyle name="Normal 3_CADENA DE VALOR" xfId="27" xr:uid="{00000000-0005-0000-0000-0000A50F0000}"/>
    <cellStyle name="Normal 4" xfId="2844" xr:uid="{00000000-0005-0000-0000-0000A60F0000}"/>
    <cellStyle name="Normal 4 2" xfId="20" xr:uid="{00000000-0005-0000-0000-0000A70F0000}"/>
    <cellStyle name="Normal 5" xfId="2845" xr:uid="{00000000-0005-0000-0000-0000A80F0000}"/>
    <cellStyle name="Normal 6 2" xfId="2846" xr:uid="{00000000-0005-0000-0000-0000A90F0000}"/>
    <cellStyle name="Normal 7" xfId="2869" xr:uid="{00000000-0005-0000-0000-0000AA0F0000}"/>
    <cellStyle name="Normal_CADENA DE VALOR" xfId="2867" xr:uid="{00000000-0005-0000-0000-0000AB0F0000}"/>
    <cellStyle name="Numeric" xfId="2847" xr:uid="{00000000-0005-0000-0000-0000AC0F0000}"/>
    <cellStyle name="NumericWithBorder" xfId="2848" xr:uid="{00000000-0005-0000-0000-0000AD0F0000}"/>
    <cellStyle name="NumericWithBorder 2" xfId="2849" xr:uid="{00000000-0005-0000-0000-0000AE0F0000}"/>
    <cellStyle name="NumericWithBorder 2 2" xfId="2850" xr:uid="{00000000-0005-0000-0000-0000AF0F0000}"/>
    <cellStyle name="NumericWithBorder 2 3" xfId="2851" xr:uid="{00000000-0005-0000-0000-0000B00F0000}"/>
    <cellStyle name="NumericWithBorder 2 4" xfId="2852" xr:uid="{00000000-0005-0000-0000-0000B10F0000}"/>
    <cellStyle name="NumericWithBorder 3" xfId="2853" xr:uid="{00000000-0005-0000-0000-0000B20F0000}"/>
    <cellStyle name="NumericWithBorder 4" xfId="2854" xr:uid="{00000000-0005-0000-0000-0000B30F0000}"/>
    <cellStyle name="NumericWithBorder 5" xfId="2855" xr:uid="{00000000-0005-0000-0000-0000B40F0000}"/>
    <cellStyle name="Percent" xfId="2856" xr:uid="{00000000-0005-0000-0000-0000B50F0000}"/>
    <cellStyle name="Percent 2" xfId="2857" xr:uid="{00000000-0005-0000-0000-0000B60F0000}"/>
    <cellStyle name="Percent 2 2" xfId="2858" xr:uid="{00000000-0005-0000-0000-0000B70F0000}"/>
    <cellStyle name="Porcentaje" xfId="21" builtinId="5"/>
    <cellStyle name="Porcentaje 2" xfId="24" xr:uid="{00000000-0005-0000-0000-0000B90F0000}"/>
    <cellStyle name="Porcentaje 2 2" xfId="2859" xr:uid="{00000000-0005-0000-0000-0000BA0F0000}"/>
    <cellStyle name="Porcentaje 3" xfId="25" xr:uid="{00000000-0005-0000-0000-0000BB0F0000}"/>
    <cellStyle name="Porcentaje 3 2" xfId="2860" xr:uid="{00000000-0005-0000-0000-0000BC0F0000}"/>
    <cellStyle name="Porcentaje 4" xfId="26" xr:uid="{00000000-0005-0000-0000-0000BD0F0000}"/>
    <cellStyle name="Porcentual 2" xfId="22" xr:uid="{00000000-0005-0000-0000-0000BE0F0000}"/>
    <cellStyle name="Porcentual 2 2" xfId="23" xr:uid="{00000000-0005-0000-0000-0000BF0F0000}"/>
    <cellStyle name="Porcentual 2 2 2" xfId="2861" xr:uid="{00000000-0005-0000-0000-0000C00F0000}"/>
    <cellStyle name="Porcentual 2 3" xfId="2862" xr:uid="{00000000-0005-0000-0000-0000C10F0000}"/>
    <cellStyle name="Porcentual 2 3 2" xfId="2863" xr:uid="{00000000-0005-0000-0000-0000C20F0000}"/>
    <cellStyle name="Porcentual 3" xfId="2864" xr:uid="{00000000-0005-0000-0000-0000C30F0000}"/>
  </cellStyles>
  <dxfs count="0"/>
  <tableStyles count="0" defaultTableStyle="TableStyleMedium9" defaultPivotStyle="PivotStyleLight16"/>
  <colors>
    <mruColors>
      <color rgb="FF00FFFF"/>
      <color rgb="FFFF00FF"/>
      <color rgb="FF00FF00"/>
      <color rgb="FF00CCFF"/>
      <color rgb="FF75DBFF"/>
      <color rgb="FFFFCCCC"/>
      <color rgb="FFFF3300"/>
      <color rgb="FFFF33CC"/>
      <color rgb="FFFFCC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377516</xdr:rowOff>
    </xdr:from>
    <xdr:to>
      <xdr:col>5</xdr:col>
      <xdr:colOff>377642</xdr:colOff>
      <xdr:row>2</xdr:row>
      <xdr:rowOff>743572</xdr:rowOff>
    </xdr:to>
    <xdr:pic>
      <xdr:nvPicPr>
        <xdr:cNvPr id="2" name="Imagen 1">
          <a:extLst>
            <a:ext uri="{FF2B5EF4-FFF2-40B4-BE49-F238E27FC236}">
              <a16:creationId xmlns:a16="http://schemas.microsoft.com/office/drawing/2014/main" id="{29E6B642-57CE-4230-A228-8675A62A65F8}"/>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577541"/>
          <a:ext cx="4035242" cy="84230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337450</xdr:colOff>
      <xdr:row>0</xdr:row>
      <xdr:rowOff>432955</xdr:rowOff>
    </xdr:from>
    <xdr:to>
      <xdr:col>4</xdr:col>
      <xdr:colOff>216477</xdr:colOff>
      <xdr:row>2</xdr:row>
      <xdr:rowOff>414642</xdr:rowOff>
    </xdr:to>
    <xdr:pic>
      <xdr:nvPicPr>
        <xdr:cNvPr id="4" name="Imagen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37450" y="432955"/>
          <a:ext cx="3883857" cy="110736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776908</xdr:colOff>
      <xdr:row>0</xdr:row>
      <xdr:rowOff>167265</xdr:rowOff>
    </xdr:from>
    <xdr:to>
      <xdr:col>2</xdr:col>
      <xdr:colOff>1351232</xdr:colOff>
      <xdr:row>2</xdr:row>
      <xdr:rowOff>432200</xdr:rowOff>
    </xdr:to>
    <xdr:pic>
      <xdr:nvPicPr>
        <xdr:cNvPr id="2" name="Imagen 1">
          <a:extLst>
            <a:ext uri="{FF2B5EF4-FFF2-40B4-BE49-F238E27FC236}">
              <a16:creationId xmlns:a16="http://schemas.microsoft.com/office/drawing/2014/main" id="{BB9F29F3-E804-4013-B7E4-CBDE7EE18DC8}"/>
            </a:ext>
          </a:extLst>
        </xdr:cNvPr>
        <xdr:cNvPicPr>
          <a:picLocks noChangeAspect="1"/>
        </xdr:cNvPicPr>
      </xdr:nvPicPr>
      <xdr:blipFill>
        <a:blip xmlns:r="http://schemas.openxmlformats.org/officeDocument/2006/relationships" r:embed="rId1"/>
        <a:stretch>
          <a:fillRect/>
        </a:stretch>
      </xdr:blipFill>
      <xdr:spPr>
        <a:xfrm>
          <a:off x="776908" y="167265"/>
          <a:ext cx="3069874" cy="167463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161745</xdr:rowOff>
    </xdr:from>
    <xdr:to>
      <xdr:col>3</xdr:col>
      <xdr:colOff>269575</xdr:colOff>
      <xdr:row>2</xdr:row>
      <xdr:rowOff>53915</xdr:rowOff>
    </xdr:to>
    <xdr:pic>
      <xdr:nvPicPr>
        <xdr:cNvPr id="2" name="Imagen 1">
          <a:extLst>
            <a:ext uri="{FF2B5EF4-FFF2-40B4-BE49-F238E27FC236}">
              <a16:creationId xmlns:a16="http://schemas.microsoft.com/office/drawing/2014/main" id="{63F99C4E-78E3-A45B-67BA-B1EC05D505B7}"/>
            </a:ext>
          </a:extLst>
        </xdr:cNvPr>
        <xdr:cNvPicPr>
          <a:picLocks noChangeAspect="1"/>
        </xdr:cNvPicPr>
      </xdr:nvPicPr>
      <xdr:blipFill>
        <a:blip xmlns:r="http://schemas.openxmlformats.org/officeDocument/2006/relationships" r:embed="rId1"/>
        <a:stretch>
          <a:fillRect/>
        </a:stretch>
      </xdr:blipFill>
      <xdr:spPr>
        <a:xfrm>
          <a:off x="0" y="161745"/>
          <a:ext cx="2647015" cy="63893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9525</xdr:colOff>
      <xdr:row>0</xdr:row>
      <xdr:rowOff>200025</xdr:rowOff>
    </xdr:from>
    <xdr:to>
      <xdr:col>1</xdr:col>
      <xdr:colOff>1038225</xdr:colOff>
      <xdr:row>2</xdr:row>
      <xdr:rowOff>247650</xdr:rowOff>
    </xdr:to>
    <xdr:pic>
      <xdr:nvPicPr>
        <xdr:cNvPr id="2" name="Imagen 1">
          <a:extLst>
            <a:ext uri="{FF2B5EF4-FFF2-40B4-BE49-F238E27FC236}">
              <a16:creationId xmlns:a16="http://schemas.microsoft.com/office/drawing/2014/main" id="{B7BFEE7E-C142-419F-A313-96BD684D01F2}"/>
            </a:ext>
          </a:extLst>
        </xdr:cNvPr>
        <xdr:cNvPicPr>
          <a:picLocks noChangeAspect="1"/>
        </xdr:cNvPicPr>
      </xdr:nvPicPr>
      <xdr:blipFill>
        <a:blip xmlns:r="http://schemas.openxmlformats.org/officeDocument/2006/relationships" r:embed="rId1"/>
        <a:stretch>
          <a:fillRect/>
        </a:stretch>
      </xdr:blipFill>
      <xdr:spPr>
        <a:xfrm>
          <a:off x="9525" y="200025"/>
          <a:ext cx="2124075" cy="84772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76200</xdr:colOff>
      <xdr:row>0</xdr:row>
      <xdr:rowOff>0</xdr:rowOff>
    </xdr:from>
    <xdr:to>
      <xdr:col>1</xdr:col>
      <xdr:colOff>1104900</xdr:colOff>
      <xdr:row>3</xdr:row>
      <xdr:rowOff>57150</xdr:rowOff>
    </xdr:to>
    <xdr:pic>
      <xdr:nvPicPr>
        <xdr:cNvPr id="2" name="Imagen 1">
          <a:extLst>
            <a:ext uri="{FF2B5EF4-FFF2-40B4-BE49-F238E27FC236}">
              <a16:creationId xmlns:a16="http://schemas.microsoft.com/office/drawing/2014/main" id="{13C5CD75-6465-437A-8626-C7D4BF6269A2}"/>
            </a:ext>
          </a:extLst>
        </xdr:cNvPr>
        <xdr:cNvPicPr>
          <a:picLocks noChangeAspect="1"/>
        </xdr:cNvPicPr>
      </xdr:nvPicPr>
      <xdr:blipFill>
        <a:blip xmlns:r="http://schemas.openxmlformats.org/officeDocument/2006/relationships" r:embed="rId1"/>
        <a:stretch>
          <a:fillRect/>
        </a:stretch>
      </xdr:blipFill>
      <xdr:spPr>
        <a:xfrm>
          <a:off x="76200" y="0"/>
          <a:ext cx="2130879" cy="102053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carolinanino\Documents\SDA-2020\Plan%20de%20Acci&#243;n%20NCSA\12161BA7\285_V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d.docs.live.net/Secretaria%20de%20Ambiente%20de%20Bogota/7769%20Documentos/Planes%20de%20Accion/Plan%20de%20Acci&#243;n%202021/Reporte%20Plan%20de%20Accion-%20PI%207769%20Julio-Diciembre%202020%20V3%20Camil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TIÓN"/>
      <sheetName val="INVERSIÓN"/>
      <sheetName val="ACTIVIDADES"/>
      <sheetName val="TERRITORIALIZACIÓN"/>
      <sheetName val="SPI"/>
    </sheetNames>
    <sheetDataSet>
      <sheetData sheetId="0">
        <row r="14">
          <cell r="U14">
            <v>45.54</v>
          </cell>
        </row>
        <row r="15">
          <cell r="U15">
            <v>2.5379999999999998</v>
          </cell>
        </row>
        <row r="17">
          <cell r="U17">
            <v>4.8070000000000004</v>
          </cell>
          <cell r="W17">
            <v>5.24</v>
          </cell>
        </row>
        <row r="18">
          <cell r="U18">
            <v>0.2</v>
          </cell>
        </row>
      </sheetData>
      <sheetData sheetId="1">
        <row r="11">
          <cell r="H11">
            <v>2239274028</v>
          </cell>
          <cell r="P11">
            <v>208535000</v>
          </cell>
          <cell r="R11">
            <v>261972893</v>
          </cell>
        </row>
        <row r="15">
          <cell r="S15">
            <v>1985716202</v>
          </cell>
          <cell r="EB15">
            <v>835562923</v>
          </cell>
        </row>
        <row r="17">
          <cell r="H17">
            <v>632180000</v>
          </cell>
          <cell r="R17">
            <v>208073593</v>
          </cell>
          <cell r="S17">
            <v>588967593</v>
          </cell>
          <cell r="T17">
            <v>543446593</v>
          </cell>
          <cell r="DZ17">
            <v>190062000</v>
          </cell>
        </row>
        <row r="23">
          <cell r="H23">
            <v>846820000</v>
          </cell>
          <cell r="R23">
            <v>328756825</v>
          </cell>
          <cell r="S23">
            <v>817958593</v>
          </cell>
          <cell r="T23">
            <v>755491393</v>
          </cell>
        </row>
        <row r="27">
          <cell r="DZ27">
            <v>323308102</v>
          </cell>
        </row>
        <row r="29">
          <cell r="H29">
            <v>201000000</v>
          </cell>
          <cell r="R29">
            <v>76021593</v>
          </cell>
          <cell r="S29">
            <v>144912593</v>
          </cell>
          <cell r="T29">
            <v>143476093</v>
          </cell>
        </row>
        <row r="33">
          <cell r="DZ33">
            <v>71564000</v>
          </cell>
        </row>
        <row r="36">
          <cell r="J36">
            <v>15250000</v>
          </cell>
          <cell r="L36">
            <v>741070000</v>
          </cell>
          <cell r="N36">
            <v>786690347</v>
          </cell>
          <cell r="P36">
            <v>793469102</v>
          </cell>
        </row>
      </sheetData>
      <sheetData sheetId="2"/>
      <sheetData sheetId="3"/>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drive.google.com/drive/folders/1KWGHJozevCeNbGCl6AJ5XGI6ZJiGBbaW?usp=share_link"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hyperlink" Target="https://spi.dnp.gov.co/RegistroTerritorio/ProyectoInformacionIndicadores.aspx?proyecto=2020110010279&amp;vigencia=2020&amp;periodo=9&amp;id=img_Registro%20y%20Seguimiento&amp;Consulta=&amp;Producto=455265&amp;ObjetivoEspecifico=1797075" TargetMode="External"/><Relationship Id="rId1" Type="http://schemas.openxmlformats.org/officeDocument/2006/relationships/hyperlink" Target="https://spi.dnp.gov.co/RegistroTerritorio/ProyectoInformacionIndicadores.aspx?proyecto=2020110010279&amp;vigencia=2020&amp;periodo=9&amp;id=img_Registro%20y%20Seguimiento&amp;Consulta=&amp;Producto=455265&amp;ObjetivoEspecifico=1797075" TargetMode="External"/><Relationship Id="rId5" Type="http://schemas.openxmlformats.org/officeDocument/2006/relationships/comments" Target="../comments6.xml"/><Relationship Id="rId4" Type="http://schemas.openxmlformats.org/officeDocument/2006/relationships/vmlDrawing" Target="../drawings/vmlDrawing6.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M28"/>
  <sheetViews>
    <sheetView tabSelected="1" zoomScale="44" zoomScaleNormal="44" zoomScaleSheetLayoutView="70" zoomScalePageLayoutView="60" workbookViewId="0">
      <selection activeCell="H14" sqref="H14"/>
    </sheetView>
  </sheetViews>
  <sheetFormatPr baseColWidth="10" defaultColWidth="10.7109375" defaultRowHeight="15" x14ac:dyDescent="0.25"/>
  <cols>
    <col min="1" max="1" width="8.42578125" customWidth="1"/>
    <col min="2" max="2" width="11" customWidth="1"/>
    <col min="3" max="3" width="8.7109375" customWidth="1"/>
    <col min="4" max="4" width="19.28515625" customWidth="1"/>
    <col min="5" max="5" width="7.42578125" customWidth="1"/>
    <col min="6" max="6" width="24.42578125" customWidth="1"/>
    <col min="7" max="7" width="20" customWidth="1"/>
    <col min="8" max="8" width="23.42578125" customWidth="1"/>
    <col min="9" max="9" width="22" style="624" customWidth="1"/>
    <col min="10" max="10" width="19.7109375" style="624" hidden="1" customWidth="1"/>
    <col min="11" max="11" width="17" style="624" hidden="1" customWidth="1"/>
    <col min="12" max="23" width="22.7109375" style="624" hidden="1" customWidth="1"/>
    <col min="24" max="24" width="16.42578125" style="624" hidden="1" customWidth="1"/>
    <col min="25" max="25" width="20.42578125" style="624" hidden="1" customWidth="1"/>
    <col min="26" max="26" width="20.140625" style="624" customWidth="1"/>
    <col min="27" max="27" width="22.28515625" style="624" customWidth="1"/>
    <col min="28" max="36" width="19.42578125" style="624" hidden="1" customWidth="1"/>
    <col min="37" max="37" width="14.140625" style="624" hidden="1" customWidth="1"/>
    <col min="38" max="38" width="21" style="624" hidden="1" customWidth="1"/>
    <col min="39" max="39" width="14.140625" style="624" hidden="1" customWidth="1"/>
    <col min="40" max="40" width="22.42578125" style="624" hidden="1" customWidth="1"/>
    <col min="41" max="41" width="14.140625" style="624" hidden="1" customWidth="1"/>
    <col min="42" max="42" width="17.42578125" style="624" hidden="1" customWidth="1"/>
    <col min="43" max="43" width="14.140625" style="624" hidden="1" customWidth="1"/>
    <col min="44" max="44" width="17.7109375" style="624" hidden="1" customWidth="1"/>
    <col min="45" max="45" width="14.140625" style="624" hidden="1" customWidth="1"/>
    <col min="46" max="46" width="17.7109375" style="624" hidden="1" customWidth="1"/>
    <col min="47" max="47" width="14.140625" style="624" hidden="1" customWidth="1"/>
    <col min="48" max="48" width="23.7109375" style="624" hidden="1" customWidth="1"/>
    <col min="49" max="49" width="14.42578125" style="624" hidden="1" customWidth="1"/>
    <col min="50" max="50" width="16.7109375" style="624" hidden="1" customWidth="1"/>
    <col min="51" max="51" width="13.140625" style="624" hidden="1" customWidth="1"/>
    <col min="52" max="52" width="17.7109375" style="624" hidden="1" customWidth="1"/>
    <col min="53" max="53" width="27.7109375" style="624" hidden="1" customWidth="1"/>
    <col min="54" max="54" width="24" style="624" hidden="1" customWidth="1"/>
    <col min="55" max="55" width="22.7109375" style="624" hidden="1" customWidth="1"/>
    <col min="56" max="56" width="19.7109375" style="624" customWidth="1"/>
    <col min="57" max="57" width="22.42578125" style="624" customWidth="1"/>
    <col min="58" max="58" width="26.42578125" style="624" hidden="1" customWidth="1"/>
    <col min="59" max="59" width="17.42578125" style="624" hidden="1" customWidth="1"/>
    <col min="60" max="60" width="18" style="624" hidden="1" customWidth="1"/>
    <col min="61" max="61" width="15.7109375" style="624" hidden="1" customWidth="1"/>
    <col min="62" max="62" width="20.140625" style="624" hidden="1" customWidth="1"/>
    <col min="63" max="64" width="23" style="624" hidden="1" customWidth="1"/>
    <col min="65" max="65" width="24.42578125" style="624" hidden="1" customWidth="1"/>
    <col min="66" max="66" width="17.7109375" style="624" hidden="1" customWidth="1"/>
    <col min="67" max="67" width="20.7109375" style="624" hidden="1" customWidth="1"/>
    <col min="68" max="68" width="24.42578125" style="624" hidden="1" customWidth="1"/>
    <col min="69" max="69" width="22.140625" style="624" hidden="1" customWidth="1"/>
    <col min="70" max="70" width="19.7109375" style="624" hidden="1" customWidth="1"/>
    <col min="71" max="71" width="25.28515625" style="624" hidden="1" customWidth="1"/>
    <col min="72" max="72" width="19.7109375" style="624" hidden="1" customWidth="1"/>
    <col min="73" max="73" width="26.7109375" style="624" hidden="1" customWidth="1"/>
    <col min="74" max="74" width="20.42578125" style="624" hidden="1" customWidth="1"/>
    <col min="75" max="75" width="27.28515625" style="624" hidden="1" customWidth="1"/>
    <col min="76" max="76" width="18.7109375" style="624" hidden="1" customWidth="1"/>
    <col min="77" max="77" width="20.7109375" style="624" hidden="1" customWidth="1"/>
    <col min="78" max="78" width="23.7109375" style="624" hidden="1" customWidth="1"/>
    <col min="79" max="79" width="23.140625" style="624" hidden="1" customWidth="1"/>
    <col min="80" max="80" width="17.7109375" style="624" hidden="1" customWidth="1"/>
    <col min="81" max="81" width="13.7109375" style="624" hidden="1" customWidth="1"/>
    <col min="82" max="82" width="17" style="624" hidden="1" customWidth="1"/>
    <col min="83" max="83" width="19.42578125" style="624" hidden="1" customWidth="1"/>
    <col min="84" max="84" width="25" style="624" hidden="1" customWidth="1"/>
    <col min="85" max="85" width="21.7109375" style="624" hidden="1" customWidth="1"/>
    <col min="86" max="87" width="21.42578125" style="624" customWidth="1"/>
    <col min="88" max="88" width="20.7109375" style="624" customWidth="1"/>
    <col min="89" max="90" width="13" style="624" customWidth="1"/>
    <col min="91" max="92" width="15.28515625" style="624" customWidth="1"/>
    <col min="93" max="104" width="17.42578125" style="624" customWidth="1"/>
    <col min="105" max="105" width="13" style="624" customWidth="1"/>
    <col min="106" max="106" width="14.42578125" style="624" bestFit="1" customWidth="1"/>
    <col min="107" max="112" width="13" style="624" customWidth="1"/>
    <col min="113" max="114" width="20.7109375" style="624" customWidth="1"/>
    <col min="115" max="115" width="25.7109375" style="624" customWidth="1"/>
    <col min="116" max="116" width="24.42578125" style="624" customWidth="1"/>
    <col min="117" max="117" width="20.7109375" style="624" customWidth="1"/>
    <col min="118" max="118" width="27.42578125" style="624" customWidth="1"/>
    <col min="119" max="127" width="10.7109375" style="624" hidden="1" customWidth="1"/>
    <col min="128" max="147" width="15.42578125" style="624" hidden="1" customWidth="1"/>
    <col min="148" max="148" width="23.7109375" customWidth="1"/>
    <col min="149" max="149" width="20.7109375" customWidth="1"/>
    <col min="150" max="150" width="24.28515625" customWidth="1"/>
    <col min="151" max="151" width="21.42578125" customWidth="1"/>
    <col min="152" max="152" width="18.42578125" customWidth="1"/>
    <col min="153" max="153" width="105.28515625" customWidth="1"/>
    <col min="154" max="154" width="17.140625" customWidth="1"/>
    <col min="155" max="155" width="13.140625" customWidth="1"/>
    <col min="156" max="156" width="68.42578125" customWidth="1"/>
    <col min="157" max="157" width="63" customWidth="1"/>
    <col min="158" max="158" width="16.42578125" bestFit="1" customWidth="1"/>
    <col min="159" max="159" width="23" bestFit="1" customWidth="1"/>
    <col min="160" max="160" width="21.7109375" customWidth="1"/>
    <col min="161" max="161" width="26.7109375" customWidth="1"/>
    <col min="162" max="162" width="11.42578125" bestFit="1" customWidth="1"/>
    <col min="163" max="163" width="12.42578125" bestFit="1" customWidth="1"/>
    <col min="164" max="164" width="13.28515625" bestFit="1" customWidth="1"/>
    <col min="166" max="166" width="14" bestFit="1" customWidth="1"/>
    <col min="168" max="168" width="14" bestFit="1" customWidth="1"/>
  </cols>
  <sheetData>
    <row r="1" spans="1:169" ht="15.75" thickBot="1" x14ac:dyDescent="0.3">
      <c r="C1" s="2"/>
      <c r="D1" s="2"/>
      <c r="E1" s="2"/>
      <c r="F1" s="2"/>
      <c r="G1" s="2"/>
      <c r="H1" s="2"/>
      <c r="I1" s="11"/>
      <c r="J1" s="1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T1" s="11"/>
      <c r="BU1" s="11"/>
      <c r="BV1" s="11"/>
      <c r="BW1" s="11"/>
      <c r="BX1" s="11"/>
      <c r="BY1" s="11"/>
      <c r="BZ1" s="11"/>
      <c r="CA1" s="11"/>
      <c r="CB1" s="11"/>
      <c r="CC1" s="11"/>
      <c r="CD1" s="11"/>
      <c r="CE1" s="11"/>
      <c r="CF1" s="11"/>
      <c r="CG1" s="11"/>
      <c r="CH1" s="11"/>
      <c r="CI1" s="11"/>
      <c r="CJ1" s="11"/>
      <c r="CK1" s="11"/>
      <c r="CL1" s="11"/>
      <c r="CM1" s="11"/>
      <c r="CN1" s="11"/>
      <c r="CO1" s="11"/>
      <c r="CP1" s="11"/>
      <c r="CQ1" s="11"/>
      <c r="CR1" s="11"/>
      <c r="CS1" s="11"/>
      <c r="CT1" s="11"/>
      <c r="CU1" s="11"/>
      <c r="CV1" s="11"/>
      <c r="CW1" s="11"/>
      <c r="CX1" s="11"/>
      <c r="CY1" s="11"/>
      <c r="CZ1" s="11"/>
      <c r="DA1" s="11"/>
      <c r="DB1" s="11"/>
      <c r="DC1" s="11"/>
      <c r="DD1" s="11"/>
      <c r="DE1" s="11"/>
      <c r="DF1" s="11"/>
      <c r="DG1" s="11"/>
      <c r="DH1" s="11"/>
      <c r="DI1" s="11"/>
      <c r="DJ1" s="11"/>
      <c r="DK1" s="11"/>
      <c r="DL1" s="11"/>
      <c r="DM1" s="11"/>
      <c r="DN1" s="11"/>
      <c r="DO1" s="11"/>
      <c r="DP1" s="11"/>
      <c r="DQ1" s="11"/>
      <c r="DR1" s="11"/>
      <c r="DS1" s="11"/>
      <c r="DT1" s="11"/>
      <c r="DU1" s="11"/>
      <c r="DV1" s="11"/>
      <c r="DW1" s="11"/>
      <c r="DX1" s="11"/>
      <c r="DY1" s="11"/>
      <c r="DZ1" s="11"/>
      <c r="EA1" s="11"/>
      <c r="EB1" s="11"/>
      <c r="EC1" s="11"/>
      <c r="ED1" s="11"/>
      <c r="EE1" s="11"/>
      <c r="EF1" s="11"/>
      <c r="EG1" s="11"/>
      <c r="EH1" s="11"/>
      <c r="EI1" s="11"/>
      <c r="EJ1" s="11"/>
      <c r="EK1" s="11"/>
      <c r="EL1" s="11"/>
      <c r="EM1" s="11"/>
      <c r="EN1" s="11"/>
      <c r="EO1" s="11"/>
      <c r="EP1" s="11"/>
      <c r="EQ1" s="11"/>
      <c r="ER1" s="2"/>
      <c r="ES1" s="2"/>
      <c r="ET1" s="2"/>
      <c r="EU1" s="2"/>
      <c r="EV1" s="2"/>
      <c r="EW1" s="2"/>
      <c r="EX1" s="2"/>
      <c r="EY1" s="2"/>
      <c r="EZ1" s="2"/>
      <c r="FA1" s="2"/>
    </row>
    <row r="2" spans="1:169" s="18" customFormat="1" ht="37.5" x14ac:dyDescent="0.5">
      <c r="A2" s="800"/>
      <c r="B2" s="801"/>
      <c r="C2" s="801"/>
      <c r="D2" s="801"/>
      <c r="E2" s="801"/>
      <c r="F2" s="802"/>
      <c r="G2" s="809" t="s">
        <v>39</v>
      </c>
      <c r="H2" s="809"/>
      <c r="I2" s="809"/>
      <c r="J2" s="809"/>
      <c r="K2" s="809"/>
      <c r="L2" s="809"/>
      <c r="M2" s="809"/>
      <c r="N2" s="809"/>
      <c r="O2" s="809"/>
      <c r="P2" s="809"/>
      <c r="Q2" s="809"/>
      <c r="R2" s="809"/>
      <c r="S2" s="809"/>
      <c r="T2" s="809"/>
      <c r="U2" s="809"/>
      <c r="V2" s="809"/>
      <c r="W2" s="809"/>
      <c r="X2" s="809"/>
      <c r="Y2" s="809"/>
      <c r="Z2" s="809"/>
      <c r="AA2" s="809"/>
      <c r="AB2" s="809"/>
      <c r="AC2" s="809"/>
      <c r="AD2" s="809"/>
      <c r="AE2" s="809"/>
      <c r="AF2" s="809"/>
      <c r="AG2" s="809"/>
      <c r="AH2" s="809"/>
      <c r="AI2" s="809"/>
      <c r="AJ2" s="809"/>
      <c r="AK2" s="809"/>
      <c r="AL2" s="809"/>
      <c r="AM2" s="809"/>
      <c r="AN2" s="809"/>
      <c r="AO2" s="809"/>
      <c r="AP2" s="809"/>
      <c r="AQ2" s="809"/>
      <c r="AR2" s="809"/>
      <c r="AS2" s="809"/>
      <c r="AT2" s="809"/>
      <c r="AU2" s="809"/>
      <c r="AV2" s="809"/>
      <c r="AW2" s="809"/>
      <c r="AX2" s="809"/>
      <c r="AY2" s="809"/>
      <c r="AZ2" s="809"/>
      <c r="BA2" s="809"/>
      <c r="BB2" s="809"/>
      <c r="BC2" s="809"/>
      <c r="BD2" s="809"/>
      <c r="BE2" s="809"/>
      <c r="BF2" s="809"/>
      <c r="BG2" s="809"/>
      <c r="BH2" s="809"/>
      <c r="BI2" s="809"/>
      <c r="BJ2" s="809"/>
      <c r="BK2" s="809"/>
      <c r="BL2" s="809"/>
      <c r="BM2" s="809"/>
      <c r="BN2" s="809"/>
      <c r="BO2" s="809"/>
      <c r="BP2" s="809"/>
      <c r="BQ2" s="809"/>
      <c r="BR2" s="809"/>
      <c r="BS2" s="809"/>
      <c r="BT2" s="809"/>
      <c r="BU2" s="809"/>
      <c r="BV2" s="809"/>
      <c r="BW2" s="809"/>
      <c r="BX2" s="809"/>
      <c r="BY2" s="809"/>
      <c r="BZ2" s="809"/>
      <c r="CA2" s="809"/>
      <c r="CB2" s="809"/>
      <c r="CC2" s="809"/>
      <c r="CD2" s="809"/>
      <c r="CE2" s="809"/>
      <c r="CF2" s="809"/>
      <c r="CG2" s="809"/>
      <c r="CH2" s="809"/>
      <c r="CI2" s="809"/>
      <c r="CJ2" s="809"/>
      <c r="CK2" s="809"/>
      <c r="CL2" s="809"/>
      <c r="CM2" s="809"/>
      <c r="CN2" s="809"/>
      <c r="CO2" s="809"/>
      <c r="CP2" s="809"/>
      <c r="CQ2" s="809"/>
      <c r="CR2" s="809"/>
      <c r="CS2" s="809"/>
      <c r="CT2" s="809"/>
      <c r="CU2" s="809"/>
      <c r="CV2" s="809"/>
      <c r="CW2" s="809"/>
      <c r="CX2" s="809"/>
      <c r="CY2" s="809"/>
      <c r="CZ2" s="809"/>
      <c r="DA2" s="809"/>
      <c r="DB2" s="809"/>
      <c r="DC2" s="809"/>
      <c r="DD2" s="809"/>
      <c r="DE2" s="809"/>
      <c r="DF2" s="809"/>
      <c r="DG2" s="809"/>
      <c r="DH2" s="809"/>
      <c r="DI2" s="809"/>
      <c r="DJ2" s="809"/>
      <c r="DK2" s="809"/>
      <c r="DL2" s="809"/>
      <c r="DM2" s="809"/>
      <c r="DN2" s="809"/>
      <c r="DO2" s="809"/>
      <c r="DP2" s="809"/>
      <c r="DQ2" s="809"/>
      <c r="DR2" s="809"/>
      <c r="DS2" s="809"/>
      <c r="DT2" s="809"/>
      <c r="DU2" s="809"/>
      <c r="DV2" s="809"/>
      <c r="DW2" s="809"/>
      <c r="DX2" s="809"/>
      <c r="DY2" s="809"/>
      <c r="DZ2" s="809"/>
      <c r="EA2" s="809"/>
      <c r="EB2" s="809"/>
      <c r="EC2" s="809"/>
      <c r="ED2" s="809"/>
      <c r="EE2" s="809"/>
      <c r="EF2" s="809"/>
      <c r="EG2" s="809"/>
      <c r="EH2" s="809"/>
      <c r="EI2" s="809"/>
      <c r="EJ2" s="809"/>
      <c r="EK2" s="809"/>
      <c r="EL2" s="809"/>
      <c r="EM2" s="809"/>
      <c r="EN2" s="809"/>
      <c r="EO2" s="809"/>
      <c r="EP2" s="809"/>
      <c r="EQ2" s="809"/>
      <c r="ER2" s="809"/>
      <c r="ES2" s="809"/>
      <c r="ET2" s="809"/>
      <c r="EU2" s="809"/>
      <c r="EV2" s="809"/>
      <c r="EW2" s="809"/>
      <c r="EX2" s="809"/>
      <c r="EY2" s="809"/>
      <c r="EZ2" s="809"/>
      <c r="FA2" s="810"/>
    </row>
    <row r="3" spans="1:169" s="18" customFormat="1" ht="60" customHeight="1" thickBot="1" x14ac:dyDescent="0.65">
      <c r="A3" s="803"/>
      <c r="B3" s="804"/>
      <c r="C3" s="804"/>
      <c r="D3" s="804"/>
      <c r="E3" s="804"/>
      <c r="F3" s="805"/>
      <c r="G3" s="811" t="s">
        <v>360</v>
      </c>
      <c r="H3" s="811"/>
      <c r="I3" s="811"/>
      <c r="J3" s="811"/>
      <c r="K3" s="811"/>
      <c r="L3" s="811"/>
      <c r="M3" s="811"/>
      <c r="N3" s="811"/>
      <c r="O3" s="811"/>
      <c r="P3" s="811"/>
      <c r="Q3" s="811"/>
      <c r="R3" s="811"/>
      <c r="S3" s="811"/>
      <c r="T3" s="811"/>
      <c r="U3" s="811"/>
      <c r="V3" s="811"/>
      <c r="W3" s="811"/>
      <c r="X3" s="811"/>
      <c r="Y3" s="811"/>
      <c r="Z3" s="811"/>
      <c r="AA3" s="811"/>
      <c r="AB3" s="811"/>
      <c r="AC3" s="811"/>
      <c r="AD3" s="811"/>
      <c r="AE3" s="811"/>
      <c r="AF3" s="811"/>
      <c r="AG3" s="811"/>
      <c r="AH3" s="811"/>
      <c r="AI3" s="811"/>
      <c r="AJ3" s="811"/>
      <c r="AK3" s="811"/>
      <c r="AL3" s="811"/>
      <c r="AM3" s="811"/>
      <c r="AN3" s="811"/>
      <c r="AO3" s="811"/>
      <c r="AP3" s="811"/>
      <c r="AQ3" s="811"/>
      <c r="AR3" s="811"/>
      <c r="AS3" s="811"/>
      <c r="AT3" s="811"/>
      <c r="AU3" s="811"/>
      <c r="AV3" s="811"/>
      <c r="AW3" s="811"/>
      <c r="AX3" s="811"/>
      <c r="AY3" s="811"/>
      <c r="AZ3" s="811"/>
      <c r="BA3" s="811"/>
      <c r="BB3" s="811"/>
      <c r="BC3" s="811"/>
      <c r="BD3" s="811"/>
      <c r="BE3" s="811"/>
      <c r="BF3" s="811"/>
      <c r="BG3" s="811"/>
      <c r="BH3" s="811"/>
      <c r="BI3" s="811"/>
      <c r="BJ3" s="811"/>
      <c r="BK3" s="811"/>
      <c r="BL3" s="811"/>
      <c r="BM3" s="811"/>
      <c r="BN3" s="811"/>
      <c r="BO3" s="811"/>
      <c r="BP3" s="811"/>
      <c r="BQ3" s="811"/>
      <c r="BR3" s="811"/>
      <c r="BS3" s="811"/>
      <c r="BT3" s="811"/>
      <c r="BU3" s="811"/>
      <c r="BV3" s="811"/>
      <c r="BW3" s="811"/>
      <c r="BX3" s="811"/>
      <c r="BY3" s="811"/>
      <c r="BZ3" s="811"/>
      <c r="CA3" s="811"/>
      <c r="CB3" s="811"/>
      <c r="CC3" s="811"/>
      <c r="CD3" s="811"/>
      <c r="CE3" s="811"/>
      <c r="CF3" s="811"/>
      <c r="CG3" s="811"/>
      <c r="CH3" s="811"/>
      <c r="CI3" s="811"/>
      <c r="CJ3" s="811"/>
      <c r="CK3" s="811"/>
      <c r="CL3" s="811"/>
      <c r="CM3" s="811"/>
      <c r="CN3" s="811"/>
      <c r="CO3" s="811"/>
      <c r="CP3" s="811"/>
      <c r="CQ3" s="811"/>
      <c r="CR3" s="811"/>
      <c r="CS3" s="811"/>
      <c r="CT3" s="811"/>
      <c r="CU3" s="811"/>
      <c r="CV3" s="811"/>
      <c r="CW3" s="811"/>
      <c r="CX3" s="811"/>
      <c r="CY3" s="811"/>
      <c r="CZ3" s="811"/>
      <c r="DA3" s="811"/>
      <c r="DB3" s="811"/>
      <c r="DC3" s="811"/>
      <c r="DD3" s="811"/>
      <c r="DE3" s="811"/>
      <c r="DF3" s="811"/>
      <c r="DG3" s="811"/>
      <c r="DH3" s="811"/>
      <c r="DI3" s="811"/>
      <c r="DJ3" s="811"/>
      <c r="DK3" s="811"/>
      <c r="DL3" s="811"/>
      <c r="DM3" s="811"/>
      <c r="DN3" s="811"/>
      <c r="DO3" s="811"/>
      <c r="DP3" s="811"/>
      <c r="DQ3" s="811"/>
      <c r="DR3" s="811"/>
      <c r="DS3" s="811"/>
      <c r="DT3" s="811"/>
      <c r="DU3" s="811"/>
      <c r="DV3" s="811"/>
      <c r="DW3" s="811"/>
      <c r="DX3" s="811"/>
      <c r="DY3" s="811"/>
      <c r="DZ3" s="811"/>
      <c r="EA3" s="811"/>
      <c r="EB3" s="811"/>
      <c r="EC3" s="811"/>
      <c r="ED3" s="811"/>
      <c r="EE3" s="811"/>
      <c r="EF3" s="811"/>
      <c r="EG3" s="811"/>
      <c r="EH3" s="811"/>
      <c r="EI3" s="811"/>
      <c r="EJ3" s="811"/>
      <c r="EK3" s="811"/>
      <c r="EL3" s="811"/>
      <c r="EM3" s="811"/>
      <c r="EN3" s="811"/>
      <c r="EO3" s="811"/>
      <c r="EP3" s="811"/>
      <c r="EQ3" s="811"/>
      <c r="ER3" s="811"/>
      <c r="ES3" s="811"/>
      <c r="ET3" s="811"/>
      <c r="EU3" s="811"/>
      <c r="EV3" s="811"/>
      <c r="EW3" s="811"/>
      <c r="EX3" s="811"/>
      <c r="EY3" s="811"/>
      <c r="EZ3" s="811"/>
      <c r="FA3" s="811"/>
    </row>
    <row r="4" spans="1:169" s="17" customFormat="1" ht="27" thickBot="1" x14ac:dyDescent="0.45">
      <c r="A4" s="806"/>
      <c r="B4" s="807"/>
      <c r="C4" s="807"/>
      <c r="D4" s="807"/>
      <c r="E4" s="807"/>
      <c r="F4" s="808"/>
      <c r="G4" s="812" t="s">
        <v>48</v>
      </c>
      <c r="H4" s="812"/>
      <c r="I4" s="812"/>
      <c r="J4" s="812"/>
      <c r="K4" s="812"/>
      <c r="L4" s="812"/>
      <c r="M4" s="812"/>
      <c r="N4" s="812"/>
      <c r="O4" s="812"/>
      <c r="P4" s="812"/>
      <c r="Q4" s="812"/>
      <c r="R4" s="812"/>
      <c r="S4" s="812"/>
      <c r="T4" s="812"/>
      <c r="U4" s="812"/>
      <c r="V4" s="812"/>
      <c r="W4" s="812"/>
      <c r="X4" s="812"/>
      <c r="Y4" s="812"/>
      <c r="Z4" s="812"/>
      <c r="AA4" s="812"/>
      <c r="AB4" s="812"/>
      <c r="AC4" s="812"/>
      <c r="AD4" s="812"/>
      <c r="AE4" s="812"/>
      <c r="AF4" s="812"/>
      <c r="AG4" s="812"/>
      <c r="AH4" s="812"/>
      <c r="AI4" s="812"/>
      <c r="AJ4" s="812"/>
      <c r="AK4" s="812"/>
      <c r="AL4" s="812"/>
      <c r="AM4" s="812"/>
      <c r="AN4" s="812"/>
      <c r="AO4" s="812"/>
      <c r="AP4" s="812"/>
      <c r="AQ4" s="812"/>
      <c r="AR4" s="812"/>
      <c r="AS4" s="812"/>
      <c r="AT4" s="812"/>
      <c r="AU4" s="812"/>
      <c r="AV4" s="812"/>
      <c r="AW4" s="812"/>
      <c r="AX4" s="812"/>
      <c r="AY4" s="812"/>
      <c r="AZ4" s="812"/>
      <c r="BA4" s="812"/>
      <c r="BB4" s="812"/>
      <c r="BC4" s="812"/>
      <c r="BD4" s="812"/>
      <c r="BE4" s="812"/>
      <c r="BF4" s="812"/>
      <c r="BG4" s="812"/>
      <c r="BH4" s="812"/>
      <c r="BI4" s="812"/>
      <c r="BJ4" s="812"/>
      <c r="BK4" s="812"/>
      <c r="BL4" s="812"/>
      <c r="BM4" s="812"/>
      <c r="BN4" s="812"/>
      <c r="BO4" s="812"/>
      <c r="BP4" s="812"/>
      <c r="BQ4" s="812"/>
      <c r="BR4" s="812"/>
      <c r="BS4" s="812"/>
      <c r="BT4" s="812"/>
      <c r="BU4" s="812"/>
      <c r="BV4" s="812"/>
      <c r="BW4" s="812"/>
      <c r="BX4" s="812"/>
      <c r="BY4" s="812"/>
      <c r="BZ4" s="812"/>
      <c r="CA4" s="812"/>
      <c r="CB4" s="812"/>
      <c r="CC4" s="812"/>
      <c r="CD4" s="812"/>
      <c r="CE4" s="812"/>
      <c r="CF4" s="812"/>
      <c r="CG4" s="812"/>
      <c r="CH4" s="812"/>
      <c r="CI4" s="812"/>
      <c r="CJ4" s="812"/>
      <c r="CK4" s="812"/>
      <c r="CL4" s="812"/>
      <c r="CM4" s="812"/>
      <c r="CN4" s="812"/>
      <c r="CO4" s="812"/>
      <c r="CP4" s="812"/>
      <c r="CQ4" s="812"/>
      <c r="CR4" s="812"/>
      <c r="CS4" s="812"/>
      <c r="CT4" s="812"/>
      <c r="CU4" s="812"/>
      <c r="CV4" s="812"/>
      <c r="CW4" s="812"/>
      <c r="CX4" s="812"/>
      <c r="CY4" s="812"/>
      <c r="CZ4" s="812"/>
      <c r="DA4" s="812"/>
      <c r="DB4" s="812"/>
      <c r="DC4" s="812"/>
      <c r="DD4" s="812"/>
      <c r="DE4" s="812"/>
      <c r="DF4" s="812"/>
      <c r="DG4" s="812"/>
      <c r="DH4" s="812"/>
      <c r="DI4" s="812"/>
      <c r="DJ4" s="812"/>
      <c r="DK4" s="812"/>
      <c r="DL4" s="812"/>
      <c r="DM4" s="812"/>
      <c r="DN4" s="812"/>
      <c r="DO4" s="812"/>
      <c r="DP4" s="812"/>
      <c r="DQ4" s="812"/>
      <c r="DR4" s="812"/>
      <c r="DS4" s="812"/>
      <c r="DT4" s="812"/>
      <c r="DU4" s="812"/>
      <c r="DV4" s="812"/>
      <c r="DW4" s="812"/>
      <c r="DX4" s="812"/>
      <c r="DY4" s="812"/>
      <c r="DZ4" s="812"/>
      <c r="EA4" s="812"/>
      <c r="EB4" s="812"/>
      <c r="EC4" s="812"/>
      <c r="ED4" s="812"/>
      <c r="EE4" s="812"/>
      <c r="EF4" s="812"/>
      <c r="EG4" s="812"/>
      <c r="EH4" s="812"/>
      <c r="EI4" s="812"/>
      <c r="EJ4" s="812"/>
      <c r="EK4" s="812"/>
      <c r="EL4" s="812"/>
      <c r="EM4" s="812"/>
      <c r="EN4" s="812"/>
      <c r="EO4" s="812"/>
      <c r="EP4" s="812"/>
      <c r="EQ4" s="812"/>
      <c r="ER4" s="813" t="s">
        <v>343</v>
      </c>
      <c r="ES4" s="814"/>
      <c r="ET4" s="814"/>
      <c r="EU4" s="814"/>
      <c r="EV4" s="814"/>
      <c r="EW4" s="814"/>
      <c r="EX4" s="814"/>
      <c r="EY4" s="814"/>
      <c r="EZ4" s="814"/>
      <c r="FA4" s="815"/>
    </row>
    <row r="5" spans="1:169" ht="40.5" customHeight="1" thickBot="1" x14ac:dyDescent="0.3">
      <c r="A5" s="795" t="s">
        <v>0</v>
      </c>
      <c r="B5" s="796"/>
      <c r="C5" s="796"/>
      <c r="D5" s="796"/>
      <c r="E5" s="796"/>
      <c r="F5" s="796"/>
      <c r="G5" s="797" t="s">
        <v>369</v>
      </c>
      <c r="H5" s="798"/>
      <c r="I5" s="798"/>
      <c r="J5" s="798"/>
      <c r="K5" s="798"/>
      <c r="L5" s="798"/>
      <c r="M5" s="798"/>
      <c r="N5" s="798"/>
      <c r="O5" s="798"/>
      <c r="P5" s="798"/>
      <c r="Q5" s="798"/>
      <c r="R5" s="798"/>
      <c r="S5" s="798"/>
      <c r="T5" s="798"/>
      <c r="U5" s="798"/>
      <c r="V5" s="798"/>
      <c r="W5" s="798"/>
      <c r="X5" s="798"/>
      <c r="Y5" s="798"/>
      <c r="Z5" s="798"/>
      <c r="AA5" s="798"/>
      <c r="AB5" s="798"/>
      <c r="AC5" s="798"/>
      <c r="AD5" s="798"/>
      <c r="AE5" s="798"/>
      <c r="AF5" s="798"/>
      <c r="AG5" s="798"/>
      <c r="AH5" s="798"/>
      <c r="AI5" s="798"/>
      <c r="AJ5" s="798"/>
      <c r="AK5" s="798"/>
      <c r="AL5" s="798"/>
      <c r="AM5" s="798"/>
      <c r="AN5" s="798"/>
      <c r="AO5" s="798"/>
      <c r="AP5" s="798"/>
      <c r="AQ5" s="798"/>
      <c r="AR5" s="798"/>
      <c r="AS5" s="798"/>
      <c r="AT5" s="798"/>
      <c r="AU5" s="798"/>
      <c r="AV5" s="798"/>
      <c r="AW5" s="798"/>
      <c r="AX5" s="798"/>
      <c r="AY5" s="798"/>
      <c r="AZ5" s="798"/>
      <c r="BA5" s="798"/>
      <c r="BB5" s="798"/>
      <c r="BC5" s="798"/>
      <c r="BD5" s="798"/>
      <c r="BE5" s="798"/>
      <c r="BF5" s="798"/>
      <c r="BG5" s="798"/>
      <c r="BH5" s="798"/>
      <c r="BI5" s="798"/>
      <c r="BJ5" s="798"/>
      <c r="BK5" s="798"/>
      <c r="BL5" s="798"/>
      <c r="BM5" s="798"/>
      <c r="BN5" s="798"/>
      <c r="BO5" s="798"/>
      <c r="BP5" s="798"/>
      <c r="BQ5" s="798"/>
      <c r="BR5" s="798"/>
      <c r="BS5" s="798"/>
      <c r="BT5" s="798"/>
      <c r="BU5" s="798"/>
      <c r="BV5" s="798"/>
      <c r="BW5" s="798"/>
      <c r="BX5" s="798"/>
      <c r="BY5" s="798"/>
      <c r="BZ5" s="798"/>
      <c r="CA5" s="798"/>
      <c r="CB5" s="798"/>
      <c r="CC5" s="798"/>
      <c r="CD5" s="798"/>
      <c r="CE5" s="798"/>
      <c r="CF5" s="798"/>
      <c r="CG5" s="798"/>
      <c r="CH5" s="798"/>
      <c r="CI5" s="798"/>
      <c r="CJ5" s="798"/>
      <c r="CK5" s="798"/>
      <c r="CL5" s="798"/>
      <c r="CM5" s="798"/>
      <c r="CN5" s="798"/>
      <c r="CO5" s="798"/>
      <c r="CP5" s="798"/>
      <c r="CQ5" s="798"/>
      <c r="CR5" s="798"/>
      <c r="CS5" s="798"/>
      <c r="CT5" s="798"/>
      <c r="CU5" s="798"/>
      <c r="CV5" s="798"/>
      <c r="CW5" s="798"/>
      <c r="CX5" s="798"/>
      <c r="CY5" s="798"/>
      <c r="CZ5" s="798"/>
      <c r="DA5" s="798"/>
      <c r="DB5" s="798"/>
      <c r="DC5" s="798"/>
      <c r="DD5" s="798"/>
      <c r="DE5" s="798"/>
      <c r="DF5" s="798"/>
      <c r="DG5" s="798"/>
      <c r="DH5" s="798"/>
      <c r="DI5" s="798"/>
      <c r="DJ5" s="798"/>
      <c r="DK5" s="798"/>
      <c r="DL5" s="798"/>
      <c r="DM5" s="798"/>
      <c r="DN5" s="798"/>
      <c r="DO5" s="798"/>
      <c r="DP5" s="798"/>
      <c r="DQ5" s="798"/>
      <c r="DR5" s="798"/>
      <c r="DS5" s="798"/>
      <c r="DT5" s="798"/>
      <c r="DU5" s="798"/>
      <c r="DV5" s="798"/>
      <c r="DW5" s="798"/>
      <c r="DX5" s="798"/>
      <c r="DY5" s="798"/>
      <c r="DZ5" s="798"/>
      <c r="EA5" s="798"/>
      <c r="EB5" s="798"/>
      <c r="EC5" s="798"/>
      <c r="ED5" s="798"/>
      <c r="EE5" s="798"/>
      <c r="EF5" s="798"/>
      <c r="EG5" s="798"/>
      <c r="EH5" s="798"/>
      <c r="EI5" s="798"/>
      <c r="EJ5" s="798"/>
      <c r="EK5" s="798"/>
      <c r="EL5" s="798"/>
      <c r="EM5" s="798"/>
      <c r="EN5" s="798"/>
      <c r="EO5" s="798"/>
      <c r="EP5" s="798"/>
      <c r="EQ5" s="798"/>
      <c r="ER5" s="798"/>
      <c r="ES5" s="798"/>
      <c r="ET5" s="798"/>
      <c r="EU5" s="798"/>
      <c r="EV5" s="798"/>
      <c r="EW5" s="798"/>
      <c r="EX5" s="798"/>
      <c r="EY5" s="798"/>
      <c r="EZ5" s="798"/>
      <c r="FA5" s="799"/>
    </row>
    <row r="6" spans="1:169" ht="33" customHeight="1" thickBot="1" x14ac:dyDescent="0.3">
      <c r="A6" s="795" t="s">
        <v>2</v>
      </c>
      <c r="B6" s="796"/>
      <c r="C6" s="796"/>
      <c r="D6" s="796"/>
      <c r="E6" s="796"/>
      <c r="F6" s="796"/>
      <c r="G6" s="797" t="s">
        <v>370</v>
      </c>
      <c r="H6" s="798"/>
      <c r="I6" s="798"/>
      <c r="J6" s="798"/>
      <c r="K6" s="798"/>
      <c r="L6" s="798"/>
      <c r="M6" s="798"/>
      <c r="N6" s="798"/>
      <c r="O6" s="798"/>
      <c r="P6" s="798"/>
      <c r="Q6" s="798"/>
      <c r="R6" s="798"/>
      <c r="S6" s="798"/>
      <c r="T6" s="798"/>
      <c r="U6" s="798"/>
      <c r="V6" s="798"/>
      <c r="W6" s="798"/>
      <c r="X6" s="798"/>
      <c r="Y6" s="798"/>
      <c r="Z6" s="798"/>
      <c r="AA6" s="798"/>
      <c r="AB6" s="798"/>
      <c r="AC6" s="798"/>
      <c r="AD6" s="798"/>
      <c r="AE6" s="798"/>
      <c r="AF6" s="798"/>
      <c r="AG6" s="798"/>
      <c r="AH6" s="798"/>
      <c r="AI6" s="798"/>
      <c r="AJ6" s="798"/>
      <c r="AK6" s="798"/>
      <c r="AL6" s="798"/>
      <c r="AM6" s="798"/>
      <c r="AN6" s="798"/>
      <c r="AO6" s="798"/>
      <c r="AP6" s="798"/>
      <c r="AQ6" s="798"/>
      <c r="AR6" s="798"/>
      <c r="AS6" s="798"/>
      <c r="AT6" s="798"/>
      <c r="AU6" s="798"/>
      <c r="AV6" s="798"/>
      <c r="AW6" s="798"/>
      <c r="AX6" s="798"/>
      <c r="AY6" s="798"/>
      <c r="AZ6" s="798"/>
      <c r="BA6" s="798"/>
      <c r="BB6" s="798"/>
      <c r="BC6" s="798"/>
      <c r="BD6" s="798"/>
      <c r="BE6" s="798"/>
      <c r="BF6" s="798"/>
      <c r="BG6" s="798"/>
      <c r="BH6" s="798"/>
      <c r="BI6" s="798"/>
      <c r="BJ6" s="798"/>
      <c r="BK6" s="798"/>
      <c r="BL6" s="798"/>
      <c r="BM6" s="798"/>
      <c r="BN6" s="798"/>
      <c r="BO6" s="798"/>
      <c r="BP6" s="798"/>
      <c r="BQ6" s="798"/>
      <c r="BR6" s="798"/>
      <c r="BS6" s="798"/>
      <c r="BT6" s="798"/>
      <c r="BU6" s="798"/>
      <c r="BV6" s="798"/>
      <c r="BW6" s="798"/>
      <c r="BX6" s="798"/>
      <c r="BY6" s="798"/>
      <c r="BZ6" s="798"/>
      <c r="CA6" s="798"/>
      <c r="CB6" s="798"/>
      <c r="CC6" s="798"/>
      <c r="CD6" s="798"/>
      <c r="CE6" s="798"/>
      <c r="CF6" s="798"/>
      <c r="CG6" s="798"/>
      <c r="CH6" s="798"/>
      <c r="CI6" s="798"/>
      <c r="CJ6" s="798"/>
      <c r="CK6" s="798"/>
      <c r="CL6" s="798"/>
      <c r="CM6" s="798"/>
      <c r="CN6" s="798"/>
      <c r="CO6" s="798"/>
      <c r="CP6" s="798"/>
      <c r="CQ6" s="798"/>
      <c r="CR6" s="798"/>
      <c r="CS6" s="798"/>
      <c r="CT6" s="798"/>
      <c r="CU6" s="798"/>
      <c r="CV6" s="798"/>
      <c r="CW6" s="798"/>
      <c r="CX6" s="798"/>
      <c r="CY6" s="798"/>
      <c r="CZ6" s="798"/>
      <c r="DA6" s="798"/>
      <c r="DB6" s="798"/>
      <c r="DC6" s="798"/>
      <c r="DD6" s="798"/>
      <c r="DE6" s="798"/>
      <c r="DF6" s="798"/>
      <c r="DG6" s="798"/>
      <c r="DH6" s="798"/>
      <c r="DI6" s="798"/>
      <c r="DJ6" s="798"/>
      <c r="DK6" s="798"/>
      <c r="DL6" s="798"/>
      <c r="DM6" s="798"/>
      <c r="DN6" s="798"/>
      <c r="DO6" s="798"/>
      <c r="DP6" s="798"/>
      <c r="DQ6" s="798"/>
      <c r="DR6" s="798"/>
      <c r="DS6" s="798"/>
      <c r="DT6" s="798"/>
      <c r="DU6" s="798"/>
      <c r="DV6" s="798"/>
      <c r="DW6" s="798"/>
      <c r="DX6" s="798"/>
      <c r="DY6" s="798"/>
      <c r="DZ6" s="798"/>
      <c r="EA6" s="798"/>
      <c r="EB6" s="798"/>
      <c r="EC6" s="798"/>
      <c r="ED6" s="798"/>
      <c r="EE6" s="798"/>
      <c r="EF6" s="798"/>
      <c r="EG6" s="798"/>
      <c r="EH6" s="798"/>
      <c r="EI6" s="798"/>
      <c r="EJ6" s="798"/>
      <c r="EK6" s="798"/>
      <c r="EL6" s="798"/>
      <c r="EM6" s="798"/>
      <c r="EN6" s="798"/>
      <c r="EO6" s="798"/>
      <c r="EP6" s="798"/>
      <c r="EQ6" s="798"/>
      <c r="ER6" s="798"/>
      <c r="ES6" s="798"/>
      <c r="ET6" s="798"/>
      <c r="EU6" s="798"/>
      <c r="EV6" s="798"/>
      <c r="EW6" s="798"/>
      <c r="EX6" s="798"/>
      <c r="EY6" s="798"/>
      <c r="EZ6" s="798"/>
      <c r="FA6" s="799"/>
    </row>
    <row r="7" spans="1:169" ht="28.5" customHeight="1" thickBot="1" x14ac:dyDescent="0.3">
      <c r="A7" s="795" t="s">
        <v>56</v>
      </c>
      <c r="B7" s="796"/>
      <c r="C7" s="796"/>
      <c r="D7" s="796"/>
      <c r="E7" s="796"/>
      <c r="F7" s="796"/>
      <c r="G7" s="797" t="s">
        <v>371</v>
      </c>
      <c r="H7" s="798"/>
      <c r="I7" s="798"/>
      <c r="J7" s="798"/>
      <c r="K7" s="798"/>
      <c r="L7" s="798"/>
      <c r="M7" s="798"/>
      <c r="N7" s="798"/>
      <c r="O7" s="798"/>
      <c r="P7" s="798"/>
      <c r="Q7" s="798"/>
      <c r="R7" s="798"/>
      <c r="S7" s="798"/>
      <c r="T7" s="798"/>
      <c r="U7" s="798"/>
      <c r="V7" s="798"/>
      <c r="W7" s="798"/>
      <c r="X7" s="798"/>
      <c r="Y7" s="798"/>
      <c r="Z7" s="798"/>
      <c r="AA7" s="798"/>
      <c r="AB7" s="798"/>
      <c r="AC7" s="798"/>
      <c r="AD7" s="798"/>
      <c r="AE7" s="798"/>
      <c r="AF7" s="798"/>
      <c r="AG7" s="798"/>
      <c r="AH7" s="798"/>
      <c r="AI7" s="798"/>
      <c r="AJ7" s="798"/>
      <c r="AK7" s="798"/>
      <c r="AL7" s="798"/>
      <c r="AM7" s="798"/>
      <c r="AN7" s="798"/>
      <c r="AO7" s="798"/>
      <c r="AP7" s="798"/>
      <c r="AQ7" s="798"/>
      <c r="AR7" s="798"/>
      <c r="AS7" s="798"/>
      <c r="AT7" s="798"/>
      <c r="AU7" s="798"/>
      <c r="AV7" s="798"/>
      <c r="AW7" s="798"/>
      <c r="AX7" s="798"/>
      <c r="AY7" s="798"/>
      <c r="AZ7" s="798"/>
      <c r="BA7" s="798"/>
      <c r="BB7" s="798"/>
      <c r="BC7" s="798"/>
      <c r="BD7" s="798"/>
      <c r="BE7" s="798"/>
      <c r="BF7" s="798"/>
      <c r="BG7" s="798"/>
      <c r="BH7" s="798"/>
      <c r="BI7" s="798"/>
      <c r="BJ7" s="798"/>
      <c r="BK7" s="798"/>
      <c r="BL7" s="798"/>
      <c r="BM7" s="798"/>
      <c r="BN7" s="798"/>
      <c r="BO7" s="798"/>
      <c r="BP7" s="798"/>
      <c r="BQ7" s="798"/>
      <c r="BR7" s="798"/>
      <c r="BS7" s="798"/>
      <c r="BT7" s="798"/>
      <c r="BU7" s="798"/>
      <c r="BV7" s="798"/>
      <c r="BW7" s="798"/>
      <c r="BX7" s="798"/>
      <c r="BY7" s="798"/>
      <c r="BZ7" s="798"/>
      <c r="CA7" s="798"/>
      <c r="CB7" s="798"/>
      <c r="CC7" s="798"/>
      <c r="CD7" s="798"/>
      <c r="CE7" s="798"/>
      <c r="CF7" s="798"/>
      <c r="CG7" s="798"/>
      <c r="CH7" s="798"/>
      <c r="CI7" s="798"/>
      <c r="CJ7" s="798"/>
      <c r="CK7" s="798"/>
      <c r="CL7" s="798"/>
      <c r="CM7" s="798"/>
      <c r="CN7" s="798"/>
      <c r="CO7" s="798"/>
      <c r="CP7" s="798"/>
      <c r="CQ7" s="798"/>
      <c r="CR7" s="798"/>
      <c r="CS7" s="798"/>
      <c r="CT7" s="798"/>
      <c r="CU7" s="798"/>
      <c r="CV7" s="798"/>
      <c r="CW7" s="798"/>
      <c r="CX7" s="798"/>
      <c r="CY7" s="798"/>
      <c r="CZ7" s="798"/>
      <c r="DA7" s="798"/>
      <c r="DB7" s="798"/>
      <c r="DC7" s="798"/>
      <c r="DD7" s="798"/>
      <c r="DE7" s="798"/>
      <c r="DF7" s="798"/>
      <c r="DG7" s="798"/>
      <c r="DH7" s="798"/>
      <c r="DI7" s="798"/>
      <c r="DJ7" s="798"/>
      <c r="DK7" s="798"/>
      <c r="DL7" s="798"/>
      <c r="DM7" s="798"/>
      <c r="DN7" s="798"/>
      <c r="DO7" s="798"/>
      <c r="DP7" s="798"/>
      <c r="DQ7" s="798"/>
      <c r="DR7" s="798"/>
      <c r="DS7" s="798"/>
      <c r="DT7" s="798"/>
      <c r="DU7" s="798"/>
      <c r="DV7" s="798"/>
      <c r="DW7" s="798"/>
      <c r="DX7" s="798"/>
      <c r="DY7" s="798"/>
      <c r="DZ7" s="798"/>
      <c r="EA7" s="798"/>
      <c r="EB7" s="798"/>
      <c r="EC7" s="798"/>
      <c r="ED7" s="798"/>
      <c r="EE7" s="798"/>
      <c r="EF7" s="798"/>
      <c r="EG7" s="798"/>
      <c r="EH7" s="798"/>
      <c r="EI7" s="798"/>
      <c r="EJ7" s="798"/>
      <c r="EK7" s="798"/>
      <c r="EL7" s="798"/>
      <c r="EM7" s="798"/>
      <c r="EN7" s="798"/>
      <c r="EO7" s="798"/>
      <c r="EP7" s="798"/>
      <c r="EQ7" s="798"/>
      <c r="ER7" s="798"/>
      <c r="ES7" s="798"/>
      <c r="ET7" s="798"/>
      <c r="EU7" s="798"/>
      <c r="EV7" s="798"/>
      <c r="EW7" s="798"/>
      <c r="EX7" s="798"/>
      <c r="EY7" s="798"/>
      <c r="EZ7" s="798"/>
      <c r="FA7" s="799"/>
    </row>
    <row r="8" spans="1:169" ht="36" customHeight="1" thickBot="1" x14ac:dyDescent="0.3">
      <c r="A8" s="795" t="s">
        <v>1</v>
      </c>
      <c r="B8" s="796"/>
      <c r="C8" s="796"/>
      <c r="D8" s="796"/>
      <c r="E8" s="796"/>
      <c r="F8" s="796"/>
      <c r="G8" s="816" t="s">
        <v>372</v>
      </c>
      <c r="H8" s="817"/>
      <c r="I8" s="817"/>
      <c r="J8" s="817"/>
      <c r="K8" s="817"/>
      <c r="L8" s="817"/>
      <c r="M8" s="817"/>
      <c r="N8" s="817"/>
      <c r="O8" s="817"/>
      <c r="P8" s="817"/>
      <c r="Q8" s="817"/>
      <c r="R8" s="817"/>
      <c r="S8" s="817"/>
      <c r="T8" s="817"/>
      <c r="U8" s="817"/>
      <c r="V8" s="817"/>
      <c r="W8" s="817"/>
      <c r="X8" s="817"/>
      <c r="Y8" s="817"/>
      <c r="Z8" s="817"/>
      <c r="AA8" s="817"/>
      <c r="AB8" s="817"/>
      <c r="AC8" s="817"/>
      <c r="AD8" s="817"/>
      <c r="AE8" s="817"/>
      <c r="AF8" s="817"/>
      <c r="AG8" s="817"/>
      <c r="AH8" s="817"/>
      <c r="AI8" s="817"/>
      <c r="AJ8" s="817"/>
      <c r="AK8" s="817"/>
      <c r="AL8" s="817"/>
      <c r="AM8" s="817"/>
      <c r="AN8" s="817"/>
      <c r="AO8" s="817"/>
      <c r="AP8" s="817"/>
      <c r="AQ8" s="817"/>
      <c r="AR8" s="817"/>
      <c r="AS8" s="817"/>
      <c r="AT8" s="817"/>
      <c r="AU8" s="817"/>
      <c r="AV8" s="817"/>
      <c r="AW8" s="817"/>
      <c r="AX8" s="817"/>
      <c r="AY8" s="817"/>
      <c r="AZ8" s="817"/>
      <c r="BA8" s="817"/>
      <c r="BB8" s="817"/>
      <c r="BC8" s="817"/>
      <c r="BD8" s="817"/>
      <c r="BE8" s="817"/>
      <c r="BF8" s="817"/>
      <c r="BG8" s="817"/>
      <c r="BH8" s="817"/>
      <c r="BI8" s="817"/>
      <c r="BJ8" s="817"/>
      <c r="BK8" s="817"/>
      <c r="BL8" s="817"/>
      <c r="BM8" s="817"/>
      <c r="BN8" s="817"/>
      <c r="BO8" s="817"/>
      <c r="BP8" s="817"/>
      <c r="BQ8" s="817"/>
      <c r="BR8" s="817"/>
      <c r="BS8" s="817"/>
      <c r="BT8" s="817"/>
      <c r="BU8" s="817"/>
      <c r="BV8" s="817"/>
      <c r="BW8" s="817"/>
      <c r="BX8" s="817"/>
      <c r="BY8" s="817"/>
      <c r="BZ8" s="817"/>
      <c r="CA8" s="817"/>
      <c r="CB8" s="817"/>
      <c r="CC8" s="817"/>
      <c r="CD8" s="817"/>
      <c r="CE8" s="817"/>
      <c r="CF8" s="817"/>
      <c r="CG8" s="817"/>
      <c r="CH8" s="817"/>
      <c r="CI8" s="817"/>
      <c r="CJ8" s="817"/>
      <c r="CK8" s="817"/>
      <c r="CL8" s="817"/>
      <c r="CM8" s="817"/>
      <c r="CN8" s="817"/>
      <c r="CO8" s="817"/>
      <c r="CP8" s="817"/>
      <c r="CQ8" s="817"/>
      <c r="CR8" s="817"/>
      <c r="CS8" s="817"/>
      <c r="CT8" s="817"/>
      <c r="CU8" s="817"/>
      <c r="CV8" s="817"/>
      <c r="CW8" s="817"/>
      <c r="CX8" s="817"/>
      <c r="CY8" s="817"/>
      <c r="CZ8" s="817"/>
      <c r="DA8" s="817"/>
      <c r="DB8" s="817"/>
      <c r="DC8" s="817"/>
      <c r="DD8" s="817"/>
      <c r="DE8" s="817"/>
      <c r="DF8" s="817"/>
      <c r="DG8" s="817"/>
      <c r="DH8" s="817"/>
      <c r="DI8" s="817"/>
      <c r="DJ8" s="817"/>
      <c r="DK8" s="817"/>
      <c r="DL8" s="817"/>
      <c r="DM8" s="817"/>
      <c r="DN8" s="817"/>
      <c r="DO8" s="817"/>
      <c r="DP8" s="817"/>
      <c r="DQ8" s="817"/>
      <c r="DR8" s="817"/>
      <c r="DS8" s="817"/>
      <c r="DT8" s="817"/>
      <c r="DU8" s="817"/>
      <c r="DV8" s="817"/>
      <c r="DW8" s="817"/>
      <c r="DX8" s="817"/>
      <c r="DY8" s="817"/>
      <c r="DZ8" s="817"/>
      <c r="EA8" s="817"/>
      <c r="EB8" s="817"/>
      <c r="EC8" s="817"/>
      <c r="ED8" s="817"/>
      <c r="EE8" s="817"/>
      <c r="EF8" s="817"/>
      <c r="EG8" s="817"/>
      <c r="EH8" s="817"/>
      <c r="EI8" s="817"/>
      <c r="EJ8" s="817"/>
      <c r="EK8" s="817"/>
      <c r="EL8" s="817"/>
      <c r="EM8" s="817"/>
      <c r="EN8" s="817"/>
      <c r="EO8" s="817"/>
      <c r="EP8" s="817"/>
      <c r="EQ8" s="817"/>
      <c r="ER8" s="817"/>
      <c r="ES8" s="817"/>
      <c r="ET8" s="817"/>
      <c r="EU8" s="817"/>
      <c r="EV8" s="817"/>
      <c r="EW8" s="817"/>
      <c r="EX8" s="817"/>
      <c r="EY8" s="817"/>
      <c r="EZ8" s="817"/>
      <c r="FA8" s="818"/>
    </row>
    <row r="9" spans="1:169" ht="18.75" thickBot="1" x14ac:dyDescent="0.3">
      <c r="A9" s="327"/>
      <c r="B9" s="328"/>
      <c r="C9" s="328"/>
      <c r="D9" s="328"/>
      <c r="E9" s="328"/>
      <c r="F9" s="328"/>
      <c r="G9" s="621"/>
      <c r="H9" s="621"/>
      <c r="I9" s="621"/>
      <c r="J9" s="621"/>
      <c r="K9" s="621"/>
      <c r="L9" s="621"/>
      <c r="M9" s="621"/>
      <c r="N9" s="621"/>
      <c r="O9" s="621"/>
      <c r="P9" s="621"/>
      <c r="Q9" s="621"/>
      <c r="R9" s="621"/>
      <c r="S9" s="329"/>
      <c r="T9" s="621"/>
      <c r="U9" s="621"/>
      <c r="V9" s="621"/>
      <c r="W9" s="329"/>
      <c r="X9" s="621"/>
      <c r="Y9" s="621"/>
      <c r="Z9" s="621"/>
      <c r="AA9" s="621"/>
      <c r="AB9" s="621"/>
      <c r="AC9" s="621"/>
      <c r="AD9" s="621"/>
      <c r="AE9" s="621"/>
      <c r="AF9" s="621"/>
      <c r="AG9" s="621"/>
      <c r="AH9" s="621"/>
      <c r="AI9" s="621"/>
      <c r="AJ9" s="621"/>
      <c r="AK9" s="621"/>
      <c r="AL9" s="621"/>
      <c r="AM9" s="621"/>
      <c r="AN9" s="621"/>
      <c r="AO9" s="621"/>
      <c r="AP9" s="621"/>
      <c r="AQ9" s="621"/>
      <c r="AR9" s="621"/>
      <c r="AS9" s="621"/>
      <c r="AT9" s="621"/>
      <c r="AU9" s="621"/>
      <c r="AV9" s="621"/>
      <c r="AW9" s="621"/>
      <c r="AX9" s="621"/>
      <c r="AY9" s="621"/>
      <c r="AZ9" s="621"/>
      <c r="BA9" s="621"/>
      <c r="BB9" s="621"/>
      <c r="BC9" s="621"/>
      <c r="BD9" s="621"/>
      <c r="BE9" s="621"/>
      <c r="BF9" s="328"/>
      <c r="BG9" s="328"/>
      <c r="BH9" s="328"/>
      <c r="BI9" s="328"/>
      <c r="BJ9" s="328"/>
      <c r="BK9" s="328"/>
      <c r="BL9" s="328"/>
      <c r="BM9" s="328"/>
      <c r="BN9" s="328"/>
      <c r="BO9" s="328"/>
      <c r="BP9" s="328"/>
      <c r="BQ9" s="328"/>
      <c r="BR9" s="328"/>
      <c r="BS9" s="328"/>
      <c r="BT9" s="328"/>
      <c r="BU9" s="328"/>
      <c r="BV9" s="328"/>
      <c r="BW9" s="328"/>
      <c r="BX9" s="328"/>
      <c r="BY9" s="328"/>
      <c r="BZ9" s="328"/>
      <c r="CA9" s="328"/>
      <c r="CB9" s="328"/>
      <c r="CC9" s="328"/>
      <c r="CD9" s="328"/>
      <c r="CE9" s="328"/>
      <c r="CF9" s="328"/>
      <c r="CG9" s="328"/>
      <c r="CH9" s="328"/>
      <c r="CI9" s="328"/>
      <c r="CJ9" s="328"/>
      <c r="CK9" s="328"/>
      <c r="CL9" s="328"/>
      <c r="CM9" s="328"/>
      <c r="CN9" s="328"/>
      <c r="CO9" s="328"/>
      <c r="CP9" s="328"/>
      <c r="CQ9" s="328"/>
      <c r="CR9" s="328"/>
      <c r="CS9" s="328"/>
      <c r="CT9" s="328"/>
      <c r="CU9" s="328"/>
      <c r="CV9" s="328"/>
      <c r="CW9" s="328"/>
      <c r="CX9" s="328"/>
      <c r="CY9" s="328"/>
      <c r="CZ9" s="328"/>
      <c r="DA9" s="328"/>
      <c r="DB9" s="328"/>
      <c r="DC9" s="328"/>
      <c r="DD9" s="328"/>
      <c r="DE9" s="328"/>
      <c r="DF9" s="328"/>
      <c r="DG9" s="328"/>
      <c r="DH9" s="328"/>
      <c r="DI9" s="328"/>
      <c r="DJ9" s="328"/>
      <c r="DK9" s="328"/>
      <c r="DL9" s="328"/>
      <c r="DM9" s="328"/>
      <c r="DN9" s="328"/>
      <c r="DO9" s="328"/>
      <c r="DP9" s="328"/>
      <c r="DQ9" s="328"/>
      <c r="DR9" s="328"/>
      <c r="DS9" s="328"/>
      <c r="DT9" s="328"/>
      <c r="DU9" s="328"/>
      <c r="DV9" s="328"/>
      <c r="DW9" s="328"/>
      <c r="DX9" s="328"/>
      <c r="DY9" s="328"/>
      <c r="DZ9" s="328"/>
      <c r="EA9" s="328"/>
      <c r="EB9" s="328"/>
      <c r="EC9" s="328"/>
      <c r="ED9" s="328"/>
      <c r="EE9" s="328"/>
      <c r="EF9" s="328"/>
      <c r="EG9" s="328"/>
      <c r="EH9" s="328"/>
      <c r="EI9" s="328"/>
      <c r="EJ9" s="328"/>
      <c r="EK9" s="328"/>
      <c r="EL9" s="328"/>
      <c r="EM9" s="328"/>
      <c r="EN9" s="328"/>
      <c r="EO9" s="328"/>
      <c r="EP9" s="328"/>
      <c r="EQ9" s="328"/>
      <c r="ER9" s="328"/>
      <c r="ES9" s="328"/>
      <c r="ET9" s="328"/>
      <c r="EU9" s="328"/>
      <c r="EV9" s="328"/>
      <c r="EW9" s="330"/>
      <c r="EX9" s="328"/>
      <c r="EY9" s="328"/>
      <c r="EZ9" s="328"/>
      <c r="FA9" s="328"/>
    </row>
    <row r="10" spans="1:169" s="1" customFormat="1" ht="36" customHeight="1" thickBot="1" x14ac:dyDescent="0.25">
      <c r="A10" s="822" t="s">
        <v>73</v>
      </c>
      <c r="B10" s="823"/>
      <c r="C10" s="823"/>
      <c r="D10" s="823"/>
      <c r="E10" s="823"/>
      <c r="F10" s="823"/>
      <c r="G10" s="823"/>
      <c r="H10" s="823"/>
      <c r="I10" s="824"/>
      <c r="J10" s="823" t="s">
        <v>308</v>
      </c>
      <c r="K10" s="823"/>
      <c r="L10" s="823"/>
      <c r="M10" s="823"/>
      <c r="N10" s="823"/>
      <c r="O10" s="823"/>
      <c r="P10" s="823"/>
      <c r="Q10" s="823"/>
      <c r="R10" s="823"/>
      <c r="S10" s="823"/>
      <c r="T10" s="823"/>
      <c r="U10" s="823"/>
      <c r="V10" s="823"/>
      <c r="W10" s="823"/>
      <c r="X10" s="823"/>
      <c r="Y10" s="823"/>
      <c r="Z10" s="823"/>
      <c r="AA10" s="823"/>
      <c r="AB10" s="823"/>
      <c r="AC10" s="823"/>
      <c r="AD10" s="823"/>
      <c r="AE10" s="823"/>
      <c r="AF10" s="823"/>
      <c r="AG10" s="823"/>
      <c r="AH10" s="823"/>
      <c r="AI10" s="823"/>
      <c r="AJ10" s="823"/>
      <c r="AK10" s="823"/>
      <c r="AL10" s="823"/>
      <c r="AM10" s="823"/>
      <c r="AN10" s="823"/>
      <c r="AO10" s="823"/>
      <c r="AP10" s="823"/>
      <c r="AQ10" s="823"/>
      <c r="AR10" s="823"/>
      <c r="AS10" s="823"/>
      <c r="AT10" s="823"/>
      <c r="AU10" s="823"/>
      <c r="AV10" s="823"/>
      <c r="AW10" s="823"/>
      <c r="AX10" s="823"/>
      <c r="AY10" s="823"/>
      <c r="AZ10" s="823"/>
      <c r="BA10" s="823"/>
      <c r="BB10" s="823"/>
      <c r="BC10" s="823"/>
      <c r="BD10" s="823"/>
      <c r="BE10" s="823"/>
      <c r="BF10" s="825"/>
      <c r="BG10" s="825"/>
      <c r="BH10" s="825"/>
      <c r="BI10" s="825"/>
      <c r="BJ10" s="825"/>
      <c r="BK10" s="825"/>
      <c r="BL10" s="825"/>
      <c r="BM10" s="825"/>
      <c r="BN10" s="825"/>
      <c r="BO10" s="825"/>
      <c r="BP10" s="825"/>
      <c r="BQ10" s="825"/>
      <c r="BR10" s="825"/>
      <c r="BS10" s="825"/>
      <c r="BT10" s="825"/>
      <c r="BU10" s="825"/>
      <c r="BV10" s="825"/>
      <c r="BW10" s="825"/>
      <c r="BX10" s="825"/>
      <c r="BY10" s="825"/>
      <c r="BZ10" s="825"/>
      <c r="CA10" s="825"/>
      <c r="CB10" s="825"/>
      <c r="CC10" s="825"/>
      <c r="CD10" s="825"/>
      <c r="CE10" s="825"/>
      <c r="CF10" s="825"/>
      <c r="CG10" s="825"/>
      <c r="CH10" s="825"/>
      <c r="CI10" s="825"/>
      <c r="CJ10" s="823"/>
      <c r="CK10" s="823"/>
      <c r="CL10" s="823"/>
      <c r="CM10" s="823"/>
      <c r="CN10" s="823"/>
      <c r="CO10" s="823"/>
      <c r="CP10" s="823"/>
      <c r="CQ10" s="823"/>
      <c r="CR10" s="823"/>
      <c r="CS10" s="823"/>
      <c r="CT10" s="823"/>
      <c r="CU10" s="823"/>
      <c r="CV10" s="823"/>
      <c r="CW10" s="823"/>
      <c r="CX10" s="823"/>
      <c r="CY10" s="823"/>
      <c r="CZ10" s="823"/>
      <c r="DA10" s="823"/>
      <c r="DB10" s="823"/>
      <c r="DC10" s="823"/>
      <c r="DD10" s="823"/>
      <c r="DE10" s="823"/>
      <c r="DF10" s="823"/>
      <c r="DG10" s="823"/>
      <c r="DH10" s="823"/>
      <c r="DI10" s="823"/>
      <c r="DJ10" s="823"/>
      <c r="DK10" s="823"/>
      <c r="DL10" s="823"/>
      <c r="DM10" s="823"/>
      <c r="DN10" s="823"/>
      <c r="DO10" s="823"/>
      <c r="DP10" s="823"/>
      <c r="DQ10" s="823"/>
      <c r="DR10" s="823"/>
      <c r="DS10" s="823"/>
      <c r="DT10" s="823"/>
      <c r="DU10" s="823"/>
      <c r="DV10" s="823"/>
      <c r="DW10" s="823"/>
      <c r="DX10" s="823"/>
      <c r="DY10" s="823"/>
      <c r="DZ10" s="823"/>
      <c r="EA10" s="823"/>
      <c r="EB10" s="823"/>
      <c r="EC10" s="823"/>
      <c r="ED10" s="823"/>
      <c r="EE10" s="823"/>
      <c r="EF10" s="823"/>
      <c r="EG10" s="823"/>
      <c r="EH10" s="823"/>
      <c r="EI10" s="823"/>
      <c r="EJ10" s="823"/>
      <c r="EK10" s="823"/>
      <c r="EL10" s="823"/>
      <c r="EM10" s="823"/>
      <c r="EN10" s="823"/>
      <c r="EO10" s="823"/>
      <c r="EP10" s="823"/>
      <c r="EQ10" s="824"/>
      <c r="ER10" s="826" t="s">
        <v>302</v>
      </c>
      <c r="ES10" s="826" t="s">
        <v>303</v>
      </c>
      <c r="ET10" s="828" t="s">
        <v>304</v>
      </c>
      <c r="EU10" s="830" t="s">
        <v>355</v>
      </c>
      <c r="EV10" s="828" t="s">
        <v>349</v>
      </c>
      <c r="EW10" s="835" t="s">
        <v>350</v>
      </c>
      <c r="EX10" s="838" t="s">
        <v>351</v>
      </c>
      <c r="EY10" s="838" t="s">
        <v>352</v>
      </c>
      <c r="EZ10" s="838" t="s">
        <v>354</v>
      </c>
      <c r="FA10" s="819" t="s">
        <v>353</v>
      </c>
    </row>
    <row r="11" spans="1:169" s="1" customFormat="1" ht="24.75" customHeight="1" thickBot="1" x14ac:dyDescent="0.25">
      <c r="A11" s="822" t="s">
        <v>83</v>
      </c>
      <c r="B11" s="823"/>
      <c r="C11" s="823"/>
      <c r="D11" s="823"/>
      <c r="E11" s="823"/>
      <c r="F11" s="823"/>
      <c r="G11" s="823"/>
      <c r="H11" s="823"/>
      <c r="I11" s="824"/>
      <c r="J11" s="832" t="s">
        <v>49</v>
      </c>
      <c r="K11" s="833"/>
      <c r="L11" s="833"/>
      <c r="M11" s="833"/>
      <c r="N11" s="833"/>
      <c r="O11" s="833"/>
      <c r="P11" s="833"/>
      <c r="Q11" s="833"/>
      <c r="R11" s="833"/>
      <c r="S11" s="833"/>
      <c r="T11" s="833"/>
      <c r="U11" s="833"/>
      <c r="V11" s="833"/>
      <c r="W11" s="833"/>
      <c r="X11" s="833"/>
      <c r="Y11" s="833"/>
      <c r="Z11" s="833"/>
      <c r="AA11" s="834"/>
      <c r="AB11" s="832" t="s">
        <v>50</v>
      </c>
      <c r="AC11" s="833"/>
      <c r="AD11" s="833"/>
      <c r="AE11" s="833"/>
      <c r="AF11" s="833"/>
      <c r="AG11" s="833"/>
      <c r="AH11" s="833"/>
      <c r="AI11" s="833"/>
      <c r="AJ11" s="833"/>
      <c r="AK11" s="833"/>
      <c r="AL11" s="833"/>
      <c r="AM11" s="833"/>
      <c r="AN11" s="833"/>
      <c r="AO11" s="833"/>
      <c r="AP11" s="833"/>
      <c r="AQ11" s="833"/>
      <c r="AR11" s="833"/>
      <c r="AS11" s="833"/>
      <c r="AT11" s="833"/>
      <c r="AU11" s="833"/>
      <c r="AV11" s="833"/>
      <c r="AW11" s="833"/>
      <c r="AX11" s="833"/>
      <c r="AY11" s="833"/>
      <c r="AZ11" s="833"/>
      <c r="BA11" s="833"/>
      <c r="BB11" s="833"/>
      <c r="BC11" s="833"/>
      <c r="BD11" s="833"/>
      <c r="BE11" s="833"/>
      <c r="BF11" s="832" t="s">
        <v>62</v>
      </c>
      <c r="BG11" s="833"/>
      <c r="BH11" s="833"/>
      <c r="BI11" s="833"/>
      <c r="BJ11" s="833"/>
      <c r="BK11" s="833"/>
      <c r="BL11" s="833"/>
      <c r="BM11" s="833"/>
      <c r="BN11" s="833"/>
      <c r="BO11" s="833"/>
      <c r="BP11" s="833"/>
      <c r="BQ11" s="833"/>
      <c r="BR11" s="833"/>
      <c r="BS11" s="833"/>
      <c r="BT11" s="833"/>
      <c r="BU11" s="833"/>
      <c r="BV11" s="833"/>
      <c r="BW11" s="833"/>
      <c r="BX11" s="833"/>
      <c r="BY11" s="833"/>
      <c r="BZ11" s="833"/>
      <c r="CA11" s="833"/>
      <c r="CB11" s="833"/>
      <c r="CC11" s="833"/>
      <c r="CD11" s="833"/>
      <c r="CE11" s="833"/>
      <c r="CF11" s="833"/>
      <c r="CG11" s="833"/>
      <c r="CH11" s="833"/>
      <c r="CI11" s="833"/>
      <c r="CJ11" s="833" t="s">
        <v>63</v>
      </c>
      <c r="CK11" s="833"/>
      <c r="CL11" s="833"/>
      <c r="CM11" s="833"/>
      <c r="CN11" s="833"/>
      <c r="CO11" s="833"/>
      <c r="CP11" s="833"/>
      <c r="CQ11" s="833"/>
      <c r="CR11" s="833"/>
      <c r="CS11" s="833"/>
      <c r="CT11" s="833"/>
      <c r="CU11" s="833"/>
      <c r="CV11" s="833"/>
      <c r="CW11" s="833"/>
      <c r="CX11" s="833"/>
      <c r="CY11" s="833"/>
      <c r="CZ11" s="833"/>
      <c r="DA11" s="833"/>
      <c r="DB11" s="833"/>
      <c r="DC11" s="833"/>
      <c r="DD11" s="833"/>
      <c r="DE11" s="833"/>
      <c r="DF11" s="833"/>
      <c r="DG11" s="833"/>
      <c r="DH11" s="833"/>
      <c r="DI11" s="833"/>
      <c r="DJ11" s="833"/>
      <c r="DK11" s="833"/>
      <c r="DL11" s="833"/>
      <c r="DM11" s="833"/>
      <c r="DN11" s="832" t="s">
        <v>64</v>
      </c>
      <c r="DO11" s="833"/>
      <c r="DP11" s="833"/>
      <c r="DQ11" s="833"/>
      <c r="DR11" s="833"/>
      <c r="DS11" s="833"/>
      <c r="DT11" s="833"/>
      <c r="DU11" s="833"/>
      <c r="DV11" s="833"/>
      <c r="DW11" s="833"/>
      <c r="DX11" s="833"/>
      <c r="DY11" s="833"/>
      <c r="DZ11" s="833"/>
      <c r="EA11" s="833"/>
      <c r="EB11" s="833"/>
      <c r="EC11" s="833"/>
      <c r="ED11" s="833"/>
      <c r="EE11" s="833"/>
      <c r="EF11" s="833"/>
      <c r="EG11" s="833"/>
      <c r="EH11" s="833"/>
      <c r="EI11" s="833"/>
      <c r="EJ11" s="833"/>
      <c r="EK11" s="833"/>
      <c r="EL11" s="833"/>
      <c r="EM11" s="833"/>
      <c r="EN11" s="833"/>
      <c r="EO11" s="833"/>
      <c r="EP11" s="833"/>
      <c r="EQ11" s="833"/>
      <c r="ER11" s="827"/>
      <c r="ES11" s="827"/>
      <c r="ET11" s="829"/>
      <c r="EU11" s="831"/>
      <c r="EV11" s="829"/>
      <c r="EW11" s="836"/>
      <c r="EX11" s="839"/>
      <c r="EY11" s="839"/>
      <c r="EZ11" s="839"/>
      <c r="FA11" s="820"/>
    </row>
    <row r="12" spans="1:169" s="1" customFormat="1" ht="92.25" customHeight="1" x14ac:dyDescent="0.2">
      <c r="A12" s="466" t="s">
        <v>74</v>
      </c>
      <c r="B12" s="466" t="s">
        <v>75</v>
      </c>
      <c r="C12" s="467" t="s">
        <v>76</v>
      </c>
      <c r="D12" s="467" t="s">
        <v>77</v>
      </c>
      <c r="E12" s="467" t="s">
        <v>78</v>
      </c>
      <c r="F12" s="467" t="s">
        <v>79</v>
      </c>
      <c r="G12" s="467" t="s">
        <v>80</v>
      </c>
      <c r="H12" s="467" t="s">
        <v>81</v>
      </c>
      <c r="I12" s="468" t="s">
        <v>82</v>
      </c>
      <c r="J12" s="231" t="s">
        <v>317</v>
      </c>
      <c r="K12" s="207" t="s">
        <v>293</v>
      </c>
      <c r="L12" s="208" t="s">
        <v>58</v>
      </c>
      <c r="M12" s="207" t="s">
        <v>294</v>
      </c>
      <c r="N12" s="208" t="s">
        <v>59</v>
      </c>
      <c r="O12" s="207" t="s">
        <v>295</v>
      </c>
      <c r="P12" s="208" t="s">
        <v>60</v>
      </c>
      <c r="Q12" s="207" t="s">
        <v>296</v>
      </c>
      <c r="R12" s="208" t="s">
        <v>61</v>
      </c>
      <c r="S12" s="207" t="s">
        <v>297</v>
      </c>
      <c r="T12" s="208" t="s">
        <v>51</v>
      </c>
      <c r="U12" s="207" t="s">
        <v>298</v>
      </c>
      <c r="V12" s="209" t="s">
        <v>301</v>
      </c>
      <c r="W12" s="622" t="s">
        <v>299</v>
      </c>
      <c r="X12" s="469" t="s">
        <v>356</v>
      </c>
      <c r="Y12" s="202" t="s">
        <v>357</v>
      </c>
      <c r="Z12" s="203" t="s">
        <v>358</v>
      </c>
      <c r="AA12" s="202" t="s">
        <v>359</v>
      </c>
      <c r="AB12" s="231" t="s">
        <v>317</v>
      </c>
      <c r="AC12" s="207" t="s">
        <v>287</v>
      </c>
      <c r="AD12" s="208" t="s">
        <v>52</v>
      </c>
      <c r="AE12" s="207" t="s">
        <v>288</v>
      </c>
      <c r="AF12" s="208" t="s">
        <v>53</v>
      </c>
      <c r="AG12" s="207" t="s">
        <v>289</v>
      </c>
      <c r="AH12" s="208" t="s">
        <v>54</v>
      </c>
      <c r="AI12" s="207" t="s">
        <v>290</v>
      </c>
      <c r="AJ12" s="208" t="s">
        <v>55</v>
      </c>
      <c r="AK12" s="207" t="s">
        <v>291</v>
      </c>
      <c r="AL12" s="208" t="s">
        <v>57</v>
      </c>
      <c r="AM12" s="207" t="s">
        <v>292</v>
      </c>
      <c r="AN12" s="208" t="s">
        <v>300</v>
      </c>
      <c r="AO12" s="207" t="s">
        <v>293</v>
      </c>
      <c r="AP12" s="208" t="s">
        <v>58</v>
      </c>
      <c r="AQ12" s="207" t="s">
        <v>294</v>
      </c>
      <c r="AR12" s="208" t="s">
        <v>59</v>
      </c>
      <c r="AS12" s="207" t="s">
        <v>295</v>
      </c>
      <c r="AT12" s="208" t="s">
        <v>60</v>
      </c>
      <c r="AU12" s="207" t="s">
        <v>296</v>
      </c>
      <c r="AV12" s="208" t="s">
        <v>61</v>
      </c>
      <c r="AW12" s="207" t="s">
        <v>297</v>
      </c>
      <c r="AX12" s="208" t="s">
        <v>51</v>
      </c>
      <c r="AY12" s="207" t="s">
        <v>298</v>
      </c>
      <c r="AZ12" s="209" t="s">
        <v>301</v>
      </c>
      <c r="BA12" s="622" t="s">
        <v>299</v>
      </c>
      <c r="BB12" s="201" t="s">
        <v>347</v>
      </c>
      <c r="BC12" s="202" t="s">
        <v>346</v>
      </c>
      <c r="BD12" s="203" t="s">
        <v>345</v>
      </c>
      <c r="BE12" s="202" t="s">
        <v>344</v>
      </c>
      <c r="BF12" s="366" t="s">
        <v>317</v>
      </c>
      <c r="BG12" s="367" t="s">
        <v>287</v>
      </c>
      <c r="BH12" s="368" t="s">
        <v>52</v>
      </c>
      <c r="BI12" s="367" t="s">
        <v>288</v>
      </c>
      <c r="BJ12" s="368" t="s">
        <v>53</v>
      </c>
      <c r="BK12" s="367" t="s">
        <v>289</v>
      </c>
      <c r="BL12" s="368" t="s">
        <v>54</v>
      </c>
      <c r="BM12" s="367" t="s">
        <v>290</v>
      </c>
      <c r="BN12" s="368" t="s">
        <v>55</v>
      </c>
      <c r="BO12" s="367" t="s">
        <v>291</v>
      </c>
      <c r="BP12" s="368" t="s">
        <v>57</v>
      </c>
      <c r="BQ12" s="367" t="s">
        <v>292</v>
      </c>
      <c r="BR12" s="368" t="s">
        <v>300</v>
      </c>
      <c r="BS12" s="367" t="s">
        <v>293</v>
      </c>
      <c r="BT12" s="368" t="s">
        <v>58</v>
      </c>
      <c r="BU12" s="367" t="s">
        <v>294</v>
      </c>
      <c r="BV12" s="368" t="s">
        <v>59</v>
      </c>
      <c r="BW12" s="367" t="s">
        <v>295</v>
      </c>
      <c r="BX12" s="368" t="s">
        <v>60</v>
      </c>
      <c r="BY12" s="367" t="s">
        <v>296</v>
      </c>
      <c r="BZ12" s="368" t="s">
        <v>61</v>
      </c>
      <c r="CA12" s="367" t="s">
        <v>297</v>
      </c>
      <c r="CB12" s="368" t="s">
        <v>51</v>
      </c>
      <c r="CC12" s="367" t="s">
        <v>298</v>
      </c>
      <c r="CD12" s="369" t="s">
        <v>301</v>
      </c>
      <c r="CE12" s="623" t="s">
        <v>299</v>
      </c>
      <c r="CF12" s="370" t="s">
        <v>305</v>
      </c>
      <c r="CG12" s="371" t="s">
        <v>428</v>
      </c>
      <c r="CH12" s="370" t="s">
        <v>306</v>
      </c>
      <c r="CI12" s="371" t="s">
        <v>427</v>
      </c>
      <c r="CJ12" s="470" t="s">
        <v>317</v>
      </c>
      <c r="CK12" s="207" t="s">
        <v>287</v>
      </c>
      <c r="CL12" s="208" t="s">
        <v>52</v>
      </c>
      <c r="CM12" s="207" t="s">
        <v>288</v>
      </c>
      <c r="CN12" s="208" t="s">
        <v>53</v>
      </c>
      <c r="CO12" s="207" t="s">
        <v>289</v>
      </c>
      <c r="CP12" s="208" t="s">
        <v>54</v>
      </c>
      <c r="CQ12" s="207" t="s">
        <v>290</v>
      </c>
      <c r="CR12" s="208" t="s">
        <v>55</v>
      </c>
      <c r="CS12" s="207" t="s">
        <v>291</v>
      </c>
      <c r="CT12" s="208" t="s">
        <v>57</v>
      </c>
      <c r="CU12" s="207" t="s">
        <v>292</v>
      </c>
      <c r="CV12" s="208" t="s">
        <v>300</v>
      </c>
      <c r="CW12" s="207" t="s">
        <v>293</v>
      </c>
      <c r="CX12" s="208" t="s">
        <v>58</v>
      </c>
      <c r="CY12" s="207" t="s">
        <v>294</v>
      </c>
      <c r="CZ12" s="208" t="s">
        <v>59</v>
      </c>
      <c r="DA12" s="207" t="s">
        <v>295</v>
      </c>
      <c r="DB12" s="208" t="s">
        <v>60</v>
      </c>
      <c r="DC12" s="207" t="s">
        <v>296</v>
      </c>
      <c r="DD12" s="208" t="s">
        <v>61</v>
      </c>
      <c r="DE12" s="207" t="s">
        <v>297</v>
      </c>
      <c r="DF12" s="208" t="s">
        <v>51</v>
      </c>
      <c r="DG12" s="207" t="s">
        <v>298</v>
      </c>
      <c r="DH12" s="209" t="s">
        <v>301</v>
      </c>
      <c r="DI12" s="622" t="s">
        <v>299</v>
      </c>
      <c r="DJ12" s="197" t="s">
        <v>309</v>
      </c>
      <c r="DK12" s="198" t="s">
        <v>310</v>
      </c>
      <c r="DL12" s="199" t="s">
        <v>311</v>
      </c>
      <c r="DM12" s="198" t="s">
        <v>312</v>
      </c>
      <c r="DN12" s="470" t="s">
        <v>317</v>
      </c>
      <c r="DO12" s="207" t="s">
        <v>287</v>
      </c>
      <c r="DP12" s="208" t="s">
        <v>52</v>
      </c>
      <c r="DQ12" s="207" t="s">
        <v>288</v>
      </c>
      <c r="DR12" s="208" t="s">
        <v>53</v>
      </c>
      <c r="DS12" s="207" t="s">
        <v>289</v>
      </c>
      <c r="DT12" s="208" t="s">
        <v>54</v>
      </c>
      <c r="DU12" s="207" t="s">
        <v>290</v>
      </c>
      <c r="DV12" s="208" t="s">
        <v>55</v>
      </c>
      <c r="DW12" s="207" t="s">
        <v>291</v>
      </c>
      <c r="DX12" s="208" t="s">
        <v>57</v>
      </c>
      <c r="DY12" s="207" t="s">
        <v>292</v>
      </c>
      <c r="DZ12" s="208" t="s">
        <v>300</v>
      </c>
      <c r="EA12" s="207" t="s">
        <v>293</v>
      </c>
      <c r="EB12" s="208" t="s">
        <v>58</v>
      </c>
      <c r="EC12" s="207" t="s">
        <v>294</v>
      </c>
      <c r="ED12" s="208" t="s">
        <v>59</v>
      </c>
      <c r="EE12" s="207" t="s">
        <v>295</v>
      </c>
      <c r="EF12" s="208" t="s">
        <v>60</v>
      </c>
      <c r="EG12" s="207" t="s">
        <v>296</v>
      </c>
      <c r="EH12" s="208" t="s">
        <v>61</v>
      </c>
      <c r="EI12" s="207" t="s">
        <v>297</v>
      </c>
      <c r="EJ12" s="208" t="s">
        <v>51</v>
      </c>
      <c r="EK12" s="207" t="s">
        <v>298</v>
      </c>
      <c r="EL12" s="209" t="s">
        <v>301</v>
      </c>
      <c r="EM12" s="622" t="s">
        <v>299</v>
      </c>
      <c r="EN12" s="197" t="s">
        <v>313</v>
      </c>
      <c r="EO12" s="198" t="s">
        <v>314</v>
      </c>
      <c r="EP12" s="199" t="s">
        <v>315</v>
      </c>
      <c r="EQ12" s="471" t="s">
        <v>316</v>
      </c>
      <c r="ER12" s="827"/>
      <c r="ES12" s="827"/>
      <c r="ET12" s="829"/>
      <c r="EU12" s="831"/>
      <c r="EV12" s="829"/>
      <c r="EW12" s="837"/>
      <c r="EX12" s="782"/>
      <c r="EY12" s="782"/>
      <c r="EZ12" s="782"/>
      <c r="FA12" s="821"/>
      <c r="FD12" s="331"/>
      <c r="FE12" s="331"/>
      <c r="FF12" s="332"/>
      <c r="FH12" s="333"/>
      <c r="FJ12" s="331"/>
    </row>
    <row r="13" spans="1:169" s="334" customFormat="1" ht="181.5" customHeight="1" x14ac:dyDescent="0.2">
      <c r="A13" s="840">
        <v>2</v>
      </c>
      <c r="B13" s="840">
        <v>38</v>
      </c>
      <c r="C13" s="840">
        <v>290</v>
      </c>
      <c r="D13" s="841" t="s">
        <v>364</v>
      </c>
      <c r="E13" s="711">
        <v>307</v>
      </c>
      <c r="F13" s="648" t="s">
        <v>365</v>
      </c>
      <c r="G13" s="711" t="s">
        <v>367</v>
      </c>
      <c r="H13" s="711" t="s">
        <v>368</v>
      </c>
      <c r="I13" s="712">
        <f>AA13+BE13+CI13+CJ13+DN13</f>
        <v>43000000.000000007</v>
      </c>
      <c r="J13" s="713">
        <v>4250000</v>
      </c>
      <c r="K13" s="714">
        <f>J13</f>
        <v>4250000</v>
      </c>
      <c r="L13" s="714">
        <v>0</v>
      </c>
      <c r="M13" s="714">
        <f>J13</f>
        <v>4250000</v>
      </c>
      <c r="N13" s="714">
        <v>195298.78</v>
      </c>
      <c r="O13" s="714">
        <f>J13</f>
        <v>4250000</v>
      </c>
      <c r="P13" s="712">
        <v>1138224.07</v>
      </c>
      <c r="Q13" s="714">
        <f>J13</f>
        <v>4250000</v>
      </c>
      <c r="R13" s="714">
        <v>2532795</v>
      </c>
      <c r="S13" s="714">
        <v>4250000</v>
      </c>
      <c r="T13" s="712">
        <f>3616026.55+4465.05</f>
        <v>3620491.5999999996</v>
      </c>
      <c r="U13" s="714">
        <v>4365906.53</v>
      </c>
      <c r="V13" s="712">
        <v>4365906.53</v>
      </c>
      <c r="W13" s="712">
        <v>4365906.53</v>
      </c>
      <c r="X13" s="712">
        <v>4365906.53</v>
      </c>
      <c r="Y13" s="715">
        <v>4365906.53</v>
      </c>
      <c r="Z13" s="712">
        <v>4365906.53</v>
      </c>
      <c r="AA13" s="712">
        <v>4365906.53</v>
      </c>
      <c r="AB13" s="712">
        <v>8400000</v>
      </c>
      <c r="AC13" s="712"/>
      <c r="AD13" s="712">
        <v>0</v>
      </c>
      <c r="AE13" s="716">
        <v>1447134.15</v>
      </c>
      <c r="AF13" s="712">
        <v>1447134.15</v>
      </c>
      <c r="AG13" s="716">
        <v>780000</v>
      </c>
      <c r="AH13" s="712">
        <f>1848562.81-AF13</f>
        <v>401428.66000000015</v>
      </c>
      <c r="AI13" s="716">
        <v>444000</v>
      </c>
      <c r="AJ13" s="712">
        <v>591858.14</v>
      </c>
      <c r="AK13" s="716">
        <v>780000</v>
      </c>
      <c r="AL13" s="712">
        <v>997088.87972000032</v>
      </c>
      <c r="AM13" s="716">
        <v>780000</v>
      </c>
      <c r="AN13" s="712">
        <v>718443.85027999943</v>
      </c>
      <c r="AO13" s="716">
        <v>780000</v>
      </c>
      <c r="AP13" s="714">
        <v>601656.99</v>
      </c>
      <c r="AQ13" s="716">
        <v>780000</v>
      </c>
      <c r="AR13" s="714">
        <v>698998.95000000019</v>
      </c>
      <c r="AS13" s="716">
        <v>780000</v>
      </c>
      <c r="AT13" s="714">
        <v>999023.46999999974</v>
      </c>
      <c r="AU13" s="716">
        <v>612000</v>
      </c>
      <c r="AV13" s="712">
        <v>683158.63999999897</v>
      </c>
      <c r="AW13" s="716">
        <v>612000</v>
      </c>
      <c r="AX13" s="717">
        <v>940540.25000000186</v>
      </c>
      <c r="AY13" s="716">
        <v>604865.85</v>
      </c>
      <c r="AZ13" s="717">
        <v>387617.4299999997</v>
      </c>
      <c r="BA13" s="648">
        <f>AY13+AW13+AU13+AS13+AQ13+AO13+AM13+AK13+AI13+AG13+AE13</f>
        <v>8400000</v>
      </c>
      <c r="BB13" s="648">
        <f>AC13+AE13+AG13+AI13+AK13+AM13+AO13+AQ13+AS13+AU13+AW13+AY13</f>
        <v>8400000</v>
      </c>
      <c r="BC13" s="649">
        <f>AD13+AF13+AH13+AJ13+AL13+AN13+AP13+AR13+AT13+AV13+AX13+AZ13</f>
        <v>8466949.4100000001</v>
      </c>
      <c r="BD13" s="648">
        <f>AY13+AW13+AU13+AS13+AQ13+AO13+AM13+AK13+AI13+AG13+AE13</f>
        <v>8400000</v>
      </c>
      <c r="BE13" s="649">
        <f>AD13+AF13+AH13+AJ13+AL13+AN13+AP13+AR13+AT13+AV13+AX13+AZ13</f>
        <v>8466949.4100000001</v>
      </c>
      <c r="BF13" s="718">
        <f>CH13</f>
        <v>13651068.640000004</v>
      </c>
      <c r="BG13" s="649">
        <v>0</v>
      </c>
      <c r="BH13" s="649">
        <v>0</v>
      </c>
      <c r="BI13" s="649">
        <v>702043</v>
      </c>
      <c r="BJ13" s="649">
        <v>567695.46</v>
      </c>
      <c r="BK13" s="719">
        <v>1334980</v>
      </c>
      <c r="BL13" s="719">
        <v>1562431.48</v>
      </c>
      <c r="BM13" s="649">
        <v>1334480</v>
      </c>
      <c r="BN13" s="649">
        <v>1496249.87</v>
      </c>
      <c r="BO13" s="649">
        <v>1454480</v>
      </c>
      <c r="BP13" s="649">
        <v>1391895.1300000004</v>
      </c>
      <c r="BQ13" s="649">
        <v>1459408.04</v>
      </c>
      <c r="BR13" s="649">
        <v>1387490.1899999995</v>
      </c>
      <c r="BS13" s="649">
        <v>1454980</v>
      </c>
      <c r="BT13" s="649">
        <v>1387831.9800000004</v>
      </c>
      <c r="BU13" s="649">
        <v>1333820</v>
      </c>
      <c r="BV13" s="649">
        <v>1388281.21</v>
      </c>
      <c r="BW13" s="649">
        <v>1333320</v>
      </c>
      <c r="BX13" s="649">
        <v>1386246.28</v>
      </c>
      <c r="BY13" s="649">
        <v>1333320</v>
      </c>
      <c r="BZ13" s="649">
        <v>1598505.120000001</v>
      </c>
      <c r="CA13" s="649">
        <v>1332820</v>
      </c>
      <c r="CB13" s="649">
        <v>1175807.6099999994</v>
      </c>
      <c r="CC13" s="648">
        <v>577417.60000000522</v>
      </c>
      <c r="CD13" s="648">
        <v>308634.31000000052</v>
      </c>
      <c r="CE13" s="648">
        <f>BI13+BK13+BM13+BO13+BQ13+BS13+BU13+BW13+BY13+CA13+CC13</f>
        <v>13651068.640000004</v>
      </c>
      <c r="CF13" s="649">
        <f>BG13+BI13+BK13+BM13+BO13+BQ13+BS13+BU13+BW13+BY13+CA13+CC13</f>
        <v>13651068.640000004</v>
      </c>
      <c r="CG13" s="649">
        <f>BH13+BJ13+BL13+BN13+BP13+BR13+BT13+BV13+BX13+BZ13+CB13+CD13</f>
        <v>13651068.640000001</v>
      </c>
      <c r="CH13" s="649">
        <f>CC13+CA13+BY13+BW13+BU13+BS13+BQ13+BO13+BM13+BK13+BI13</f>
        <v>13651068.640000004</v>
      </c>
      <c r="CI13" s="649">
        <f>CD13+CB13+BZ13+BX13+BV13+BT13+BR13+BP13+BN13+BL13+BJ13</f>
        <v>13651068.640000004</v>
      </c>
      <c r="CJ13" s="712">
        <v>12000000</v>
      </c>
      <c r="CK13" s="649">
        <v>16409.77</v>
      </c>
      <c r="CL13" s="649">
        <v>16409.77</v>
      </c>
      <c r="CM13" s="649">
        <v>394482.64</v>
      </c>
      <c r="CN13" s="649">
        <v>394482.64</v>
      </c>
      <c r="CO13" s="649">
        <v>1140826.2799999998</v>
      </c>
      <c r="CP13" s="649">
        <v>1140826.2799999998</v>
      </c>
      <c r="CQ13" s="649">
        <v>1320000</v>
      </c>
      <c r="CR13" s="649">
        <v>1209347.0500000003</v>
      </c>
      <c r="CS13" s="649">
        <v>1320000</v>
      </c>
      <c r="CT13" s="649">
        <v>1200352.32</v>
      </c>
      <c r="CU13" s="649">
        <v>1320000</v>
      </c>
      <c r="CV13" s="652">
        <v>1164376.17</v>
      </c>
      <c r="CW13" s="649">
        <v>1320000</v>
      </c>
      <c r="CX13" s="649">
        <v>1283557.7699999996</v>
      </c>
      <c r="CY13" s="649">
        <v>1200000</v>
      </c>
      <c r="CZ13" s="649">
        <v>1148990.51</v>
      </c>
      <c r="DA13" s="648">
        <v>1200000</v>
      </c>
      <c r="DB13" s="649">
        <v>1149894.4921999995</v>
      </c>
      <c r="DC13" s="648">
        <v>1200000</v>
      </c>
      <c r="DD13" s="648">
        <v>0</v>
      </c>
      <c r="DE13" s="648">
        <v>1020000</v>
      </c>
      <c r="DF13" s="648">
        <v>0</v>
      </c>
      <c r="DG13" s="648">
        <f>548281+0.31</f>
        <v>548281.31000000006</v>
      </c>
      <c r="DH13" s="648">
        <v>0</v>
      </c>
      <c r="DI13" s="648">
        <f>CK13+CM13+CO13+CQ13+CS13+CU13+CW13+CY13+DA13+DC13+DE13+DG13</f>
        <v>12000000</v>
      </c>
      <c r="DJ13" s="652">
        <f>CK13+CM13+CO13+CQ13+CS13+CU13+CW13+CY13+DA13</f>
        <v>9231718.6899999995</v>
      </c>
      <c r="DK13" s="652">
        <f>CL13+CN13+CP13+CR13+CT13+CV13+CX13+CZ13+DB13</f>
        <v>8708237.0022</v>
      </c>
      <c r="DL13" s="649">
        <f>CK13+CM13+CO13+CQ13+CS13+CU13+CW13+CY13+DA13+DC13+DE13+DG13</f>
        <v>12000000</v>
      </c>
      <c r="DM13" s="649">
        <f>CL13+CN13+CP13+CR13+CT13+CV13+CX13+CZ13+DB13+DD13+DF13+DH13</f>
        <v>8708237.0022</v>
      </c>
      <c r="DN13" s="715">
        <v>4516075.42</v>
      </c>
      <c r="DO13" s="648"/>
      <c r="DP13" s="648"/>
      <c r="DQ13" s="648"/>
      <c r="DR13" s="648"/>
      <c r="DS13" s="648"/>
      <c r="DT13" s="648"/>
      <c r="DU13" s="648"/>
      <c r="DV13" s="648"/>
      <c r="DW13" s="648"/>
      <c r="DX13" s="648"/>
      <c r="DY13" s="648"/>
      <c r="DZ13" s="648"/>
      <c r="EA13" s="648"/>
      <c r="EB13" s="648"/>
      <c r="EC13" s="648"/>
      <c r="ED13" s="648"/>
      <c r="EE13" s="648"/>
      <c r="EF13" s="648"/>
      <c r="EG13" s="648"/>
      <c r="EH13" s="648"/>
      <c r="EI13" s="648"/>
      <c r="EJ13" s="648"/>
      <c r="EK13" s="648"/>
      <c r="EL13" s="648"/>
      <c r="EM13" s="648"/>
      <c r="EN13" s="648"/>
      <c r="EO13" s="648"/>
      <c r="EP13" s="648"/>
      <c r="EQ13" s="648"/>
      <c r="ER13" s="720">
        <f>DB13/DA13</f>
        <v>0.95824541016666631</v>
      </c>
      <c r="ES13" s="721">
        <f>DK13/DJ13</f>
        <v>0.94329531635674224</v>
      </c>
      <c r="ET13" s="722">
        <f>DM13/DL13</f>
        <v>0.72568641685000002</v>
      </c>
      <c r="EU13" s="722">
        <f>(AA13+BE13+CI13+DK13)/(Z13+BD13+CH13+DJ13)</f>
        <v>0.98719357630344329</v>
      </c>
      <c r="EV13" s="722">
        <f>(AA13+BE13+CI13+DM13)/I13</f>
        <v>0.81842236237674415</v>
      </c>
      <c r="EW13" s="723" t="s">
        <v>681</v>
      </c>
      <c r="EX13" s="724" t="s">
        <v>71</v>
      </c>
      <c r="EY13" s="724" t="s">
        <v>71</v>
      </c>
      <c r="EZ13" s="725" t="s">
        <v>429</v>
      </c>
      <c r="FA13" s="725" t="s">
        <v>652</v>
      </c>
      <c r="FC13" s="375"/>
      <c r="FD13" s="331"/>
      <c r="FE13" s="331"/>
      <c r="FF13" s="335"/>
      <c r="FH13" s="336"/>
    </row>
    <row r="14" spans="1:169" s="1" customFormat="1" ht="174" customHeight="1" x14ac:dyDescent="0.2">
      <c r="A14" s="840"/>
      <c r="B14" s="840"/>
      <c r="C14" s="840"/>
      <c r="D14" s="841"/>
      <c r="E14" s="696">
        <v>603</v>
      </c>
      <c r="F14" s="726" t="s">
        <v>366</v>
      </c>
      <c r="G14" s="696" t="s">
        <v>367</v>
      </c>
      <c r="H14" s="696" t="s">
        <v>368</v>
      </c>
      <c r="I14" s="712">
        <v>11000000</v>
      </c>
      <c r="J14" s="727">
        <v>750000</v>
      </c>
      <c r="K14" s="728">
        <f>J14</f>
        <v>750000</v>
      </c>
      <c r="L14" s="728">
        <v>0</v>
      </c>
      <c r="M14" s="728">
        <f>J14</f>
        <v>750000</v>
      </c>
      <c r="N14" s="728">
        <f>90847.4405+252.49</f>
        <v>91099.930500000002</v>
      </c>
      <c r="O14" s="728">
        <v>750000</v>
      </c>
      <c r="P14" s="729">
        <v>280044.96000000002</v>
      </c>
      <c r="Q14" s="728">
        <v>750000</v>
      </c>
      <c r="R14" s="728">
        <v>542266</v>
      </c>
      <c r="S14" s="728">
        <v>750000</v>
      </c>
      <c r="T14" s="729">
        <f>791910+661.4</f>
        <v>792571.4</v>
      </c>
      <c r="U14" s="730">
        <v>1019665.43</v>
      </c>
      <c r="V14" s="731">
        <v>1019665.43</v>
      </c>
      <c r="W14" s="731">
        <v>1019665.43</v>
      </c>
      <c r="X14" s="729">
        <v>1019665.43</v>
      </c>
      <c r="Y14" s="731">
        <v>1019665.43</v>
      </c>
      <c r="Z14" s="731">
        <v>1019665.43</v>
      </c>
      <c r="AA14" s="731">
        <v>1019665.43</v>
      </c>
      <c r="AB14" s="731">
        <v>2100000</v>
      </c>
      <c r="AC14" s="729"/>
      <c r="AD14" s="731">
        <v>0</v>
      </c>
      <c r="AE14" s="732">
        <v>276540.05</v>
      </c>
      <c r="AF14" s="731">
        <v>276540.05</v>
      </c>
      <c r="AG14" s="716">
        <v>210000</v>
      </c>
      <c r="AH14" s="729">
        <f>360455.95-AF14</f>
        <v>83915.900000000023</v>
      </c>
      <c r="AI14" s="732">
        <v>126000</v>
      </c>
      <c r="AJ14" s="729">
        <f>551395.12-AF14-AH14</f>
        <v>190939.16999999998</v>
      </c>
      <c r="AK14" s="732">
        <v>210000</v>
      </c>
      <c r="AL14" s="729">
        <v>266394</v>
      </c>
      <c r="AM14" s="732">
        <v>210000</v>
      </c>
      <c r="AN14" s="729">
        <v>236732.41</v>
      </c>
      <c r="AO14" s="732">
        <v>210000</v>
      </c>
      <c r="AP14" s="728">
        <v>156752.34</v>
      </c>
      <c r="AQ14" s="732">
        <v>210000</v>
      </c>
      <c r="AR14" s="730">
        <v>157389.94</v>
      </c>
      <c r="AS14" s="732">
        <v>210000</v>
      </c>
      <c r="AT14" s="728">
        <v>238192.55000000016</v>
      </c>
      <c r="AU14" s="732">
        <v>168000</v>
      </c>
      <c r="AV14" s="731">
        <v>94941.019999999553</v>
      </c>
      <c r="AW14" s="732">
        <v>134729.95000000001</v>
      </c>
      <c r="AX14" s="733">
        <v>133076.29000000004</v>
      </c>
      <c r="AY14" s="732">
        <v>134730</v>
      </c>
      <c r="AZ14" s="733">
        <v>300999.08000000007</v>
      </c>
      <c r="BA14" s="734">
        <f>AY14+AW14+AU14+AS14+AQ14+AO14+AM14+AK14+AI14+AG14+AE14</f>
        <v>2100000</v>
      </c>
      <c r="BB14" s="649">
        <f>AC14+AE14+AG14+AI14+AK14+AM14+AO14+AQ14+AS14+AU14+AW14+AY14</f>
        <v>2100000</v>
      </c>
      <c r="BC14" s="649">
        <f>AD14+AF14+AH14+AJ14+AL14+AN14+AP14+AR14+AT14+AV14+AX14+AZ14</f>
        <v>2135872.75</v>
      </c>
      <c r="BD14" s="734">
        <f>AY14+AW14+AU14+AS14+AQ14+AO14+AM14+AK14+AI14+AG14+AE14</f>
        <v>2100000</v>
      </c>
      <c r="BE14" s="649">
        <f>AD14+AF14+AH14+AJ14+AL14+AN14+AP14+AR14+AT14+AV14+AX14+AZ14</f>
        <v>2135872.75</v>
      </c>
      <c r="BF14" s="733">
        <v>2800000</v>
      </c>
      <c r="BG14" s="649">
        <v>0</v>
      </c>
      <c r="BH14" s="649">
        <v>0</v>
      </c>
      <c r="BI14" s="649">
        <v>118000</v>
      </c>
      <c r="BJ14" s="719">
        <v>154062.98000000001</v>
      </c>
      <c r="BK14" s="649">
        <v>286325</v>
      </c>
      <c r="BL14" s="649">
        <v>240087.00000000003</v>
      </c>
      <c r="BM14" s="649">
        <v>286425</v>
      </c>
      <c r="BN14" s="649">
        <v>292473.99999999994</v>
      </c>
      <c r="BO14" s="649">
        <v>286425</v>
      </c>
      <c r="BP14" s="649">
        <v>296042.33799999999</v>
      </c>
      <c r="BQ14" s="649">
        <v>286430</v>
      </c>
      <c r="BR14" s="649">
        <v>292798.75199999986</v>
      </c>
      <c r="BS14" s="649">
        <v>286415</v>
      </c>
      <c r="BT14" s="649">
        <v>296623.62000000034</v>
      </c>
      <c r="BU14" s="649">
        <v>286275</v>
      </c>
      <c r="BV14" s="649">
        <v>241346.41400000011</v>
      </c>
      <c r="BW14" s="649">
        <v>286275</v>
      </c>
      <c r="BX14" s="649">
        <v>289158.72754999995</v>
      </c>
      <c r="BY14" s="649">
        <v>286275</v>
      </c>
      <c r="BZ14" s="649">
        <v>222779.35044999979</v>
      </c>
      <c r="CA14" s="649">
        <v>286275</v>
      </c>
      <c r="CB14" s="649">
        <v>157297.57459999993</v>
      </c>
      <c r="CC14" s="734">
        <v>104880</v>
      </c>
      <c r="CD14" s="734">
        <v>626736.57340000011</v>
      </c>
      <c r="CE14" s="648">
        <f>BI14+BK14+BM14+BO14+BQ14+BS14+BU14+BW14+BY14+CA14+CC14</f>
        <v>2800000</v>
      </c>
      <c r="CF14" s="649">
        <f>BG14+BI14+BK14+BM14+BO14+BQ14+BS14+BU14+BW14+BY14+CA14+CC14</f>
        <v>2800000</v>
      </c>
      <c r="CG14" s="649">
        <f>BH14+BJ14+BL14+BN14+BP14+BR14+BT14+BV14+BX14+BZ14+CB14+CD14</f>
        <v>3109407.33</v>
      </c>
      <c r="CH14" s="649">
        <f>CC14+CA14+BY14+BW14+BU14+BS14+BQ14+BO14+BM14+BK14+BI14</f>
        <v>2800000</v>
      </c>
      <c r="CI14" s="649">
        <f>CD14+CB14+BZ14+BX14+BV14+BT14+BR14+BP14+BN14+BL14+BJ14</f>
        <v>3109407.33</v>
      </c>
      <c r="CJ14" s="712">
        <v>3500000</v>
      </c>
      <c r="CK14" s="649">
        <v>0</v>
      </c>
      <c r="CL14" s="649">
        <v>0</v>
      </c>
      <c r="CM14" s="649">
        <v>121316.655</v>
      </c>
      <c r="CN14" s="649">
        <v>121316.655</v>
      </c>
      <c r="CO14" s="649">
        <v>325484.78500000003</v>
      </c>
      <c r="CP14" s="649">
        <v>325484.78500000003</v>
      </c>
      <c r="CQ14" s="649">
        <v>350000</v>
      </c>
      <c r="CR14" s="649">
        <v>356868.71299999999</v>
      </c>
      <c r="CS14" s="649">
        <v>385000</v>
      </c>
      <c r="CT14" s="649">
        <v>256662.788</v>
      </c>
      <c r="CU14" s="649">
        <v>350000</v>
      </c>
      <c r="CV14" s="652">
        <v>343833.19899999979</v>
      </c>
      <c r="CW14" s="649">
        <v>350000</v>
      </c>
      <c r="CX14" s="652">
        <v>364131.63</v>
      </c>
      <c r="CY14" s="649">
        <v>350000</v>
      </c>
      <c r="CZ14" s="649">
        <v>651811.78000000026</v>
      </c>
      <c r="DA14" s="648">
        <v>350000</v>
      </c>
      <c r="DB14" s="649">
        <v>463161.6725499999</v>
      </c>
      <c r="DC14" s="648">
        <v>350000</v>
      </c>
      <c r="DD14" s="648">
        <v>0</v>
      </c>
      <c r="DE14" s="648">
        <v>350000</v>
      </c>
      <c r="DF14" s="648">
        <v>0</v>
      </c>
      <c r="DG14" s="648">
        <v>218198.56025000001</v>
      </c>
      <c r="DH14" s="648">
        <v>0</v>
      </c>
      <c r="DI14" s="648">
        <f>CK14+CM14+CO14+CQ14+CS14+CU14+CW14+CY14+DA14+DC14+DE14+DG14</f>
        <v>3500000.00025</v>
      </c>
      <c r="DJ14" s="652">
        <f>CK14+CM14+CO14+CQ14+CS14+CU14+CW14+CY14+DA14</f>
        <v>2581801.44</v>
      </c>
      <c r="DK14" s="652">
        <f>CL14+CN14+CP14+CR14+CT14+CV14+CX14+CZ14+DB14</f>
        <v>2883271.2225500001</v>
      </c>
      <c r="DL14" s="649">
        <f>CK14+CM14+CO14+CQ14+CS14+CU14+CW14+CY14+DA14+DC14+DE14+DG14</f>
        <v>3500000.00025</v>
      </c>
      <c r="DM14" s="649">
        <f>CL14+CN14+CP14+CR14+CT14+CV14+CX14+CZ14+DB14+DD14+DF14+DH14</f>
        <v>2883271.2225500001</v>
      </c>
      <c r="DN14" s="715">
        <v>4516076.42</v>
      </c>
      <c r="DO14" s="648"/>
      <c r="DP14" s="648"/>
      <c r="DQ14" s="648"/>
      <c r="DR14" s="648"/>
      <c r="DS14" s="648"/>
      <c r="DT14" s="648"/>
      <c r="DU14" s="648"/>
      <c r="DV14" s="648"/>
      <c r="DW14" s="648"/>
      <c r="DX14" s="648"/>
      <c r="DY14" s="648"/>
      <c r="DZ14" s="648"/>
      <c r="EA14" s="648"/>
      <c r="EB14" s="648"/>
      <c r="EC14" s="648"/>
      <c r="ED14" s="648"/>
      <c r="EE14" s="648"/>
      <c r="EF14" s="648"/>
      <c r="EG14" s="648"/>
      <c r="EH14" s="648"/>
      <c r="EI14" s="648"/>
      <c r="EJ14" s="648"/>
      <c r="EK14" s="648"/>
      <c r="EL14" s="648"/>
      <c r="EM14" s="648"/>
      <c r="EN14" s="648"/>
      <c r="EO14" s="648"/>
      <c r="EP14" s="648"/>
      <c r="EQ14" s="648"/>
      <c r="ER14" s="720">
        <f>DB14/DA14</f>
        <v>1.3233190644285711</v>
      </c>
      <c r="ES14" s="721">
        <f>DK14/DJ14</f>
        <v>1.1167672222500582</v>
      </c>
      <c r="ET14" s="722">
        <f>DM14/DL14</f>
        <v>0.82379177781258628</v>
      </c>
      <c r="EU14" s="722">
        <f>(AA14+BE14+CI14+DK14)/(Z14+BD14+CH14+DJ14)</f>
        <v>1.0760750906213905</v>
      </c>
      <c r="EV14" s="722">
        <f>(AA14+BE14+CI14+DM14)/I14</f>
        <v>0.83165606659545444</v>
      </c>
      <c r="EW14" s="723" t="s">
        <v>682</v>
      </c>
      <c r="EX14" s="724" t="s">
        <v>71</v>
      </c>
      <c r="EY14" s="724" t="s">
        <v>71</v>
      </c>
      <c r="EZ14" s="735" t="s">
        <v>430</v>
      </c>
      <c r="FA14" s="735" t="s">
        <v>652</v>
      </c>
      <c r="FB14" s="334"/>
      <c r="FC14" s="337"/>
      <c r="FD14" s="331"/>
      <c r="FE14" s="331"/>
      <c r="FF14" s="338"/>
      <c r="FH14" s="333"/>
      <c r="FJ14" s="331"/>
      <c r="FL14" s="331"/>
      <c r="FM14" s="331"/>
    </row>
    <row r="15" spans="1:169" s="342" customFormat="1" ht="66.75" customHeight="1" x14ac:dyDescent="0.25">
      <c r="A15" s="339"/>
      <c r="B15" s="339"/>
      <c r="C15" s="340"/>
      <c r="D15" s="341"/>
      <c r="F15" s="343"/>
      <c r="G15" s="344"/>
      <c r="H15" s="345"/>
      <c r="I15" s="347">
        <f>I14-11000000</f>
        <v>0</v>
      </c>
      <c r="J15" s="340"/>
      <c r="K15" s="340"/>
      <c r="L15" s="340"/>
      <c r="M15" s="340"/>
      <c r="N15" s="340"/>
      <c r="O15" s="340"/>
      <c r="P15" s="340"/>
      <c r="Q15" s="340"/>
      <c r="R15" s="340"/>
      <c r="S15" s="340"/>
      <c r="T15" s="346"/>
      <c r="U15" s="340"/>
      <c r="V15" s="346"/>
      <c r="W15" s="340"/>
      <c r="X15" s="340"/>
      <c r="Y15" s="340"/>
      <c r="Z15" s="340"/>
      <c r="AA15" s="346"/>
      <c r="AB15" s="346"/>
      <c r="AC15" s="340"/>
      <c r="AD15" s="340"/>
      <c r="AE15" s="340"/>
      <c r="AF15" s="340"/>
      <c r="AG15" s="340"/>
      <c r="AH15" s="340"/>
      <c r="AI15" s="340"/>
      <c r="AJ15" s="347"/>
      <c r="AK15" s="340"/>
      <c r="AL15" s="340"/>
      <c r="AM15" s="340"/>
      <c r="AN15" s="340"/>
      <c r="AO15" s="340"/>
      <c r="AP15" s="340"/>
      <c r="AQ15" s="340"/>
      <c r="AR15" s="340"/>
      <c r="AS15" s="340"/>
      <c r="AT15" s="340"/>
      <c r="AU15" s="340"/>
      <c r="AV15" s="340"/>
      <c r="AW15" s="340"/>
      <c r="AX15" s="340"/>
      <c r="AY15" s="340"/>
      <c r="AZ15" s="340"/>
      <c r="BA15" s="348"/>
      <c r="BB15" s="348"/>
      <c r="BC15" s="349"/>
      <c r="BD15" s="348"/>
      <c r="BE15" s="296"/>
      <c r="BF15" s="350"/>
      <c r="BG15" s="350"/>
      <c r="BH15" s="350"/>
      <c r="BI15" s="350"/>
      <c r="BJ15" s="350"/>
      <c r="BK15" s="350"/>
      <c r="BL15" s="350"/>
      <c r="BM15" s="350"/>
      <c r="BN15" s="351"/>
      <c r="BO15" s="350"/>
      <c r="BP15" s="350"/>
      <c r="BQ15" s="350"/>
      <c r="BR15" s="350"/>
      <c r="BS15" s="350"/>
      <c r="BT15" s="350"/>
      <c r="BU15" s="350"/>
      <c r="BV15" s="350"/>
      <c r="BW15" s="350"/>
      <c r="BX15" s="350"/>
      <c r="BY15" s="350"/>
      <c r="BZ15" s="350"/>
      <c r="CA15" s="350"/>
      <c r="CB15" s="350"/>
      <c r="CC15" s="350"/>
      <c r="CD15" s="350"/>
      <c r="CE15" s="350"/>
      <c r="CF15" s="350"/>
      <c r="CG15" s="350"/>
      <c r="CH15" s="350"/>
      <c r="CI15" s="324"/>
      <c r="CJ15" s="308"/>
      <c r="CK15" s="350"/>
      <c r="CL15" s="350"/>
      <c r="CM15" s="350"/>
      <c r="CN15" s="350"/>
      <c r="CO15" s="350"/>
      <c r="CP15" s="350"/>
      <c r="CQ15" s="350"/>
      <c r="CR15" s="350"/>
      <c r="CS15" s="350"/>
      <c r="CT15" s="350"/>
      <c r="CU15" s="350"/>
      <c r="CV15" s="350"/>
      <c r="CW15" s="350"/>
      <c r="CX15" s="350"/>
      <c r="CY15" s="350"/>
      <c r="CZ15" s="350"/>
      <c r="DA15" s="350"/>
      <c r="DB15" s="350"/>
      <c r="DC15" s="350"/>
      <c r="DD15" s="372"/>
      <c r="DE15" s="350"/>
      <c r="DF15" s="350"/>
      <c r="DG15" s="350"/>
      <c r="DH15" s="350"/>
      <c r="DI15" s="350"/>
      <c r="DJ15" s="350"/>
      <c r="DK15" s="372"/>
      <c r="DL15" s="350"/>
      <c r="DM15" s="350"/>
      <c r="DN15" s="372"/>
      <c r="DO15" s="352"/>
      <c r="DP15" s="352"/>
      <c r="DQ15" s="352"/>
      <c r="DR15" s="352"/>
      <c r="DS15" s="352"/>
      <c r="DT15" s="352"/>
      <c r="DU15" s="352"/>
      <c r="DV15" s="352"/>
      <c r="DW15" s="352"/>
      <c r="DX15" s="352"/>
      <c r="DY15" s="352"/>
      <c r="DZ15" s="352"/>
      <c r="EA15" s="352"/>
      <c r="EB15" s="352"/>
      <c r="EC15" s="352"/>
      <c r="ED15" s="352"/>
      <c r="EE15" s="352"/>
      <c r="EF15" s="352"/>
      <c r="EG15" s="352"/>
      <c r="EH15" s="352"/>
      <c r="EI15" s="352"/>
      <c r="EJ15" s="352"/>
      <c r="EK15" s="352"/>
      <c r="EL15" s="352"/>
      <c r="EM15" s="352"/>
      <c r="EN15" s="352"/>
      <c r="EO15" s="352"/>
      <c r="EP15" s="352"/>
      <c r="EQ15" s="352"/>
      <c r="ER15" s="353"/>
      <c r="ES15" s="354"/>
      <c r="ET15" s="355"/>
      <c r="EU15" s="355"/>
      <c r="EV15" s="355"/>
      <c r="EW15" s="373"/>
      <c r="EX15" s="356"/>
      <c r="EY15" s="356"/>
      <c r="EZ15" s="357"/>
      <c r="FA15" s="358"/>
      <c r="FD15" s="331"/>
      <c r="FE15" s="331"/>
      <c r="FF15" s="287"/>
      <c r="FH15" s="359"/>
    </row>
    <row r="16" spans="1:169" ht="26.25" x14ac:dyDescent="0.4">
      <c r="D16" s="21" t="s">
        <v>35</v>
      </c>
      <c r="W16" s="360"/>
      <c r="X16" s="149"/>
      <c r="Y16" s="361"/>
      <c r="AA16" s="149"/>
      <c r="AB16" s="275"/>
      <c r="AC16" s="275"/>
      <c r="AT16" s="268"/>
      <c r="AU16" s="268"/>
      <c r="AV16" s="268"/>
      <c r="AW16" s="268"/>
      <c r="AX16" s="268"/>
      <c r="AY16" s="268"/>
      <c r="AZ16" s="268"/>
      <c r="BA16" s="268"/>
      <c r="BB16" s="268"/>
      <c r="BC16" s="268"/>
      <c r="BD16" s="268"/>
      <c r="BE16" s="296"/>
      <c r="BF16" s="11"/>
      <c r="BG16" s="297"/>
      <c r="BH16" s="11"/>
      <c r="BI16" s="11"/>
      <c r="BJ16" s="11"/>
      <c r="BK16" s="11"/>
      <c r="BL16" s="11"/>
      <c r="BM16" s="11"/>
      <c r="BN16" s="308"/>
      <c r="BO16" s="11"/>
      <c r="BP16" s="11"/>
      <c r="BQ16" s="11"/>
      <c r="BR16" s="11"/>
      <c r="BS16" s="11"/>
      <c r="BT16" s="299"/>
      <c r="BU16" s="11"/>
      <c r="BV16" s="11"/>
      <c r="BW16" s="11"/>
      <c r="BX16" s="11"/>
      <c r="BY16" s="11"/>
      <c r="BZ16" s="11"/>
      <c r="CA16" s="11"/>
      <c r="CB16" s="308"/>
      <c r="CC16" s="11"/>
      <c r="CD16" s="11"/>
      <c r="CE16" s="11"/>
      <c r="CF16" s="11"/>
      <c r="CG16" s="300"/>
      <c r="CH16" s="325"/>
      <c r="CI16" s="324"/>
      <c r="CJ16" s="11"/>
      <c r="CK16" s="11"/>
      <c r="CL16" s="11"/>
      <c r="CM16" s="11"/>
      <c r="CN16" s="11"/>
      <c r="CO16" s="11"/>
      <c r="CP16" s="11"/>
      <c r="CQ16" s="11"/>
      <c r="CR16" s="11"/>
      <c r="CS16" s="11"/>
      <c r="CT16" s="11"/>
      <c r="CU16" s="11"/>
      <c r="CV16" s="11"/>
      <c r="CW16" s="11"/>
      <c r="CX16" s="11"/>
      <c r="CY16" s="11"/>
      <c r="CZ16" s="11"/>
      <c r="DA16" s="11"/>
      <c r="DB16" s="11"/>
      <c r="DC16" s="11"/>
      <c r="DD16" s="11"/>
      <c r="DE16" s="11"/>
      <c r="DF16" s="11"/>
      <c r="DG16" s="11"/>
      <c r="DH16" s="11"/>
      <c r="DI16" s="11"/>
      <c r="DJ16" s="11"/>
      <c r="DK16" s="11"/>
      <c r="DL16" s="11"/>
      <c r="DM16" s="11"/>
      <c r="DN16" s="297"/>
      <c r="DO16" s="11"/>
      <c r="DP16" s="11"/>
      <c r="DQ16" s="11"/>
      <c r="DR16" s="11"/>
      <c r="DS16" s="11"/>
      <c r="DT16" s="11"/>
      <c r="DU16" s="11"/>
      <c r="DV16" s="11"/>
      <c r="DW16" s="11"/>
      <c r="DX16" s="11"/>
      <c r="DY16" s="11"/>
      <c r="DZ16" s="11"/>
      <c r="EA16" s="11"/>
      <c r="EB16" s="11"/>
      <c r="EC16" s="11"/>
      <c r="ED16" s="11"/>
      <c r="EE16" s="11"/>
      <c r="EF16" s="11"/>
      <c r="EG16" s="11"/>
      <c r="EH16" s="11"/>
      <c r="EI16" s="11"/>
      <c r="EJ16" s="11"/>
      <c r="EK16" s="11"/>
      <c r="EL16" s="11"/>
      <c r="EM16" s="11"/>
      <c r="EN16" s="11"/>
      <c r="EO16" s="11"/>
      <c r="EP16" s="11"/>
      <c r="EQ16" s="11"/>
      <c r="ER16" s="2"/>
      <c r="ES16" s="2"/>
      <c r="ET16" s="2"/>
      <c r="EU16" s="298"/>
      <c r="EV16" s="269"/>
      <c r="FB16" s="269"/>
      <c r="FC16" s="1"/>
      <c r="FD16" s="331"/>
      <c r="FE16" s="331"/>
      <c r="FF16" s="1"/>
      <c r="FH16" s="359"/>
    </row>
    <row r="17" spans="4:160" ht="15.75" x14ac:dyDescent="0.25">
      <c r="D17" s="29" t="s">
        <v>36</v>
      </c>
      <c r="E17" s="842" t="s">
        <v>37</v>
      </c>
      <c r="F17" s="843"/>
      <c r="G17" s="844"/>
      <c r="H17" s="845" t="s">
        <v>38</v>
      </c>
      <c r="I17" s="846"/>
      <c r="J17" s="846"/>
      <c r="K17" s="846"/>
      <c r="L17" s="846"/>
      <c r="M17" s="846"/>
      <c r="N17" s="846"/>
      <c r="O17" s="846"/>
      <c r="P17" s="846"/>
      <c r="Q17" s="846"/>
      <c r="AT17" s="149"/>
      <c r="AU17" s="149"/>
      <c r="AV17" s="149"/>
      <c r="AW17" s="149"/>
      <c r="AX17" s="275"/>
      <c r="AY17" s="149"/>
      <c r="AZ17" s="149"/>
      <c r="BA17" s="149"/>
      <c r="BB17" s="149"/>
      <c r="BC17" s="149"/>
      <c r="BD17" s="149"/>
      <c r="BE17" s="268"/>
      <c r="DJ17" s="275"/>
      <c r="DK17" s="323"/>
      <c r="ER17" s="269"/>
      <c r="EW17" s="362"/>
      <c r="FC17" s="1"/>
      <c r="FD17" s="276"/>
    </row>
    <row r="18" spans="4:160" ht="15.75" x14ac:dyDescent="0.25">
      <c r="D18" s="101">
        <v>13</v>
      </c>
      <c r="E18" s="847" t="s">
        <v>95</v>
      </c>
      <c r="F18" s="848"/>
      <c r="G18" s="849"/>
      <c r="H18" s="850" t="s">
        <v>86</v>
      </c>
      <c r="I18" s="851"/>
      <c r="J18" s="851"/>
      <c r="K18" s="851"/>
      <c r="L18" s="851"/>
      <c r="M18" s="851"/>
      <c r="N18" s="851"/>
      <c r="O18" s="851"/>
      <c r="P18" s="851"/>
      <c r="Q18" s="851"/>
      <c r="AA18" s="363"/>
      <c r="AB18" s="363"/>
      <c r="AC18" s="363"/>
      <c r="AD18" s="363"/>
      <c r="AE18" s="363"/>
      <c r="AF18" s="363"/>
      <c r="AG18" s="363"/>
      <c r="AH18" s="363"/>
      <c r="AI18" s="363"/>
      <c r="AJ18" s="363"/>
      <c r="AK18" s="363"/>
      <c r="AL18" s="363"/>
      <c r="AM18" s="363"/>
      <c r="AN18" s="363"/>
      <c r="AO18" s="363"/>
      <c r="AP18" s="363"/>
      <c r="AQ18" s="363"/>
      <c r="AR18" s="363"/>
      <c r="AS18" s="363"/>
      <c r="AT18" s="363"/>
      <c r="AU18" s="363"/>
      <c r="AV18" s="363"/>
      <c r="AW18" s="363"/>
      <c r="AX18" s="363"/>
      <c r="AY18" s="363"/>
      <c r="AZ18" s="363"/>
      <c r="BA18" s="363"/>
      <c r="BB18" s="363"/>
      <c r="BC18" s="363"/>
      <c r="BD18" s="363"/>
      <c r="BE18" s="363"/>
      <c r="BF18" s="364"/>
      <c r="BG18" s="363"/>
      <c r="BH18" s="363"/>
      <c r="BI18" s="363"/>
      <c r="CG18" s="275"/>
      <c r="CI18" s="275"/>
      <c r="DJ18" s="275"/>
      <c r="DK18" s="323"/>
      <c r="EU18" s="269"/>
      <c r="EV18" s="269"/>
      <c r="EW18" s="269"/>
      <c r="FC18" s="1"/>
    </row>
    <row r="19" spans="4:160" ht="15.75" x14ac:dyDescent="0.25">
      <c r="D19" s="101">
        <v>14</v>
      </c>
      <c r="E19" s="847" t="s">
        <v>617</v>
      </c>
      <c r="F19" s="848"/>
      <c r="G19" s="849"/>
      <c r="H19" s="850" t="s">
        <v>618</v>
      </c>
      <c r="I19" s="851"/>
      <c r="J19" s="851"/>
      <c r="K19" s="851"/>
      <c r="L19" s="851"/>
      <c r="M19" s="851"/>
      <c r="N19" s="851"/>
      <c r="O19" s="851"/>
      <c r="P19" s="851"/>
      <c r="Q19" s="851"/>
      <c r="BD19" s="275"/>
      <c r="BE19" s="275"/>
      <c r="BF19" s="275"/>
      <c r="BG19" s="323"/>
      <c r="BH19" s="323"/>
      <c r="BI19" s="323"/>
      <c r="CF19" s="323"/>
      <c r="CG19" s="275"/>
      <c r="DJ19" s="275"/>
      <c r="ER19" s="269"/>
      <c r="EU19" s="269"/>
      <c r="EW19" s="269"/>
      <c r="FC19" s="1"/>
    </row>
    <row r="20" spans="4:160" ht="15.75" x14ac:dyDescent="0.25">
      <c r="AA20" s="268"/>
      <c r="BD20" s="275"/>
      <c r="BE20" s="275"/>
      <c r="BF20" s="275"/>
      <c r="BG20" s="323"/>
      <c r="BH20" s="323"/>
      <c r="BI20" s="323"/>
      <c r="CF20" s="374"/>
      <c r="CG20" s="275"/>
      <c r="DJ20" s="275"/>
      <c r="DK20" s="275"/>
      <c r="EW20" s="269"/>
      <c r="FC20" s="1"/>
    </row>
    <row r="21" spans="4:160" x14ac:dyDescent="0.25">
      <c r="BD21" s="275"/>
      <c r="BE21" s="275"/>
      <c r="BF21" s="275"/>
      <c r="BG21" s="275"/>
      <c r="BH21" s="275"/>
      <c r="BI21" s="275"/>
      <c r="CG21" s="275"/>
      <c r="DH21" s="275"/>
      <c r="DJ21" s="275"/>
      <c r="ER21" s="269"/>
      <c r="EW21" s="269"/>
    </row>
    <row r="22" spans="4:160" x14ac:dyDescent="0.25">
      <c r="DJ22" s="275"/>
      <c r="DK22" s="275"/>
    </row>
    <row r="23" spans="4:160" x14ac:dyDescent="0.25">
      <c r="DJ23" s="275"/>
    </row>
    <row r="24" spans="4:160" x14ac:dyDescent="0.25">
      <c r="DH24" s="275"/>
      <c r="DJ24" s="275">
        <v>8708237.0084000006</v>
      </c>
    </row>
    <row r="25" spans="4:160" x14ac:dyDescent="0.25">
      <c r="DJ25" s="275">
        <v>2883271.2225500001</v>
      </c>
      <c r="DK25" s="275"/>
    </row>
    <row r="26" spans="4:160" x14ac:dyDescent="0.25">
      <c r="DJ26" s="275"/>
    </row>
    <row r="27" spans="4:160" x14ac:dyDescent="0.25">
      <c r="DJ27" s="275"/>
    </row>
    <row r="28" spans="4:160" x14ac:dyDescent="0.25">
      <c r="DJ28" s="275">
        <f>DJ25+DK25</f>
        <v>2883271.2225500001</v>
      </c>
    </row>
  </sheetData>
  <sheetProtection formatCells="0" formatColumns="0" formatRows="0" insertHyperlinks="0" sort="0" autoFilter="0" pivotTables="0"/>
  <mergeCells count="41">
    <mergeCell ref="E17:G17"/>
    <mergeCell ref="H17:Q17"/>
    <mergeCell ref="E18:G18"/>
    <mergeCell ref="H18:Q18"/>
    <mergeCell ref="E19:G19"/>
    <mergeCell ref="H19:Q19"/>
    <mergeCell ref="CJ11:DM11"/>
    <mergeCell ref="DN11:EQ11"/>
    <mergeCell ref="A13:A14"/>
    <mergeCell ref="B13:B14"/>
    <mergeCell ref="C13:C14"/>
    <mergeCell ref="D13:D14"/>
    <mergeCell ref="FA10:FA12"/>
    <mergeCell ref="A10:I10"/>
    <mergeCell ref="J10:EQ10"/>
    <mergeCell ref="ER10:ER12"/>
    <mergeCell ref="ES10:ES12"/>
    <mergeCell ref="ET10:ET12"/>
    <mergeCell ref="EU10:EU12"/>
    <mergeCell ref="A11:I11"/>
    <mergeCell ref="J11:AA11"/>
    <mergeCell ref="AB11:BE11"/>
    <mergeCell ref="BF11:CI11"/>
    <mergeCell ref="EV10:EV12"/>
    <mergeCell ref="EW10:EW12"/>
    <mergeCell ref="EX10:EX12"/>
    <mergeCell ref="EY10:EY12"/>
    <mergeCell ref="EZ10:EZ12"/>
    <mergeCell ref="A6:F6"/>
    <mergeCell ref="G6:FA6"/>
    <mergeCell ref="A7:F7"/>
    <mergeCell ref="G7:FA7"/>
    <mergeCell ref="A8:F8"/>
    <mergeCell ref="G8:FA8"/>
    <mergeCell ref="A5:F5"/>
    <mergeCell ref="G5:FA5"/>
    <mergeCell ref="A2:F4"/>
    <mergeCell ref="G2:FA2"/>
    <mergeCell ref="G3:FA3"/>
    <mergeCell ref="G4:EQ4"/>
    <mergeCell ref="ER4:FA4"/>
  </mergeCells>
  <dataValidations count="1">
    <dataValidation type="list" allowBlank="1" showInputMessage="1" showErrorMessage="1" sqref="H13:H14" xr:uid="{00000000-0002-0000-0100-000000000000}">
      <formula1>"suma, personas"</formula1>
    </dataValidation>
  </dataValidations>
  <printOptions horizontalCentered="1" verticalCentered="1"/>
  <pageMargins left="0" right="0" top="0.55118110236220474" bottom="0" header="0.31496062992125984" footer="0.31496062992125984"/>
  <pageSetup scale="20" fitToWidth="0" orientation="landscape"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Z42"/>
  <sheetViews>
    <sheetView zoomScale="44" zoomScaleNormal="44" zoomScaleSheetLayoutView="40" zoomScalePageLayoutView="75" workbookViewId="0">
      <pane xSplit="6" ySplit="9" topLeftCell="CW10" activePane="bottomRight" state="frozen"/>
      <selection pane="topRight" activeCell="G1" sqref="G1"/>
      <selection pane="bottomLeft" activeCell="A10" sqref="A10"/>
      <selection pane="bottomRight" activeCell="DL31" sqref="DL31:DM32"/>
    </sheetView>
  </sheetViews>
  <sheetFormatPr baseColWidth="10" defaultColWidth="10.7109375" defaultRowHeight="39" customHeight="1" x14ac:dyDescent="0.25"/>
  <cols>
    <col min="1" max="1" width="9.42578125" customWidth="1"/>
    <col min="2" max="2" width="13.28515625" customWidth="1"/>
    <col min="3" max="3" width="23.140625" customWidth="1"/>
    <col min="4" max="4" width="14.42578125" style="4" customWidth="1"/>
    <col min="5" max="5" width="15.7109375" style="4" customWidth="1"/>
    <col min="6" max="6" width="13.140625" style="14" customWidth="1"/>
    <col min="7" max="7" width="30.42578125" style="5" customWidth="1"/>
    <col min="8" max="8" width="29.7109375" style="210" hidden="1" customWidth="1"/>
    <col min="9" max="10" width="15.7109375" style="5" hidden="1" customWidth="1"/>
    <col min="11" max="11" width="27.7109375" style="5" hidden="1" customWidth="1"/>
    <col min="12" max="12" width="23.42578125" style="5" hidden="1" customWidth="1"/>
    <col min="13" max="20" width="31.140625" style="5" hidden="1" customWidth="1"/>
    <col min="21" max="22" width="23.7109375" style="5" hidden="1" customWidth="1"/>
    <col min="23" max="23" width="19.28515625" style="5" hidden="1" customWidth="1"/>
    <col min="24" max="24" width="22.140625" style="5" hidden="1" customWidth="1"/>
    <col min="25" max="25" width="19.140625" style="5" hidden="1" customWidth="1"/>
    <col min="26" max="26" width="28.140625" style="5" customWidth="1"/>
    <col min="27" max="27" width="27" style="5" customWidth="1"/>
    <col min="28" max="33" width="27.140625" style="5" hidden="1" customWidth="1"/>
    <col min="34" max="34" width="33.140625" style="5" hidden="1" customWidth="1"/>
    <col min="35" max="36" width="27.140625" style="5" hidden="1" customWidth="1"/>
    <col min="37" max="37" width="27" style="5" hidden="1" customWidth="1"/>
    <col min="38" max="38" width="25.28515625" style="5" hidden="1" customWidth="1"/>
    <col min="39" max="39" width="23.42578125" style="5" hidden="1" customWidth="1"/>
    <col min="40" max="40" width="24.7109375" style="5" hidden="1" customWidth="1"/>
    <col min="41" max="41" width="27.42578125" style="5" hidden="1" customWidth="1"/>
    <col min="42" max="42" width="23.7109375" style="5" hidden="1" customWidth="1"/>
    <col min="43" max="43" width="22.42578125" style="5" hidden="1" customWidth="1"/>
    <col min="44" max="44" width="25.7109375" style="5" hidden="1" customWidth="1"/>
    <col min="45" max="45" width="24.7109375" style="5" hidden="1" customWidth="1"/>
    <col min="46" max="46" width="28.28515625" style="5" hidden="1" customWidth="1"/>
    <col min="47" max="47" width="26.140625" style="23" hidden="1" customWidth="1"/>
    <col min="48" max="48" width="24.140625" style="23" hidden="1" customWidth="1"/>
    <col min="49" max="49" width="26.7109375" style="5" hidden="1" customWidth="1"/>
    <col min="50" max="50" width="25.42578125" style="5" hidden="1" customWidth="1"/>
    <col min="51" max="51" width="27.7109375" style="5" hidden="1" customWidth="1"/>
    <col min="52" max="52" width="25.7109375" style="5" hidden="1" customWidth="1"/>
    <col min="53" max="53" width="26" style="5" hidden="1" customWidth="1"/>
    <col min="54" max="54" width="25.7109375" style="5" hidden="1" customWidth="1"/>
    <col min="55" max="55" width="24" style="5" hidden="1" customWidth="1"/>
    <col min="56" max="56" width="24.42578125" style="5" customWidth="1"/>
    <col min="57" max="57" width="24.28515625" style="5" customWidth="1"/>
    <col min="58" max="58" width="26.28515625" style="301" hidden="1" customWidth="1"/>
    <col min="59" max="63" width="22.42578125" style="5" hidden="1" customWidth="1"/>
    <col min="64" max="81" width="23.42578125" style="5" hidden="1" customWidth="1"/>
    <col min="82" max="82" width="24.28515625" style="5" hidden="1" customWidth="1"/>
    <col min="83" max="83" width="21.7109375" style="5" hidden="1" customWidth="1"/>
    <col min="84" max="84" width="24.7109375" style="5" hidden="1" customWidth="1"/>
    <col min="85" max="85" width="25.7109375" style="5" hidden="1" customWidth="1"/>
    <col min="86" max="86" width="24.7109375" style="5" customWidth="1"/>
    <col min="87" max="87" width="25.140625" style="5" customWidth="1"/>
    <col min="88" max="88" width="26.140625" style="5" customWidth="1"/>
    <col min="89" max="89" width="24.42578125" style="5" customWidth="1"/>
    <col min="90" max="95" width="24.140625" style="5" customWidth="1"/>
    <col min="96" max="97" width="20" style="5" customWidth="1"/>
    <col min="98" max="98" width="22.7109375" style="5" customWidth="1"/>
    <col min="99" max="101" width="20" style="5" customWidth="1"/>
    <col min="102" max="102" width="26.28515625" style="5" customWidth="1"/>
    <col min="103" max="103" width="23.28515625" style="5" customWidth="1"/>
    <col min="104" max="104" width="24.7109375" style="5" bestFit="1" customWidth="1"/>
    <col min="105" max="106" width="21.28515625" style="5" customWidth="1"/>
    <col min="107" max="107" width="21.28515625" style="5" hidden="1" customWidth="1"/>
    <col min="108" max="108" width="21.7109375" style="5" hidden="1" customWidth="1"/>
    <col min="109" max="109" width="20.42578125" style="5" hidden="1" customWidth="1"/>
    <col min="110" max="110" width="15.7109375" style="5" hidden="1" customWidth="1"/>
    <col min="111" max="111" width="26.28515625" style="5" hidden="1" customWidth="1"/>
    <col min="112" max="112" width="15.7109375" style="5" hidden="1" customWidth="1"/>
    <col min="113" max="113" width="26.7109375" style="5" customWidth="1"/>
    <col min="114" max="115" width="28.7109375" style="5" customWidth="1"/>
    <col min="116" max="116" width="25.42578125" style="5" customWidth="1"/>
    <col min="117" max="117" width="26.140625" style="5" customWidth="1"/>
    <col min="118" max="118" width="23.7109375" style="5" customWidth="1"/>
    <col min="119" max="145" width="15.7109375" style="5" hidden="1" customWidth="1"/>
    <col min="146" max="146" width="23.42578125" style="5" hidden="1" customWidth="1"/>
    <col min="147" max="147" width="17.28515625" style="5" hidden="1" customWidth="1"/>
    <col min="148" max="148" width="25.28515625" style="15" customWidth="1"/>
    <col min="149" max="149" width="26" style="15" customWidth="1"/>
    <col min="150" max="150" width="27.140625" customWidth="1"/>
    <col min="151" max="151" width="26.7109375" customWidth="1"/>
    <col min="152" max="152" width="26.42578125" customWidth="1"/>
    <col min="153" max="153" width="78.5703125" customWidth="1"/>
    <col min="154" max="154" width="22.42578125" customWidth="1"/>
    <col min="155" max="155" width="24" customWidth="1"/>
    <col min="156" max="156" width="24.42578125" customWidth="1"/>
    <col min="157" max="157" width="35.5703125" customWidth="1"/>
    <col min="158" max="158" width="11.28515625" bestFit="1" customWidth="1"/>
  </cols>
  <sheetData>
    <row r="1" spans="1:208" s="18" customFormat="1" ht="54.75" customHeight="1" x14ac:dyDescent="0.5">
      <c r="A1" s="777"/>
      <c r="B1" s="778"/>
      <c r="C1" s="778"/>
      <c r="D1" s="778"/>
      <c r="E1" s="880"/>
      <c r="F1" s="809" t="s">
        <v>39</v>
      </c>
      <c r="G1" s="809"/>
      <c r="H1" s="809"/>
      <c r="I1" s="809"/>
      <c r="J1" s="809"/>
      <c r="K1" s="809"/>
      <c r="L1" s="809"/>
      <c r="M1" s="809"/>
      <c r="N1" s="809"/>
      <c r="O1" s="809"/>
      <c r="P1" s="809"/>
      <c r="Q1" s="809"/>
      <c r="R1" s="809"/>
      <c r="S1" s="809"/>
      <c r="T1" s="809"/>
      <c r="U1" s="809"/>
      <c r="V1" s="809"/>
      <c r="W1" s="809"/>
      <c r="X1" s="809"/>
      <c r="Y1" s="809"/>
      <c r="Z1" s="809"/>
      <c r="AA1" s="809"/>
      <c r="AB1" s="809"/>
      <c r="AC1" s="809"/>
      <c r="AD1" s="809"/>
      <c r="AE1" s="809"/>
      <c r="AF1" s="809"/>
      <c r="AG1" s="809"/>
      <c r="AH1" s="809"/>
      <c r="AI1" s="809"/>
      <c r="AJ1" s="809"/>
      <c r="AK1" s="809"/>
      <c r="AL1" s="809"/>
      <c r="AM1" s="809"/>
      <c r="AN1" s="809"/>
      <c r="AO1" s="809"/>
      <c r="AP1" s="809"/>
      <c r="AQ1" s="809"/>
      <c r="AR1" s="809"/>
      <c r="AS1" s="809"/>
      <c r="AT1" s="809"/>
      <c r="AU1" s="809"/>
      <c r="AV1" s="809"/>
      <c r="AW1" s="809"/>
      <c r="AX1" s="809"/>
      <c r="AY1" s="809"/>
      <c r="AZ1" s="809"/>
      <c r="BA1" s="809"/>
      <c r="BB1" s="809"/>
      <c r="BC1" s="809"/>
      <c r="BD1" s="809"/>
      <c r="BE1" s="809"/>
      <c r="BF1" s="809"/>
      <c r="BG1" s="809"/>
      <c r="BH1" s="809"/>
      <c r="BI1" s="809"/>
      <c r="BJ1" s="809"/>
      <c r="BK1" s="809"/>
      <c r="BL1" s="809"/>
      <c r="BM1" s="809"/>
      <c r="BN1" s="809"/>
      <c r="BO1" s="809"/>
      <c r="BP1" s="809"/>
      <c r="BQ1" s="809"/>
      <c r="BR1" s="809"/>
      <c r="BS1" s="809"/>
      <c r="BT1" s="809"/>
      <c r="BU1" s="809"/>
      <c r="BV1" s="809"/>
      <c r="BW1" s="809"/>
      <c r="BX1" s="809"/>
      <c r="BY1" s="809"/>
      <c r="BZ1" s="809"/>
      <c r="CA1" s="809"/>
      <c r="CB1" s="809"/>
      <c r="CC1" s="809"/>
      <c r="CD1" s="809"/>
      <c r="CE1" s="809"/>
      <c r="CF1" s="809"/>
      <c r="CG1" s="809"/>
      <c r="CH1" s="809"/>
      <c r="CI1" s="809"/>
      <c r="CJ1" s="809"/>
      <c r="CK1" s="809"/>
      <c r="CL1" s="809"/>
      <c r="CM1" s="809"/>
      <c r="CN1" s="809"/>
      <c r="CO1" s="809"/>
      <c r="CP1" s="809"/>
      <c r="CQ1" s="809"/>
      <c r="CR1" s="809"/>
      <c r="CS1" s="809"/>
      <c r="CT1" s="809"/>
      <c r="CU1" s="809"/>
      <c r="CV1" s="809"/>
      <c r="CW1" s="809"/>
      <c r="CX1" s="809"/>
      <c r="CY1" s="809"/>
      <c r="CZ1" s="809"/>
      <c r="DA1" s="809"/>
      <c r="DB1" s="809"/>
      <c r="DC1" s="809"/>
      <c r="DD1" s="809"/>
      <c r="DE1" s="809"/>
      <c r="DF1" s="809"/>
      <c r="DG1" s="809"/>
      <c r="DH1" s="809"/>
      <c r="DI1" s="809"/>
      <c r="DJ1" s="809"/>
      <c r="DK1" s="809"/>
      <c r="DL1" s="809"/>
      <c r="DM1" s="809"/>
      <c r="DN1" s="809"/>
      <c r="DO1" s="809"/>
      <c r="DP1" s="809"/>
      <c r="DQ1" s="809"/>
      <c r="DR1" s="809"/>
      <c r="DS1" s="809"/>
      <c r="DT1" s="809"/>
      <c r="DU1" s="809"/>
      <c r="DV1" s="809"/>
      <c r="DW1" s="809"/>
      <c r="DX1" s="809"/>
      <c r="DY1" s="809"/>
      <c r="DZ1" s="809"/>
      <c r="EA1" s="809"/>
      <c r="EB1" s="809"/>
      <c r="EC1" s="809"/>
      <c r="ED1" s="809"/>
      <c r="EE1" s="809"/>
      <c r="EF1" s="809"/>
      <c r="EG1" s="809"/>
      <c r="EH1" s="809"/>
      <c r="EI1" s="809"/>
      <c r="EJ1" s="809"/>
      <c r="EK1" s="809"/>
      <c r="EL1" s="809"/>
      <c r="EM1" s="809"/>
      <c r="EN1" s="809"/>
      <c r="EO1" s="809"/>
      <c r="EP1" s="809"/>
      <c r="EQ1" s="809"/>
      <c r="ER1" s="809"/>
      <c r="ES1" s="809"/>
      <c r="ET1" s="809"/>
      <c r="EU1" s="809"/>
      <c r="EV1" s="809"/>
      <c r="EW1" s="809"/>
      <c r="EX1" s="809"/>
      <c r="EY1" s="809"/>
      <c r="EZ1" s="809"/>
      <c r="FA1" s="810"/>
    </row>
    <row r="2" spans="1:208" s="18" customFormat="1" ht="33.75" customHeight="1" thickBot="1" x14ac:dyDescent="0.55000000000000004">
      <c r="A2" s="779"/>
      <c r="B2" s="780"/>
      <c r="C2" s="780"/>
      <c r="D2" s="780"/>
      <c r="E2" s="881"/>
      <c r="F2" s="893" t="s">
        <v>361</v>
      </c>
      <c r="G2" s="893"/>
      <c r="H2" s="893"/>
      <c r="I2" s="893"/>
      <c r="J2" s="893"/>
      <c r="K2" s="893"/>
      <c r="L2" s="893"/>
      <c r="M2" s="893"/>
      <c r="N2" s="893"/>
      <c r="O2" s="893"/>
      <c r="P2" s="893"/>
      <c r="Q2" s="893"/>
      <c r="R2" s="893"/>
      <c r="S2" s="893"/>
      <c r="T2" s="893"/>
      <c r="U2" s="893"/>
      <c r="V2" s="893"/>
      <c r="W2" s="893"/>
      <c r="X2" s="893"/>
      <c r="Y2" s="893"/>
      <c r="Z2" s="893"/>
      <c r="AA2" s="893"/>
      <c r="AB2" s="893"/>
      <c r="AC2" s="893"/>
      <c r="AD2" s="893"/>
      <c r="AE2" s="893"/>
      <c r="AF2" s="893"/>
      <c r="AG2" s="893"/>
      <c r="AH2" s="893"/>
      <c r="AI2" s="893"/>
      <c r="AJ2" s="893"/>
      <c r="AK2" s="893"/>
      <c r="AL2" s="893"/>
      <c r="AM2" s="893"/>
      <c r="AN2" s="893"/>
      <c r="AO2" s="893"/>
      <c r="AP2" s="893"/>
      <c r="AQ2" s="893"/>
      <c r="AR2" s="893"/>
      <c r="AS2" s="893"/>
      <c r="AT2" s="893"/>
      <c r="AU2" s="893"/>
      <c r="AV2" s="893"/>
      <c r="AW2" s="893"/>
      <c r="AX2" s="893"/>
      <c r="AY2" s="893"/>
      <c r="AZ2" s="893"/>
      <c r="BA2" s="893"/>
      <c r="BB2" s="893"/>
      <c r="BC2" s="893"/>
      <c r="BD2" s="893"/>
      <c r="BE2" s="893"/>
      <c r="BF2" s="893"/>
      <c r="BG2" s="893"/>
      <c r="BH2" s="893"/>
      <c r="BI2" s="893"/>
      <c r="BJ2" s="893"/>
      <c r="BK2" s="893"/>
      <c r="BL2" s="893"/>
      <c r="BM2" s="893"/>
      <c r="BN2" s="893"/>
      <c r="BO2" s="893"/>
      <c r="BP2" s="893"/>
      <c r="BQ2" s="893"/>
      <c r="BR2" s="893"/>
      <c r="BS2" s="893"/>
      <c r="BT2" s="893"/>
      <c r="BU2" s="893"/>
      <c r="BV2" s="893"/>
      <c r="BW2" s="893"/>
      <c r="BX2" s="893"/>
      <c r="BY2" s="893"/>
      <c r="BZ2" s="893"/>
      <c r="CA2" s="893"/>
      <c r="CB2" s="893"/>
      <c r="CC2" s="893"/>
      <c r="CD2" s="893"/>
      <c r="CE2" s="893"/>
      <c r="CF2" s="893"/>
      <c r="CG2" s="893"/>
      <c r="CH2" s="893"/>
      <c r="CI2" s="893"/>
      <c r="CJ2" s="893"/>
      <c r="CK2" s="893"/>
      <c r="CL2" s="893"/>
      <c r="CM2" s="893"/>
      <c r="CN2" s="893"/>
      <c r="CO2" s="893"/>
      <c r="CP2" s="893"/>
      <c r="CQ2" s="893"/>
      <c r="CR2" s="893"/>
      <c r="CS2" s="893"/>
      <c r="CT2" s="893"/>
      <c r="CU2" s="893"/>
      <c r="CV2" s="893"/>
      <c r="CW2" s="893"/>
      <c r="CX2" s="893"/>
      <c r="CY2" s="893"/>
      <c r="CZ2" s="893"/>
      <c r="DA2" s="893"/>
      <c r="DB2" s="893"/>
      <c r="DC2" s="893"/>
      <c r="DD2" s="893"/>
      <c r="DE2" s="893"/>
      <c r="DF2" s="893"/>
      <c r="DG2" s="893"/>
      <c r="DH2" s="893"/>
      <c r="DI2" s="893"/>
      <c r="DJ2" s="893"/>
      <c r="DK2" s="893"/>
      <c r="DL2" s="893"/>
      <c r="DM2" s="893"/>
      <c r="DN2" s="893"/>
      <c r="DO2" s="893"/>
      <c r="DP2" s="893"/>
      <c r="DQ2" s="893"/>
      <c r="DR2" s="893"/>
      <c r="DS2" s="893"/>
      <c r="DT2" s="893"/>
      <c r="DU2" s="893"/>
      <c r="DV2" s="893"/>
      <c r="DW2" s="893"/>
      <c r="DX2" s="893"/>
      <c r="DY2" s="893"/>
      <c r="DZ2" s="893"/>
      <c r="EA2" s="893"/>
      <c r="EB2" s="893"/>
      <c r="EC2" s="893"/>
      <c r="ED2" s="893"/>
      <c r="EE2" s="893"/>
      <c r="EF2" s="893"/>
      <c r="EG2" s="893"/>
      <c r="EH2" s="893"/>
      <c r="EI2" s="893"/>
      <c r="EJ2" s="893"/>
      <c r="EK2" s="893"/>
      <c r="EL2" s="893"/>
      <c r="EM2" s="893"/>
      <c r="EN2" s="893"/>
      <c r="EO2" s="893"/>
      <c r="EP2" s="893"/>
      <c r="EQ2" s="893"/>
      <c r="ER2" s="894"/>
      <c r="ES2" s="894"/>
      <c r="ET2" s="894"/>
      <c r="EU2" s="894"/>
      <c r="EV2" s="894"/>
      <c r="EW2" s="894"/>
      <c r="EX2" s="894"/>
      <c r="EY2" s="894"/>
      <c r="EZ2" s="894"/>
      <c r="FA2" s="895"/>
    </row>
    <row r="3" spans="1:208" s="17" customFormat="1" ht="45.75" customHeight="1" thickBot="1" x14ac:dyDescent="0.45">
      <c r="A3" s="882"/>
      <c r="B3" s="883"/>
      <c r="C3" s="883"/>
      <c r="D3" s="883"/>
      <c r="E3" s="884"/>
      <c r="F3" s="896" t="s">
        <v>48</v>
      </c>
      <c r="G3" s="897"/>
      <c r="H3" s="897"/>
      <c r="I3" s="897"/>
      <c r="J3" s="897"/>
      <c r="K3" s="897"/>
      <c r="L3" s="897"/>
      <c r="M3" s="897"/>
      <c r="N3" s="897"/>
      <c r="O3" s="897"/>
      <c r="P3" s="897"/>
      <c r="Q3" s="897"/>
      <c r="R3" s="897"/>
      <c r="S3" s="897"/>
      <c r="T3" s="897"/>
      <c r="U3" s="897"/>
      <c r="V3" s="897"/>
      <c r="W3" s="897"/>
      <c r="X3" s="897"/>
      <c r="Y3" s="897"/>
      <c r="Z3" s="897"/>
      <c r="AA3" s="897"/>
      <c r="AB3" s="897"/>
      <c r="AC3" s="897"/>
      <c r="AD3" s="897"/>
      <c r="AE3" s="897"/>
      <c r="AF3" s="897"/>
      <c r="AG3" s="897"/>
      <c r="AH3" s="897"/>
      <c r="AI3" s="897"/>
      <c r="AJ3" s="897"/>
      <c r="AK3" s="897"/>
      <c r="AL3" s="897"/>
      <c r="AM3" s="897"/>
      <c r="AN3" s="897"/>
      <c r="AO3" s="897"/>
      <c r="AP3" s="897"/>
      <c r="AQ3" s="897"/>
      <c r="AR3" s="897"/>
      <c r="AS3" s="897"/>
      <c r="AT3" s="897"/>
      <c r="AU3" s="897"/>
      <c r="AV3" s="897"/>
      <c r="AW3" s="897"/>
      <c r="AX3" s="897"/>
      <c r="AY3" s="897"/>
      <c r="AZ3" s="897"/>
      <c r="BA3" s="897"/>
      <c r="BB3" s="897"/>
      <c r="BC3" s="897"/>
      <c r="BD3" s="897"/>
      <c r="BE3" s="897"/>
      <c r="BF3" s="897"/>
      <c r="BG3" s="897"/>
      <c r="BH3" s="897"/>
      <c r="BI3" s="897"/>
      <c r="BJ3" s="897"/>
      <c r="BK3" s="897"/>
      <c r="BL3" s="897"/>
      <c r="BM3" s="897"/>
      <c r="BN3" s="897"/>
      <c r="BO3" s="897"/>
      <c r="BP3" s="897"/>
      <c r="BQ3" s="897"/>
      <c r="BR3" s="897"/>
      <c r="BS3" s="897"/>
      <c r="BT3" s="897"/>
      <c r="BU3" s="897"/>
      <c r="BV3" s="897"/>
      <c r="BW3" s="897"/>
      <c r="BX3" s="897"/>
      <c r="BY3" s="897"/>
      <c r="BZ3" s="897"/>
      <c r="CA3" s="897"/>
      <c r="CB3" s="897"/>
      <c r="CC3" s="897"/>
      <c r="CD3" s="897"/>
      <c r="CE3" s="897"/>
      <c r="CF3" s="897"/>
      <c r="CG3" s="897"/>
      <c r="CH3" s="897"/>
      <c r="CI3" s="897"/>
      <c r="CJ3" s="897"/>
      <c r="CK3" s="897"/>
      <c r="CL3" s="897"/>
      <c r="CM3" s="897"/>
      <c r="CN3" s="897"/>
      <c r="CO3" s="897"/>
      <c r="CP3" s="897"/>
      <c r="CQ3" s="897"/>
      <c r="CR3" s="897"/>
      <c r="CS3" s="897"/>
      <c r="CT3" s="897"/>
      <c r="CU3" s="897"/>
      <c r="CV3" s="897"/>
      <c r="CW3" s="897"/>
      <c r="CX3" s="897"/>
      <c r="CY3" s="897"/>
      <c r="CZ3" s="897"/>
      <c r="DA3" s="897"/>
      <c r="DB3" s="897"/>
      <c r="DC3" s="897"/>
      <c r="DD3" s="897"/>
      <c r="DE3" s="897"/>
      <c r="DF3" s="897"/>
      <c r="DG3" s="897"/>
      <c r="DH3" s="897"/>
      <c r="DI3" s="897"/>
      <c r="DJ3" s="897"/>
      <c r="DK3" s="897"/>
      <c r="DL3" s="897"/>
      <c r="DM3" s="897"/>
      <c r="DN3" s="897"/>
      <c r="DO3" s="897"/>
      <c r="DP3" s="897"/>
      <c r="DQ3" s="897"/>
      <c r="DR3" s="897"/>
      <c r="DS3" s="897"/>
      <c r="DT3" s="897"/>
      <c r="DU3" s="897"/>
      <c r="DV3" s="897"/>
      <c r="DW3" s="897"/>
      <c r="DX3" s="897"/>
      <c r="DY3" s="897"/>
      <c r="DZ3" s="897"/>
      <c r="EA3" s="897"/>
      <c r="EB3" s="897"/>
      <c r="EC3" s="897"/>
      <c r="ED3" s="897"/>
      <c r="EE3" s="897"/>
      <c r="EF3" s="897"/>
      <c r="EG3" s="897"/>
      <c r="EH3" s="897"/>
      <c r="EI3" s="897"/>
      <c r="EJ3" s="897"/>
      <c r="EK3" s="897"/>
      <c r="EL3" s="897"/>
      <c r="EM3" s="897"/>
      <c r="EN3" s="897"/>
      <c r="EO3" s="897"/>
      <c r="EP3" s="897"/>
      <c r="EQ3" s="897"/>
      <c r="ER3" s="897" t="s">
        <v>342</v>
      </c>
      <c r="ES3" s="897"/>
      <c r="ET3" s="897"/>
      <c r="EU3" s="897"/>
      <c r="EV3" s="897"/>
      <c r="EW3" s="897"/>
      <c r="EX3" s="897"/>
      <c r="EY3" s="897"/>
      <c r="EZ3" s="897"/>
      <c r="FA3" s="900"/>
    </row>
    <row r="4" spans="1:208" ht="44.25" customHeight="1" thickBot="1" x14ac:dyDescent="0.3">
      <c r="A4" s="885" t="s">
        <v>0</v>
      </c>
      <c r="B4" s="886"/>
      <c r="C4" s="886"/>
      <c r="D4" s="886"/>
      <c r="E4" s="887"/>
      <c r="F4" s="797" t="s">
        <v>369</v>
      </c>
      <c r="G4" s="798"/>
      <c r="H4" s="798"/>
      <c r="I4" s="798"/>
      <c r="J4" s="798"/>
      <c r="K4" s="798"/>
      <c r="L4" s="798"/>
      <c r="M4" s="798"/>
      <c r="N4" s="798"/>
      <c r="O4" s="798"/>
      <c r="P4" s="798"/>
      <c r="Q4" s="798"/>
      <c r="R4" s="798"/>
      <c r="S4" s="798"/>
      <c r="T4" s="798"/>
      <c r="U4" s="798"/>
      <c r="V4" s="798"/>
      <c r="W4" s="798"/>
      <c r="X4" s="798"/>
      <c r="Y4" s="798"/>
      <c r="Z4" s="798"/>
      <c r="AA4" s="798"/>
      <c r="AB4" s="798"/>
      <c r="AC4" s="798"/>
      <c r="AD4" s="798"/>
      <c r="AE4" s="798"/>
      <c r="AF4" s="798"/>
      <c r="AG4" s="798"/>
      <c r="AH4" s="798"/>
      <c r="AI4" s="798"/>
      <c r="AJ4" s="798"/>
      <c r="AK4" s="798"/>
      <c r="AL4" s="798"/>
      <c r="AM4" s="798"/>
      <c r="AN4" s="798"/>
      <c r="AO4" s="798"/>
      <c r="AP4" s="798"/>
      <c r="AQ4" s="798"/>
      <c r="AR4" s="798"/>
      <c r="AS4" s="798"/>
      <c r="AT4" s="798"/>
      <c r="AU4" s="798"/>
      <c r="AV4" s="798"/>
      <c r="AW4" s="798"/>
      <c r="AX4" s="798"/>
      <c r="AY4" s="798"/>
      <c r="AZ4" s="798"/>
      <c r="BA4" s="798"/>
      <c r="BB4" s="798"/>
      <c r="BC4" s="798"/>
      <c r="BD4" s="798"/>
      <c r="BE4" s="798"/>
      <c r="BF4" s="798"/>
      <c r="BG4" s="798"/>
      <c r="BH4" s="798"/>
      <c r="BI4" s="798"/>
      <c r="BJ4" s="798"/>
      <c r="BK4" s="798"/>
      <c r="BL4" s="798"/>
      <c r="BM4" s="798"/>
      <c r="BN4" s="798"/>
      <c r="BO4" s="798"/>
      <c r="BP4" s="798"/>
      <c r="BQ4" s="798"/>
      <c r="BR4" s="798"/>
      <c r="BS4" s="798"/>
      <c r="BT4" s="798"/>
      <c r="BU4" s="798"/>
      <c r="BV4" s="798"/>
      <c r="BW4" s="798"/>
      <c r="BX4" s="798"/>
      <c r="BY4" s="798"/>
      <c r="BZ4" s="798"/>
      <c r="CA4" s="798"/>
      <c r="CB4" s="798"/>
      <c r="CC4" s="798"/>
      <c r="CD4" s="798"/>
      <c r="CE4" s="798"/>
      <c r="CF4" s="798"/>
      <c r="CG4" s="798"/>
      <c r="CH4" s="798"/>
      <c r="CI4" s="798"/>
      <c r="CJ4" s="798"/>
      <c r="CK4" s="798"/>
      <c r="CL4" s="798"/>
      <c r="CM4" s="798"/>
      <c r="CN4" s="798"/>
      <c r="CO4" s="798"/>
      <c r="CP4" s="798"/>
      <c r="CQ4" s="798"/>
      <c r="CR4" s="798"/>
      <c r="CS4" s="798"/>
      <c r="CT4" s="798"/>
      <c r="CU4" s="798"/>
      <c r="CV4" s="798"/>
      <c r="CW4" s="798"/>
      <c r="CX4" s="798"/>
      <c r="CY4" s="798"/>
      <c r="CZ4" s="798"/>
      <c r="DA4" s="798"/>
      <c r="DB4" s="798"/>
      <c r="DC4" s="798"/>
      <c r="DD4" s="798"/>
      <c r="DE4" s="798"/>
      <c r="DF4" s="798"/>
      <c r="DG4" s="798"/>
      <c r="DH4" s="798"/>
      <c r="DI4" s="798"/>
      <c r="DJ4" s="798"/>
      <c r="DK4" s="798"/>
      <c r="DL4" s="798"/>
      <c r="DM4" s="798"/>
      <c r="DN4" s="798"/>
      <c r="DO4" s="798"/>
      <c r="DP4" s="798"/>
      <c r="DQ4" s="798"/>
      <c r="DR4" s="798"/>
      <c r="DS4" s="798"/>
      <c r="DT4" s="798"/>
      <c r="DU4" s="798"/>
      <c r="DV4" s="798"/>
      <c r="DW4" s="798"/>
      <c r="DX4" s="798"/>
      <c r="DY4" s="798"/>
      <c r="DZ4" s="798"/>
      <c r="EA4" s="798"/>
      <c r="EB4" s="798"/>
      <c r="EC4" s="798"/>
      <c r="ED4" s="798"/>
      <c r="EE4" s="798"/>
      <c r="EF4" s="798"/>
      <c r="EG4" s="798"/>
      <c r="EH4" s="798"/>
      <c r="EI4" s="798"/>
      <c r="EJ4" s="798"/>
      <c r="EK4" s="798"/>
      <c r="EL4" s="798"/>
      <c r="EM4" s="798"/>
      <c r="EN4" s="798"/>
      <c r="EO4" s="798"/>
      <c r="EP4" s="798"/>
      <c r="EQ4" s="798"/>
      <c r="ER4" s="798"/>
      <c r="ES4" s="798"/>
      <c r="ET4" s="798"/>
      <c r="EU4" s="798"/>
      <c r="EV4" s="798"/>
      <c r="EW4" s="798"/>
      <c r="EX4" s="798"/>
      <c r="EY4" s="798"/>
      <c r="EZ4" s="798"/>
      <c r="FA4" s="799"/>
    </row>
    <row r="5" spans="1:208" ht="27" customHeight="1" thickBot="1" x14ac:dyDescent="0.3">
      <c r="A5" s="885" t="s">
        <v>2</v>
      </c>
      <c r="B5" s="886"/>
      <c r="C5" s="886"/>
      <c r="D5" s="886"/>
      <c r="E5" s="887"/>
      <c r="F5" s="797" t="s">
        <v>370</v>
      </c>
      <c r="G5" s="798"/>
      <c r="H5" s="798"/>
      <c r="I5" s="798"/>
      <c r="J5" s="798"/>
      <c r="K5" s="798"/>
      <c r="L5" s="798"/>
      <c r="M5" s="798"/>
      <c r="N5" s="798"/>
      <c r="O5" s="798"/>
      <c r="P5" s="798"/>
      <c r="Q5" s="798"/>
      <c r="R5" s="798"/>
      <c r="S5" s="798"/>
      <c r="T5" s="798"/>
      <c r="U5" s="798"/>
      <c r="V5" s="798"/>
      <c r="W5" s="798"/>
      <c r="X5" s="798"/>
      <c r="Y5" s="798"/>
      <c r="Z5" s="798"/>
      <c r="AA5" s="798"/>
      <c r="AB5" s="798"/>
      <c r="AC5" s="798"/>
      <c r="AD5" s="798"/>
      <c r="AE5" s="798"/>
      <c r="AF5" s="798"/>
      <c r="AG5" s="798"/>
      <c r="AH5" s="798"/>
      <c r="AI5" s="798"/>
      <c r="AJ5" s="798"/>
      <c r="AK5" s="798"/>
      <c r="AL5" s="798"/>
      <c r="AM5" s="798"/>
      <c r="AN5" s="798"/>
      <c r="AO5" s="798"/>
      <c r="AP5" s="798"/>
      <c r="AQ5" s="798"/>
      <c r="AR5" s="798"/>
      <c r="AS5" s="798"/>
      <c r="AT5" s="798"/>
      <c r="AU5" s="798"/>
      <c r="AV5" s="798"/>
      <c r="AW5" s="798"/>
      <c r="AX5" s="798"/>
      <c r="AY5" s="798"/>
      <c r="AZ5" s="798"/>
      <c r="BA5" s="798"/>
      <c r="BB5" s="798"/>
      <c r="BC5" s="798"/>
      <c r="BD5" s="798"/>
      <c r="BE5" s="798"/>
      <c r="BF5" s="798"/>
      <c r="BG5" s="798"/>
      <c r="BH5" s="798"/>
      <c r="BI5" s="798"/>
      <c r="BJ5" s="798"/>
      <c r="BK5" s="798"/>
      <c r="BL5" s="798"/>
      <c r="BM5" s="798"/>
      <c r="BN5" s="798"/>
      <c r="BO5" s="798"/>
      <c r="BP5" s="798"/>
      <c r="BQ5" s="798"/>
      <c r="BR5" s="798"/>
      <c r="BS5" s="798"/>
      <c r="BT5" s="798"/>
      <c r="BU5" s="798"/>
      <c r="BV5" s="798"/>
      <c r="BW5" s="798"/>
      <c r="BX5" s="798"/>
      <c r="BY5" s="798"/>
      <c r="BZ5" s="798"/>
      <c r="CA5" s="798"/>
      <c r="CB5" s="798"/>
      <c r="CC5" s="798"/>
      <c r="CD5" s="798"/>
      <c r="CE5" s="798"/>
      <c r="CF5" s="798"/>
      <c r="CG5" s="798"/>
      <c r="CH5" s="798"/>
      <c r="CI5" s="798"/>
      <c r="CJ5" s="798"/>
      <c r="CK5" s="798"/>
      <c r="CL5" s="798"/>
      <c r="CM5" s="798"/>
      <c r="CN5" s="798"/>
      <c r="CO5" s="798"/>
      <c r="CP5" s="798"/>
      <c r="CQ5" s="798"/>
      <c r="CR5" s="798"/>
      <c r="CS5" s="798"/>
      <c r="CT5" s="798"/>
      <c r="CU5" s="798"/>
      <c r="CV5" s="798"/>
      <c r="CW5" s="798"/>
      <c r="CX5" s="798"/>
      <c r="CY5" s="798"/>
      <c r="CZ5" s="798"/>
      <c r="DA5" s="798"/>
      <c r="DB5" s="798"/>
      <c r="DC5" s="798"/>
      <c r="DD5" s="798"/>
      <c r="DE5" s="798"/>
      <c r="DF5" s="798"/>
      <c r="DG5" s="798"/>
      <c r="DH5" s="798"/>
      <c r="DI5" s="798"/>
      <c r="DJ5" s="798"/>
      <c r="DK5" s="798"/>
      <c r="DL5" s="798"/>
      <c r="DM5" s="798"/>
      <c r="DN5" s="798"/>
      <c r="DO5" s="798"/>
      <c r="DP5" s="798"/>
      <c r="DQ5" s="798"/>
      <c r="DR5" s="798"/>
      <c r="DS5" s="798"/>
      <c r="DT5" s="798"/>
      <c r="DU5" s="798"/>
      <c r="DV5" s="798"/>
      <c r="DW5" s="798"/>
      <c r="DX5" s="798"/>
      <c r="DY5" s="798"/>
      <c r="DZ5" s="798"/>
      <c r="EA5" s="798"/>
      <c r="EB5" s="798"/>
      <c r="EC5" s="798"/>
      <c r="ED5" s="798"/>
      <c r="EE5" s="798"/>
      <c r="EF5" s="798"/>
      <c r="EG5" s="798"/>
      <c r="EH5" s="798"/>
      <c r="EI5" s="798"/>
      <c r="EJ5" s="798"/>
      <c r="EK5" s="798"/>
      <c r="EL5" s="798"/>
      <c r="EM5" s="798"/>
      <c r="EN5" s="798"/>
      <c r="EO5" s="798"/>
      <c r="EP5" s="798"/>
      <c r="EQ5" s="798"/>
      <c r="ER5" s="798"/>
      <c r="ES5" s="798"/>
      <c r="ET5" s="798"/>
      <c r="EU5" s="798"/>
      <c r="EV5" s="798"/>
      <c r="EW5" s="798"/>
      <c r="EX5" s="798"/>
      <c r="EY5" s="798"/>
      <c r="EZ5" s="798"/>
      <c r="FA5" s="799"/>
    </row>
    <row r="6" spans="1:208" ht="44.25" customHeight="1" thickBot="1" x14ac:dyDescent="0.3">
      <c r="A6" s="2"/>
      <c r="B6" s="2"/>
      <c r="C6" s="2"/>
      <c r="D6" s="22"/>
      <c r="E6" s="278"/>
      <c r="F6" s="852"/>
      <c r="G6" s="852"/>
      <c r="H6" s="852"/>
      <c r="I6" s="852"/>
      <c r="J6" s="852"/>
      <c r="K6" s="852"/>
      <c r="L6" s="852"/>
      <c r="M6" s="852"/>
      <c r="N6" s="852"/>
      <c r="O6" s="852"/>
      <c r="P6" s="852"/>
      <c r="Q6" s="852"/>
      <c r="R6" s="852"/>
      <c r="S6" s="852"/>
      <c r="T6" s="852"/>
      <c r="U6" s="852"/>
      <c r="V6" s="852"/>
      <c r="W6" s="852"/>
      <c r="X6" s="852"/>
      <c r="Y6" s="852"/>
      <c r="Z6" s="852"/>
      <c r="AA6" s="852"/>
      <c r="AB6" s="852"/>
      <c r="AC6" s="852"/>
      <c r="AD6" s="852"/>
      <c r="AE6" s="852"/>
      <c r="AF6" s="852"/>
      <c r="AG6" s="852"/>
      <c r="AH6" s="852"/>
      <c r="AI6" s="852"/>
      <c r="AJ6" s="852"/>
      <c r="AK6" s="852"/>
      <c r="AL6" s="852"/>
      <c r="AM6" s="852"/>
      <c r="AN6" s="852"/>
      <c r="AO6" s="852"/>
      <c r="AP6" s="852"/>
      <c r="AQ6" s="852"/>
      <c r="AR6" s="852"/>
      <c r="AS6" s="852"/>
      <c r="AT6" s="852"/>
      <c r="AU6" s="852"/>
      <c r="AV6" s="852"/>
      <c r="AW6" s="852"/>
      <c r="AX6" s="852"/>
      <c r="AY6" s="852"/>
      <c r="AZ6" s="852"/>
      <c r="BA6" s="852"/>
      <c r="BB6" s="852"/>
      <c r="BC6" s="852"/>
      <c r="BD6" s="852"/>
      <c r="BE6" s="852"/>
      <c r="BF6" s="852"/>
      <c r="BG6" s="852"/>
      <c r="BH6" s="852"/>
      <c r="BI6" s="852"/>
      <c r="BJ6" s="852"/>
      <c r="BK6" s="852"/>
      <c r="BL6" s="852"/>
      <c r="BM6" s="852"/>
      <c r="BN6" s="852"/>
      <c r="BO6" s="852"/>
      <c r="BP6" s="852"/>
      <c r="BQ6" s="852"/>
      <c r="BR6" s="852"/>
      <c r="BS6" s="852"/>
      <c r="BT6" s="852"/>
      <c r="BU6" s="852"/>
      <c r="BV6" s="852"/>
      <c r="BW6" s="852"/>
      <c r="BX6" s="852"/>
      <c r="BY6" s="852"/>
      <c r="BZ6" s="852"/>
      <c r="CA6" s="852"/>
      <c r="CB6" s="852"/>
      <c r="CC6" s="852"/>
      <c r="CD6" s="852"/>
      <c r="CE6" s="852"/>
      <c r="CF6" s="852"/>
      <c r="CG6" s="852"/>
      <c r="CH6" s="852"/>
      <c r="CI6" s="852"/>
      <c r="CJ6" s="852"/>
      <c r="CK6" s="852"/>
      <c r="CL6" s="852"/>
      <c r="CM6" s="852"/>
      <c r="CN6" s="852"/>
      <c r="CO6" s="852"/>
      <c r="CP6" s="852"/>
      <c r="CQ6" s="852"/>
      <c r="CR6" s="852"/>
      <c r="CS6" s="852"/>
      <c r="CT6" s="852"/>
      <c r="CU6" s="852"/>
      <c r="CV6" s="852"/>
      <c r="CW6" s="852"/>
      <c r="CX6" s="852"/>
      <c r="CY6" s="852"/>
      <c r="CZ6" s="852"/>
      <c r="DA6" s="852"/>
      <c r="DB6" s="852"/>
      <c r="DC6" s="852"/>
      <c r="DD6" s="852"/>
      <c r="DE6" s="852"/>
      <c r="DF6" s="852"/>
      <c r="DG6" s="852"/>
      <c r="DH6" s="852"/>
      <c r="DI6" s="852"/>
      <c r="DJ6" s="852"/>
      <c r="DK6" s="852"/>
      <c r="DL6" s="852"/>
      <c r="DM6" s="852"/>
      <c r="DN6" s="852"/>
      <c r="DO6" s="852"/>
      <c r="DP6" s="852"/>
      <c r="DQ6" s="852"/>
      <c r="DR6" s="852"/>
      <c r="DS6" s="852"/>
      <c r="DT6" s="852"/>
      <c r="DU6" s="852"/>
      <c r="DV6" s="852"/>
      <c r="DW6" s="852"/>
      <c r="DX6" s="852"/>
      <c r="DY6" s="852"/>
      <c r="DZ6" s="852"/>
      <c r="EA6" s="852"/>
      <c r="EB6" s="852"/>
      <c r="EC6" s="852"/>
      <c r="ED6" s="852"/>
      <c r="EE6" s="852"/>
      <c r="EF6" s="852"/>
      <c r="EG6" s="852"/>
      <c r="EH6" s="852"/>
      <c r="EI6" s="852"/>
      <c r="EJ6" s="852"/>
      <c r="EK6" s="852"/>
      <c r="EL6" s="852"/>
      <c r="EM6" s="852"/>
      <c r="EN6" s="852"/>
      <c r="EO6" s="852"/>
      <c r="EP6" s="852"/>
      <c r="EQ6" s="852"/>
      <c r="ER6" s="852"/>
      <c r="ES6" s="852"/>
      <c r="ET6" s="852"/>
      <c r="EU6" s="852"/>
      <c r="EV6" s="852"/>
      <c r="EW6" s="852"/>
      <c r="EX6" s="852"/>
      <c r="EY6" s="852"/>
      <c r="EZ6" s="852"/>
      <c r="FA6" s="853"/>
    </row>
    <row r="7" spans="1:208" s="16" customFormat="1" ht="39" customHeight="1" thickBot="1" x14ac:dyDescent="0.3">
      <c r="A7" s="888" t="s">
        <v>94</v>
      </c>
      <c r="B7" s="825"/>
      <c r="C7" s="825"/>
      <c r="D7" s="825"/>
      <c r="E7" s="825"/>
      <c r="F7" s="825"/>
      <c r="G7" s="889"/>
      <c r="H7" s="898" t="s">
        <v>307</v>
      </c>
      <c r="I7" s="898"/>
      <c r="J7" s="898"/>
      <c r="K7" s="898"/>
      <c r="L7" s="898"/>
      <c r="M7" s="898"/>
      <c r="N7" s="898"/>
      <c r="O7" s="898"/>
      <c r="P7" s="898"/>
      <c r="Q7" s="898"/>
      <c r="R7" s="898"/>
      <c r="S7" s="898"/>
      <c r="T7" s="898"/>
      <c r="U7" s="899"/>
      <c r="V7" s="899"/>
      <c r="W7" s="899"/>
      <c r="X7" s="899"/>
      <c r="Y7" s="899"/>
      <c r="Z7" s="899"/>
      <c r="AA7" s="899"/>
      <c r="AB7" s="899"/>
      <c r="AC7" s="899"/>
      <c r="AD7" s="899"/>
      <c r="AE7" s="899"/>
      <c r="AF7" s="899"/>
      <c r="AG7" s="899"/>
      <c r="AH7" s="899"/>
      <c r="AI7" s="899"/>
      <c r="AJ7" s="899"/>
      <c r="AK7" s="899"/>
      <c r="AL7" s="899"/>
      <c r="AM7" s="899"/>
      <c r="AN7" s="899"/>
      <c r="AO7" s="899"/>
      <c r="AP7" s="899"/>
      <c r="AQ7" s="899"/>
      <c r="AR7" s="899"/>
      <c r="AS7" s="899"/>
      <c r="AT7" s="899"/>
      <c r="AU7" s="899"/>
      <c r="AV7" s="899"/>
      <c r="AW7" s="899"/>
      <c r="AX7" s="899"/>
      <c r="AY7" s="899"/>
      <c r="AZ7" s="899"/>
      <c r="BA7" s="899"/>
      <c r="BB7" s="899"/>
      <c r="BC7" s="899"/>
      <c r="BD7" s="899"/>
      <c r="BE7" s="899"/>
      <c r="BF7" s="899"/>
      <c r="BG7" s="899"/>
      <c r="BH7" s="899"/>
      <c r="BI7" s="899"/>
      <c r="BJ7" s="899"/>
      <c r="BK7" s="899"/>
      <c r="BL7" s="899"/>
      <c r="BM7" s="899"/>
      <c r="BN7" s="899"/>
      <c r="BO7" s="899"/>
      <c r="BP7" s="899"/>
      <c r="BQ7" s="899"/>
      <c r="BR7" s="899"/>
      <c r="BS7" s="899"/>
      <c r="BT7" s="899"/>
      <c r="BU7" s="899"/>
      <c r="BV7" s="899"/>
      <c r="BW7" s="899"/>
      <c r="BX7" s="899"/>
      <c r="BY7" s="899"/>
      <c r="BZ7" s="899"/>
      <c r="CA7" s="899"/>
      <c r="CB7" s="899"/>
      <c r="CC7" s="899"/>
      <c r="CD7" s="899"/>
      <c r="CE7" s="899"/>
      <c r="CF7" s="899"/>
      <c r="CG7" s="899"/>
      <c r="CH7" s="899"/>
      <c r="CI7" s="899"/>
      <c r="CJ7" s="899"/>
      <c r="CK7" s="899"/>
      <c r="CL7" s="899"/>
      <c r="CM7" s="899"/>
      <c r="CN7" s="899"/>
      <c r="CO7" s="899"/>
      <c r="CP7" s="899"/>
      <c r="CQ7" s="899"/>
      <c r="CR7" s="899"/>
      <c r="CS7" s="899"/>
      <c r="CT7" s="899"/>
      <c r="CU7" s="899"/>
      <c r="CV7" s="899"/>
      <c r="CW7" s="899"/>
      <c r="CX7" s="899"/>
      <c r="CY7" s="899"/>
      <c r="CZ7" s="899"/>
      <c r="DA7" s="899"/>
      <c r="DB7" s="899"/>
      <c r="DC7" s="899"/>
      <c r="DD7" s="899"/>
      <c r="DE7" s="899"/>
      <c r="DF7" s="899"/>
      <c r="DG7" s="899"/>
      <c r="DH7" s="899"/>
      <c r="DI7" s="899"/>
      <c r="DJ7" s="899"/>
      <c r="DK7" s="899"/>
      <c r="DL7" s="899"/>
      <c r="DM7" s="899"/>
      <c r="DN7" s="899"/>
      <c r="DO7" s="899"/>
      <c r="DP7" s="899"/>
      <c r="DQ7" s="899"/>
      <c r="DR7" s="899"/>
      <c r="DS7" s="899"/>
      <c r="DT7" s="899"/>
      <c r="DU7" s="899"/>
      <c r="DV7" s="899"/>
      <c r="DW7" s="899"/>
      <c r="DX7" s="899"/>
      <c r="DY7" s="899"/>
      <c r="DZ7" s="899"/>
      <c r="EA7" s="899"/>
      <c r="EB7" s="899"/>
      <c r="EC7" s="899"/>
      <c r="ED7" s="899"/>
      <c r="EE7" s="899"/>
      <c r="EF7" s="899"/>
      <c r="EG7" s="899"/>
      <c r="EH7" s="899"/>
      <c r="EI7" s="899"/>
      <c r="EJ7" s="899"/>
      <c r="EK7" s="899"/>
      <c r="EL7" s="899"/>
      <c r="EM7" s="899"/>
      <c r="EN7" s="899"/>
      <c r="EO7" s="899"/>
      <c r="EP7" s="899"/>
      <c r="EQ7" s="899"/>
      <c r="ER7" s="826" t="s">
        <v>302</v>
      </c>
      <c r="ES7" s="826" t="s">
        <v>303</v>
      </c>
      <c r="ET7" s="877" t="s">
        <v>304</v>
      </c>
      <c r="EU7" s="830" t="s">
        <v>348</v>
      </c>
      <c r="EV7" s="872" t="s">
        <v>349</v>
      </c>
      <c r="EW7" s="874" t="s">
        <v>350</v>
      </c>
      <c r="EX7" s="838" t="s">
        <v>351</v>
      </c>
      <c r="EY7" s="838" t="s">
        <v>352</v>
      </c>
      <c r="EZ7" s="838" t="s">
        <v>354</v>
      </c>
      <c r="FA7" s="819" t="s">
        <v>353</v>
      </c>
    </row>
    <row r="8" spans="1:208" s="16" customFormat="1" ht="39" customHeight="1" thickBot="1" x14ac:dyDescent="0.3">
      <c r="A8" s="890"/>
      <c r="B8" s="891"/>
      <c r="C8" s="891"/>
      <c r="D8" s="891"/>
      <c r="E8" s="891"/>
      <c r="F8" s="891"/>
      <c r="G8" s="892"/>
      <c r="H8" s="833" t="s">
        <v>65</v>
      </c>
      <c r="I8" s="833"/>
      <c r="J8" s="833"/>
      <c r="K8" s="833"/>
      <c r="L8" s="833"/>
      <c r="M8" s="833"/>
      <c r="N8" s="833"/>
      <c r="O8" s="833"/>
      <c r="P8" s="833"/>
      <c r="Q8" s="833"/>
      <c r="R8" s="833"/>
      <c r="S8" s="833"/>
      <c r="T8" s="833"/>
      <c r="U8" s="833"/>
      <c r="V8" s="833"/>
      <c r="W8" s="833"/>
      <c r="X8" s="833"/>
      <c r="Y8" s="833"/>
      <c r="Z8" s="833"/>
      <c r="AA8" s="834"/>
      <c r="AB8" s="832" t="s">
        <v>362</v>
      </c>
      <c r="AC8" s="833"/>
      <c r="AD8" s="833"/>
      <c r="AE8" s="833"/>
      <c r="AF8" s="833"/>
      <c r="AG8" s="833"/>
      <c r="AH8" s="833"/>
      <c r="AI8" s="833"/>
      <c r="AJ8" s="833"/>
      <c r="AK8" s="833"/>
      <c r="AL8" s="833"/>
      <c r="AM8" s="833"/>
      <c r="AN8" s="833"/>
      <c r="AO8" s="833"/>
      <c r="AP8" s="833"/>
      <c r="AQ8" s="833"/>
      <c r="AR8" s="833"/>
      <c r="AS8" s="833"/>
      <c r="AT8" s="833"/>
      <c r="AU8" s="833"/>
      <c r="AV8" s="833"/>
      <c r="AW8" s="833"/>
      <c r="AX8" s="833"/>
      <c r="AY8" s="833"/>
      <c r="AZ8" s="833"/>
      <c r="BA8" s="833"/>
      <c r="BB8" s="833"/>
      <c r="BC8" s="833"/>
      <c r="BD8" s="833"/>
      <c r="BE8" s="834"/>
      <c r="BF8" s="832" t="s">
        <v>62</v>
      </c>
      <c r="BG8" s="833"/>
      <c r="BH8" s="833"/>
      <c r="BI8" s="833"/>
      <c r="BJ8" s="833"/>
      <c r="BK8" s="833"/>
      <c r="BL8" s="833"/>
      <c r="BM8" s="833"/>
      <c r="BN8" s="833"/>
      <c r="BO8" s="833"/>
      <c r="BP8" s="833"/>
      <c r="BQ8" s="833"/>
      <c r="BR8" s="833"/>
      <c r="BS8" s="833"/>
      <c r="BT8" s="833"/>
      <c r="BU8" s="833"/>
      <c r="BV8" s="833"/>
      <c r="BW8" s="833"/>
      <c r="BX8" s="833"/>
      <c r="BY8" s="833"/>
      <c r="BZ8" s="833"/>
      <c r="CA8" s="833"/>
      <c r="CB8" s="833"/>
      <c r="CC8" s="833"/>
      <c r="CD8" s="833"/>
      <c r="CE8" s="833"/>
      <c r="CF8" s="833"/>
      <c r="CG8" s="833"/>
      <c r="CH8" s="833"/>
      <c r="CI8" s="834"/>
      <c r="CJ8" s="870" t="s">
        <v>63</v>
      </c>
      <c r="CK8" s="871"/>
      <c r="CL8" s="871"/>
      <c r="CM8" s="871"/>
      <c r="CN8" s="871"/>
      <c r="CO8" s="871"/>
      <c r="CP8" s="871"/>
      <c r="CQ8" s="871"/>
      <c r="CR8" s="871"/>
      <c r="CS8" s="871"/>
      <c r="CT8" s="871"/>
      <c r="CU8" s="871"/>
      <c r="CV8" s="871"/>
      <c r="CW8" s="871"/>
      <c r="CX8" s="871"/>
      <c r="CY8" s="871"/>
      <c r="CZ8" s="871"/>
      <c r="DA8" s="871"/>
      <c r="DB8" s="871"/>
      <c r="DC8" s="871"/>
      <c r="DD8" s="871"/>
      <c r="DE8" s="871"/>
      <c r="DF8" s="871"/>
      <c r="DG8" s="871"/>
      <c r="DH8" s="871"/>
      <c r="DI8" s="871"/>
      <c r="DJ8" s="871"/>
      <c r="DK8" s="871"/>
      <c r="DL8" s="871"/>
      <c r="DM8" s="871"/>
      <c r="DN8" s="867" t="s">
        <v>64</v>
      </c>
      <c r="DO8" s="868"/>
      <c r="DP8" s="868"/>
      <c r="DQ8" s="868"/>
      <c r="DR8" s="868"/>
      <c r="DS8" s="868"/>
      <c r="DT8" s="868"/>
      <c r="DU8" s="868"/>
      <c r="DV8" s="868"/>
      <c r="DW8" s="868"/>
      <c r="DX8" s="868"/>
      <c r="DY8" s="868"/>
      <c r="DZ8" s="868"/>
      <c r="EA8" s="868"/>
      <c r="EB8" s="868"/>
      <c r="EC8" s="868"/>
      <c r="ED8" s="868"/>
      <c r="EE8" s="868"/>
      <c r="EF8" s="868"/>
      <c r="EG8" s="869"/>
      <c r="EH8" s="869"/>
      <c r="EI8" s="869"/>
      <c r="EJ8" s="869"/>
      <c r="EK8" s="869"/>
      <c r="EL8" s="869"/>
      <c r="EM8" s="869"/>
      <c r="EN8" s="869"/>
      <c r="EO8" s="869"/>
      <c r="EP8" s="869"/>
      <c r="EQ8" s="869"/>
      <c r="ER8" s="827"/>
      <c r="ES8" s="827"/>
      <c r="ET8" s="878"/>
      <c r="EU8" s="831"/>
      <c r="EV8" s="873"/>
      <c r="EW8" s="875"/>
      <c r="EX8" s="839"/>
      <c r="EY8" s="839"/>
      <c r="EZ8" s="839"/>
      <c r="FA8" s="820"/>
    </row>
    <row r="9" spans="1:208" s="16" customFormat="1" ht="96" customHeight="1" thickBot="1" x14ac:dyDescent="0.3">
      <c r="A9" s="200" t="s">
        <v>87</v>
      </c>
      <c r="B9" s="204" t="s">
        <v>88</v>
      </c>
      <c r="C9" s="205" t="s">
        <v>89</v>
      </c>
      <c r="D9" s="205" t="s">
        <v>90</v>
      </c>
      <c r="E9" s="206" t="s">
        <v>91</v>
      </c>
      <c r="F9" s="206" t="s">
        <v>92</v>
      </c>
      <c r="G9" s="285" t="s">
        <v>93</v>
      </c>
      <c r="H9" s="231" t="s">
        <v>317</v>
      </c>
      <c r="I9" s="207" t="s">
        <v>292</v>
      </c>
      <c r="J9" s="208" t="s">
        <v>300</v>
      </c>
      <c r="K9" s="207" t="s">
        <v>293</v>
      </c>
      <c r="L9" s="208" t="s">
        <v>58</v>
      </c>
      <c r="M9" s="207" t="s">
        <v>294</v>
      </c>
      <c r="N9" s="208" t="s">
        <v>59</v>
      </c>
      <c r="O9" s="207" t="s">
        <v>295</v>
      </c>
      <c r="P9" s="208" t="s">
        <v>60</v>
      </c>
      <c r="Q9" s="207" t="s">
        <v>296</v>
      </c>
      <c r="R9" s="208" t="s">
        <v>61</v>
      </c>
      <c r="S9" s="207" t="s">
        <v>297</v>
      </c>
      <c r="T9" s="208" t="s">
        <v>51</v>
      </c>
      <c r="U9" s="207" t="s">
        <v>298</v>
      </c>
      <c r="V9" s="209" t="s">
        <v>301</v>
      </c>
      <c r="W9" s="224" t="s">
        <v>299</v>
      </c>
      <c r="X9" s="201" t="s">
        <v>356</v>
      </c>
      <c r="Y9" s="202" t="s">
        <v>357</v>
      </c>
      <c r="Z9" s="203" t="s">
        <v>358</v>
      </c>
      <c r="AA9" s="202" t="s">
        <v>359</v>
      </c>
      <c r="AB9" s="231" t="s">
        <v>317</v>
      </c>
      <c r="AC9" s="207" t="s">
        <v>287</v>
      </c>
      <c r="AD9" s="208" t="s">
        <v>52</v>
      </c>
      <c r="AE9" s="207" t="s">
        <v>288</v>
      </c>
      <c r="AF9" s="208" t="s">
        <v>53</v>
      </c>
      <c r="AG9" s="207" t="s">
        <v>289</v>
      </c>
      <c r="AH9" s="208" t="s">
        <v>54</v>
      </c>
      <c r="AI9" s="207" t="s">
        <v>290</v>
      </c>
      <c r="AJ9" s="208" t="s">
        <v>55</v>
      </c>
      <c r="AK9" s="207" t="s">
        <v>291</v>
      </c>
      <c r="AL9" s="208" t="s">
        <v>57</v>
      </c>
      <c r="AM9" s="207" t="s">
        <v>292</v>
      </c>
      <c r="AN9" s="208" t="s">
        <v>300</v>
      </c>
      <c r="AO9" s="207" t="s">
        <v>293</v>
      </c>
      <c r="AP9" s="208" t="s">
        <v>58</v>
      </c>
      <c r="AQ9" s="207" t="s">
        <v>294</v>
      </c>
      <c r="AR9" s="208" t="s">
        <v>59</v>
      </c>
      <c r="AS9" s="207" t="s">
        <v>295</v>
      </c>
      <c r="AT9" s="208" t="s">
        <v>60</v>
      </c>
      <c r="AU9" s="207" t="s">
        <v>296</v>
      </c>
      <c r="AV9" s="208" t="s">
        <v>61</v>
      </c>
      <c r="AW9" s="207" t="s">
        <v>297</v>
      </c>
      <c r="AX9" s="208" t="s">
        <v>51</v>
      </c>
      <c r="AY9" s="207" t="s">
        <v>298</v>
      </c>
      <c r="AZ9" s="208" t="s">
        <v>301</v>
      </c>
      <c r="BA9" s="224" t="s">
        <v>299</v>
      </c>
      <c r="BB9" s="201" t="s">
        <v>347</v>
      </c>
      <c r="BC9" s="202" t="s">
        <v>412</v>
      </c>
      <c r="BD9" s="203" t="s">
        <v>345</v>
      </c>
      <c r="BE9" s="202" t="s">
        <v>344</v>
      </c>
      <c r="BF9" s="231" t="s">
        <v>549</v>
      </c>
      <c r="BG9" s="232" t="s">
        <v>525</v>
      </c>
      <c r="BH9" s="233" t="s">
        <v>526</v>
      </c>
      <c r="BI9" s="232" t="s">
        <v>527</v>
      </c>
      <c r="BJ9" s="233" t="s">
        <v>528</v>
      </c>
      <c r="BK9" s="232" t="s">
        <v>529</v>
      </c>
      <c r="BL9" s="233" t="s">
        <v>530</v>
      </c>
      <c r="BM9" s="232" t="s">
        <v>531</v>
      </c>
      <c r="BN9" s="233" t="s">
        <v>532</v>
      </c>
      <c r="BO9" s="232" t="s">
        <v>533</v>
      </c>
      <c r="BP9" s="233" t="s">
        <v>534</v>
      </c>
      <c r="BQ9" s="232" t="s">
        <v>535</v>
      </c>
      <c r="BR9" s="233" t="s">
        <v>536</v>
      </c>
      <c r="BS9" s="232" t="s">
        <v>537</v>
      </c>
      <c r="BT9" s="233" t="s">
        <v>538</v>
      </c>
      <c r="BU9" s="232" t="s">
        <v>539</v>
      </c>
      <c r="BV9" s="233" t="s">
        <v>540</v>
      </c>
      <c r="BW9" s="232" t="s">
        <v>541</v>
      </c>
      <c r="BX9" s="233" t="s">
        <v>542</v>
      </c>
      <c r="BY9" s="232" t="s">
        <v>543</v>
      </c>
      <c r="BZ9" s="233" t="s">
        <v>544</v>
      </c>
      <c r="CA9" s="232" t="s">
        <v>545</v>
      </c>
      <c r="CB9" s="233" t="s">
        <v>546</v>
      </c>
      <c r="CC9" s="232" t="s">
        <v>547</v>
      </c>
      <c r="CD9" s="234" t="s">
        <v>548</v>
      </c>
      <c r="CE9" s="224" t="s">
        <v>299</v>
      </c>
      <c r="CF9" s="201" t="s">
        <v>305</v>
      </c>
      <c r="CG9" s="202" t="s">
        <v>428</v>
      </c>
      <c r="CH9" s="203" t="s">
        <v>306</v>
      </c>
      <c r="CI9" s="202" t="s">
        <v>427</v>
      </c>
      <c r="CJ9" s="231" t="s">
        <v>523</v>
      </c>
      <c r="CK9" s="232" t="s">
        <v>318</v>
      </c>
      <c r="CL9" s="233" t="s">
        <v>319</v>
      </c>
      <c r="CM9" s="232" t="s">
        <v>320</v>
      </c>
      <c r="CN9" s="233" t="s">
        <v>321</v>
      </c>
      <c r="CO9" s="232" t="s">
        <v>322</v>
      </c>
      <c r="CP9" s="233" t="s">
        <v>323</v>
      </c>
      <c r="CQ9" s="232" t="s">
        <v>340</v>
      </c>
      <c r="CR9" s="233" t="s">
        <v>341</v>
      </c>
      <c r="CS9" s="232" t="s">
        <v>324</v>
      </c>
      <c r="CT9" s="233" t="s">
        <v>325</v>
      </c>
      <c r="CU9" s="232" t="s">
        <v>326</v>
      </c>
      <c r="CV9" s="233" t="s">
        <v>327</v>
      </c>
      <c r="CW9" s="232" t="s">
        <v>328</v>
      </c>
      <c r="CX9" s="233" t="s">
        <v>329</v>
      </c>
      <c r="CY9" s="232" t="s">
        <v>330</v>
      </c>
      <c r="CZ9" s="233" t="s">
        <v>331</v>
      </c>
      <c r="DA9" s="232" t="s">
        <v>332</v>
      </c>
      <c r="DB9" s="233" t="s">
        <v>333</v>
      </c>
      <c r="DC9" s="232" t="s">
        <v>334</v>
      </c>
      <c r="DD9" s="233" t="s">
        <v>335</v>
      </c>
      <c r="DE9" s="232" t="s">
        <v>336</v>
      </c>
      <c r="DF9" s="233" t="s">
        <v>337</v>
      </c>
      <c r="DG9" s="232" t="s">
        <v>338</v>
      </c>
      <c r="DH9" s="233" t="s">
        <v>339</v>
      </c>
      <c r="DI9" s="235" t="s">
        <v>299</v>
      </c>
      <c r="DJ9" s="197" t="s">
        <v>309</v>
      </c>
      <c r="DK9" s="198" t="s">
        <v>310</v>
      </c>
      <c r="DL9" s="199" t="s">
        <v>311</v>
      </c>
      <c r="DM9" s="198" t="s">
        <v>522</v>
      </c>
      <c r="DN9" s="231" t="s">
        <v>317</v>
      </c>
      <c r="DO9" s="207" t="s">
        <v>287</v>
      </c>
      <c r="DP9" s="208" t="s">
        <v>52</v>
      </c>
      <c r="DQ9" s="207" t="s">
        <v>288</v>
      </c>
      <c r="DR9" s="208" t="s">
        <v>53</v>
      </c>
      <c r="DS9" s="207" t="s">
        <v>289</v>
      </c>
      <c r="DT9" s="208" t="s">
        <v>54</v>
      </c>
      <c r="DU9" s="207" t="s">
        <v>290</v>
      </c>
      <c r="DV9" s="208" t="s">
        <v>55</v>
      </c>
      <c r="DW9" s="207" t="s">
        <v>291</v>
      </c>
      <c r="DX9" s="208" t="s">
        <v>57</v>
      </c>
      <c r="DY9" s="207" t="s">
        <v>292</v>
      </c>
      <c r="DZ9" s="208" t="s">
        <v>300</v>
      </c>
      <c r="EA9" s="207" t="s">
        <v>293</v>
      </c>
      <c r="EB9" s="208" t="s">
        <v>58</v>
      </c>
      <c r="EC9" s="207" t="s">
        <v>294</v>
      </c>
      <c r="ED9" s="208" t="s">
        <v>59</v>
      </c>
      <c r="EE9" s="207" t="s">
        <v>295</v>
      </c>
      <c r="EF9" s="208" t="s">
        <v>60</v>
      </c>
      <c r="EG9" s="207" t="s">
        <v>296</v>
      </c>
      <c r="EH9" s="208" t="s">
        <v>61</v>
      </c>
      <c r="EI9" s="207" t="s">
        <v>297</v>
      </c>
      <c r="EJ9" s="208" t="s">
        <v>51</v>
      </c>
      <c r="EK9" s="207" t="s">
        <v>298</v>
      </c>
      <c r="EL9" s="208" t="s">
        <v>301</v>
      </c>
      <c r="EM9" s="235" t="s">
        <v>299</v>
      </c>
      <c r="EN9" s="197" t="s">
        <v>313</v>
      </c>
      <c r="EO9" s="198" t="s">
        <v>314</v>
      </c>
      <c r="EP9" s="199" t="s">
        <v>315</v>
      </c>
      <c r="EQ9" s="198" t="s">
        <v>316</v>
      </c>
      <c r="ER9" s="827"/>
      <c r="ES9" s="827"/>
      <c r="ET9" s="878"/>
      <c r="EU9" s="831"/>
      <c r="EV9" s="873"/>
      <c r="EW9" s="876"/>
      <c r="EX9" s="782"/>
      <c r="EY9" s="782"/>
      <c r="EZ9" s="782"/>
      <c r="FA9" s="821"/>
    </row>
    <row r="10" spans="1:208" s="228" customFormat="1" ht="44.25" customHeight="1" x14ac:dyDescent="0.25">
      <c r="A10" s="901" t="s">
        <v>374</v>
      </c>
      <c r="B10" s="902">
        <v>1</v>
      </c>
      <c r="C10" s="905" t="s">
        <v>375</v>
      </c>
      <c r="D10" s="908" t="s">
        <v>376</v>
      </c>
      <c r="E10" s="909">
        <v>290</v>
      </c>
      <c r="F10" s="250" t="s">
        <v>41</v>
      </c>
      <c r="G10" s="501">
        <v>1</v>
      </c>
      <c r="H10" s="648">
        <v>1</v>
      </c>
      <c r="I10" s="503"/>
      <c r="J10" s="504"/>
      <c r="K10" s="503">
        <v>1</v>
      </c>
      <c r="L10" s="649">
        <v>0</v>
      </c>
      <c r="M10" s="503">
        <v>1</v>
      </c>
      <c r="N10" s="649">
        <v>0.25</v>
      </c>
      <c r="O10" s="503">
        <v>1</v>
      </c>
      <c r="P10" s="649">
        <v>0.46</v>
      </c>
      <c r="Q10" s="503">
        <v>1</v>
      </c>
      <c r="R10" s="649">
        <v>0.65</v>
      </c>
      <c r="S10" s="649">
        <v>1</v>
      </c>
      <c r="T10" s="649">
        <v>0.85</v>
      </c>
      <c r="U10" s="649">
        <v>1</v>
      </c>
      <c r="V10" s="649">
        <v>1</v>
      </c>
      <c r="W10" s="649">
        <f>K10</f>
        <v>1</v>
      </c>
      <c r="X10" s="649">
        <f>U10</f>
        <v>1</v>
      </c>
      <c r="Y10" s="649">
        <f>V10</f>
        <v>1</v>
      </c>
      <c r="Z10" s="649">
        <v>1</v>
      </c>
      <c r="AA10" s="649">
        <v>1</v>
      </c>
      <c r="AB10" s="648">
        <v>1</v>
      </c>
      <c r="AC10" s="649">
        <v>9.1999999999999998E-2</v>
      </c>
      <c r="AD10" s="649">
        <v>9.1999999999999998E-2</v>
      </c>
      <c r="AE10" s="649">
        <f>0.19-AC10</f>
        <v>9.8000000000000004E-2</v>
      </c>
      <c r="AF10" s="649">
        <f>0.17-AD10</f>
        <v>7.8000000000000014E-2</v>
      </c>
      <c r="AG10" s="649">
        <f>0.28-AE10-AC10</f>
        <v>9.0000000000000024E-2</v>
      </c>
      <c r="AH10" s="649">
        <f>0.2103-AF10-AD10</f>
        <v>4.0299999999999975E-2</v>
      </c>
      <c r="AI10" s="649">
        <f>0.334-AG10-AE10-AC10</f>
        <v>5.3999999999999992E-2</v>
      </c>
      <c r="AJ10" s="649">
        <f>0.316-AH10-AF10-AD10</f>
        <v>0.10570000000000004</v>
      </c>
      <c r="AK10" s="649">
        <f>0.424-AI10-AG10-AE10-AC10</f>
        <v>8.9999999999999969E-2</v>
      </c>
      <c r="AL10" s="649">
        <f>0.42-AJ10-AH10-AF10-AD10</f>
        <v>0.1039999999999999</v>
      </c>
      <c r="AM10" s="649">
        <f>0.514-AK10-AI10-AG10-AE10-AC10</f>
        <v>9.0000000000000024E-2</v>
      </c>
      <c r="AN10" s="649">
        <f>0.514-AL10-AJ10-AH10-AF10-AD10</f>
        <v>9.4000000000000111E-2</v>
      </c>
      <c r="AO10" s="649">
        <f>0.6-AM10-AK10-AI10-AG10-AE10-AC10</f>
        <v>8.6000000000000021E-2</v>
      </c>
      <c r="AP10" s="649">
        <v>0.08</v>
      </c>
      <c r="AQ10" s="649">
        <v>0.09</v>
      </c>
      <c r="AR10" s="649">
        <v>0.08</v>
      </c>
      <c r="AS10" s="649">
        <f>0.78-AQ10-AO10-AM10-AK10-AI10-AG10-AE10-AC10</f>
        <v>9.0000000000000024E-2</v>
      </c>
      <c r="AT10" s="650">
        <v>9.7000000000000003E-2</v>
      </c>
      <c r="AU10" s="649">
        <f>0.86-AS10-AQ10-AO10-AM10-AK10-AI10-AG10-AE10-AC10</f>
        <v>8.0000000000000016E-2</v>
      </c>
      <c r="AV10" s="649">
        <v>8.3199999999999996E-2</v>
      </c>
      <c r="AW10" s="649">
        <f>0.93-AU10-AS10-AQ10-AO10-AM10-AK10-AI10-AG10-AE10-AC10</f>
        <v>7.0000000000000062E-2</v>
      </c>
      <c r="AX10" s="649">
        <v>9.06E-2</v>
      </c>
      <c r="AY10" s="649">
        <f>1-AW10-AU10-AS10-AQ10-AO10-AM10-AK10-AI10-AG10-AE10-AC10</f>
        <v>6.999999999999984E-2</v>
      </c>
      <c r="AZ10" s="649">
        <v>0.06</v>
      </c>
      <c r="BA10" s="649">
        <f>AC10+AE10+AG10+AI10+AK10+AM10+AO10+AQ10+AS10+AU10+AW10+AY10</f>
        <v>1</v>
      </c>
      <c r="BB10" s="649">
        <f>AC10+AE10+AG10+AI10+AK10+AM10+AO10+AQ10+AS10+AU10+AW10+AY10</f>
        <v>1</v>
      </c>
      <c r="BC10" s="649">
        <f>AD10+AF10+AH10+AJ10+AL10+AN10+AP10+AR10+AT10+AV10+AX10+AZ10</f>
        <v>1.0047999999999999</v>
      </c>
      <c r="BD10" s="649">
        <f>AC10+AE10+AG10+AI10+AK10+AM10+AO10+AQ10+AS10+AU10+AW10+AY10</f>
        <v>1</v>
      </c>
      <c r="BE10" s="649">
        <f>AD10+AF10+AH10+AJ10+AL10+AN10+AP10+AR10+AT10+AV10+AX10+AZ10</f>
        <v>1.0047999999999999</v>
      </c>
      <c r="BF10" s="648">
        <v>1</v>
      </c>
      <c r="BG10" s="649">
        <v>1.4999999999999999E-2</v>
      </c>
      <c r="BH10" s="649">
        <v>0.02</v>
      </c>
      <c r="BI10" s="649">
        <v>0.08</v>
      </c>
      <c r="BJ10" s="497">
        <v>0.13</v>
      </c>
      <c r="BK10" s="649">
        <v>0.09</v>
      </c>
      <c r="BL10" s="649">
        <v>8.1000000000000003E-2</v>
      </c>
      <c r="BM10" s="649">
        <v>0.09</v>
      </c>
      <c r="BN10" s="649">
        <v>8.1000000000000003E-2</v>
      </c>
      <c r="BO10" s="649">
        <v>0.09</v>
      </c>
      <c r="BP10" s="649">
        <v>0.08</v>
      </c>
      <c r="BQ10" s="649">
        <v>0.09</v>
      </c>
      <c r="BR10" s="649">
        <v>0.11</v>
      </c>
      <c r="BS10" s="649">
        <v>0.09</v>
      </c>
      <c r="BT10" s="649">
        <v>8.0299999999999996E-2</v>
      </c>
      <c r="BU10" s="649">
        <v>0.09</v>
      </c>
      <c r="BV10" s="649">
        <v>7.8755999999999826E-2</v>
      </c>
      <c r="BW10" s="649">
        <v>0.09</v>
      </c>
      <c r="BX10" s="649">
        <v>0.1</v>
      </c>
      <c r="BY10" s="649">
        <v>0.09</v>
      </c>
      <c r="BZ10" s="649">
        <v>8.2199999999999995E-2</v>
      </c>
      <c r="CA10" s="649">
        <v>0.09</v>
      </c>
      <c r="CB10" s="649">
        <v>0.08</v>
      </c>
      <c r="CC10" s="649">
        <v>9.5000000000000001E-2</v>
      </c>
      <c r="CD10" s="649">
        <v>7.6700000000000004E-2</v>
      </c>
      <c r="CE10" s="649">
        <f>BG10+BI10+BK10+BM10+BO10+BQ10+BS10+BU10+BW10+BY10+CA10+CC10</f>
        <v>0.99999999999999978</v>
      </c>
      <c r="CF10" s="649">
        <f>BG10+BI10+BK10+BM10+BO10+BQ10+BS10+BU10+BW10+BY10+CA10+CC10</f>
        <v>0.99999999999999978</v>
      </c>
      <c r="CG10" s="649">
        <f>BH10+BJ10+BL10+BN10+BP10+BR10+BT10+BV10+BX10+BZ10+CB10+CD10</f>
        <v>0.99995599999999973</v>
      </c>
      <c r="CH10" s="649">
        <f>BG10+BI10+BK10+BM10+BO10+BQ10+BS10+BU10+BW10+BY10+CA10+CC10</f>
        <v>0.99999999999999978</v>
      </c>
      <c r="CI10" s="649">
        <f>BH10+BJ10+BL10+BN10+BP10+BR10+BT10+BV10+BX10+BZ10+CB10+CD10</f>
        <v>0.99995599999999973</v>
      </c>
      <c r="CJ10" s="648">
        <v>1</v>
      </c>
      <c r="CK10" s="650">
        <v>0.03</v>
      </c>
      <c r="CL10" s="650">
        <v>0.03</v>
      </c>
      <c r="CM10" s="650">
        <v>0.14000000000000001</v>
      </c>
      <c r="CN10" s="651">
        <v>0.14599999999999999</v>
      </c>
      <c r="CO10" s="650">
        <v>0.08</v>
      </c>
      <c r="CP10" s="650">
        <v>0.08</v>
      </c>
      <c r="CQ10" s="650">
        <v>0.1</v>
      </c>
      <c r="CR10" s="650">
        <v>7.0000000000000007E-2</v>
      </c>
      <c r="CS10" s="649">
        <v>0.1</v>
      </c>
      <c r="CT10" s="650">
        <v>7.4999999999999997E-2</v>
      </c>
      <c r="CU10" s="652">
        <v>0.1</v>
      </c>
      <c r="CV10" s="653">
        <v>0.105</v>
      </c>
      <c r="CW10" s="649">
        <v>0.1</v>
      </c>
      <c r="CX10" s="650">
        <v>0.08</v>
      </c>
      <c r="CY10" s="649">
        <v>0.09</v>
      </c>
      <c r="CZ10" s="650">
        <v>8.6999999999999994E-2</v>
      </c>
      <c r="DA10" s="649">
        <v>0.08</v>
      </c>
      <c r="DB10" s="650">
        <v>0.11</v>
      </c>
      <c r="DC10" s="649">
        <v>7.0000000000000007E-2</v>
      </c>
      <c r="DD10" s="650"/>
      <c r="DE10" s="649">
        <v>0.06</v>
      </c>
      <c r="DF10" s="650"/>
      <c r="DG10" s="649">
        <v>0.05</v>
      </c>
      <c r="DH10" s="649"/>
      <c r="DI10" s="649">
        <f>DG10+DE10+DC10+DA10+CW10+CY10+CU10+CS10+CQ10+CO10+CM10+CK10</f>
        <v>0.99999999999999989</v>
      </c>
      <c r="DJ10" s="652">
        <f>CK10+CM10+CO10+CQ10+CS10+CU10+CW10+CY10+DA10</f>
        <v>0.81999999999999984</v>
      </c>
      <c r="DK10" s="649">
        <f>CL10+CN10+CP10+CR10+CT10+CV10+CX10+CZ10+DB10+DD10+DF10+DH10</f>
        <v>0.78299999999999992</v>
      </c>
      <c r="DL10" s="649">
        <f>DI10</f>
        <v>0.99999999999999989</v>
      </c>
      <c r="DM10" s="649">
        <f>DK10</f>
        <v>0.78299999999999992</v>
      </c>
      <c r="DN10" s="648">
        <v>1</v>
      </c>
      <c r="DO10" s="649"/>
      <c r="DP10" s="649"/>
      <c r="DQ10" s="649"/>
      <c r="DR10" s="649"/>
      <c r="DS10" s="649"/>
      <c r="DT10" s="649"/>
      <c r="DU10" s="649"/>
      <c r="DV10" s="649"/>
      <c r="DW10" s="649"/>
      <c r="DX10" s="649"/>
      <c r="DY10" s="649"/>
      <c r="DZ10" s="649"/>
      <c r="EA10" s="649"/>
      <c r="EB10" s="649"/>
      <c r="EC10" s="649"/>
      <c r="ED10" s="649"/>
      <c r="EE10" s="649"/>
      <c r="EF10" s="649"/>
      <c r="EG10" s="649"/>
      <c r="EH10" s="649"/>
      <c r="EI10" s="649"/>
      <c r="EJ10" s="649"/>
      <c r="EK10" s="649"/>
      <c r="EL10" s="649"/>
      <c r="EM10" s="649"/>
      <c r="EN10" s="649"/>
      <c r="EO10" s="649"/>
      <c r="EP10" s="649"/>
      <c r="EQ10" s="649"/>
      <c r="ER10" s="654">
        <f>DB10/DA10</f>
        <v>1.375</v>
      </c>
      <c r="ES10" s="655">
        <f>IFERROR(DK10/DJ10,0)</f>
        <v>0.95487804878048788</v>
      </c>
      <c r="ET10" s="656">
        <f>IFERROR(DM10/DL10,0)</f>
        <v>0.78300000000000003</v>
      </c>
      <c r="EU10" s="657">
        <f t="shared" ref="EU10:EU15" si="0">IFERROR((AA10+BE10+CI10+DK10)/(Z10+BD10+CH10+DJ10),0)</f>
        <v>0.99155916230366481</v>
      </c>
      <c r="EV10" s="658">
        <f>(AA10+BE10+CI10+DM10)/5</f>
        <v>0.75755119999999987</v>
      </c>
      <c r="EW10" s="854" t="s">
        <v>687</v>
      </c>
      <c r="EX10" s="858" t="s">
        <v>551</v>
      </c>
      <c r="EY10" s="858" t="s">
        <v>551</v>
      </c>
      <c r="EZ10" s="858" t="s">
        <v>373</v>
      </c>
      <c r="FA10" s="858" t="s">
        <v>653</v>
      </c>
      <c r="FB10" s="257"/>
      <c r="FC10" s="257"/>
      <c r="FD10" s="257"/>
      <c r="FE10" s="257"/>
      <c r="FF10" s="257"/>
      <c r="FG10" s="257"/>
      <c r="FH10" s="257"/>
      <c r="FI10" s="257"/>
      <c r="FJ10" s="257"/>
      <c r="FK10" s="257"/>
      <c r="FL10" s="257"/>
      <c r="FM10" s="257"/>
      <c r="FN10" s="257"/>
      <c r="FO10" s="257"/>
      <c r="FP10" s="257"/>
      <c r="FQ10" s="257"/>
      <c r="FR10" s="257"/>
      <c r="FS10" s="257"/>
      <c r="FT10" s="257"/>
      <c r="FU10" s="257"/>
      <c r="FV10" s="257"/>
      <c r="FW10" s="257"/>
      <c r="FX10" s="257"/>
      <c r="FY10" s="257"/>
      <c r="FZ10" s="257"/>
      <c r="GA10" s="257"/>
      <c r="GB10" s="257"/>
      <c r="GC10" s="257"/>
      <c r="GD10" s="257"/>
      <c r="GE10" s="257"/>
      <c r="GF10" s="257"/>
      <c r="GG10" s="257"/>
      <c r="GH10" s="257"/>
      <c r="GI10" s="257"/>
      <c r="GJ10" s="257"/>
      <c r="GK10" s="257"/>
      <c r="GL10" s="257"/>
      <c r="GM10" s="257"/>
      <c r="GN10" s="257"/>
      <c r="GO10" s="257"/>
      <c r="GP10" s="257"/>
      <c r="GQ10" s="257"/>
      <c r="GR10" s="257"/>
      <c r="GS10" s="257"/>
      <c r="GT10" s="257"/>
      <c r="GU10" s="257"/>
      <c r="GV10" s="257"/>
      <c r="GW10" s="257"/>
      <c r="GX10" s="257"/>
      <c r="GY10" s="257"/>
      <c r="GZ10" s="257"/>
    </row>
    <row r="11" spans="1:208" s="219" customFormat="1" ht="63" customHeight="1" x14ac:dyDescent="0.25">
      <c r="A11" s="901"/>
      <c r="B11" s="903"/>
      <c r="C11" s="906"/>
      <c r="D11" s="906"/>
      <c r="E11" s="910"/>
      <c r="F11" s="280" t="s">
        <v>3</v>
      </c>
      <c r="G11" s="239">
        <f>AA11+BE11+CI11+DL11+DN11</f>
        <v>20142782834</v>
      </c>
      <c r="H11" s="249">
        <v>2729118190</v>
      </c>
      <c r="I11" s="238"/>
      <c r="J11" s="238"/>
      <c r="K11" s="238">
        <v>2729118190</v>
      </c>
      <c r="L11" s="239">
        <v>61765000</v>
      </c>
      <c r="M11" s="238">
        <v>2729118190</v>
      </c>
      <c r="N11" s="238">
        <v>1624576000</v>
      </c>
      <c r="O11" s="238">
        <v>2729118190</v>
      </c>
      <c r="P11" s="239">
        <v>1781560000</v>
      </c>
      <c r="Q11" s="238">
        <v>2729118190</v>
      </c>
      <c r="R11" s="239">
        <v>1796256255</v>
      </c>
      <c r="S11" s="238">
        <v>2729118190</v>
      </c>
      <c r="T11" s="238">
        <v>2025564031</v>
      </c>
      <c r="U11" s="238">
        <v>2729118190</v>
      </c>
      <c r="V11" s="239">
        <v>2693651241</v>
      </c>
      <c r="W11" s="659">
        <f>K11</f>
        <v>2729118190</v>
      </c>
      <c r="X11" s="659">
        <f t="shared" ref="X11:Y15" si="1">U11</f>
        <v>2729118190</v>
      </c>
      <c r="Y11" s="659">
        <f t="shared" si="1"/>
        <v>2693651241</v>
      </c>
      <c r="Z11" s="239">
        <v>2729118190</v>
      </c>
      <c r="AA11" s="239">
        <v>2693651241</v>
      </c>
      <c r="AB11" s="239">
        <v>3782244731</v>
      </c>
      <c r="AC11" s="239">
        <v>0</v>
      </c>
      <c r="AD11" s="239">
        <v>0</v>
      </c>
      <c r="AE11" s="239">
        <v>3339446000</v>
      </c>
      <c r="AF11" s="239">
        <v>1042039000</v>
      </c>
      <c r="AG11" s="239">
        <v>229188200</v>
      </c>
      <c r="AH11" s="239">
        <f>3151409000-AF11</f>
        <v>2109370000</v>
      </c>
      <c r="AI11" s="239">
        <v>0</v>
      </c>
      <c r="AJ11" s="239">
        <f>3390620000-AH11-AF11</f>
        <v>239211000</v>
      </c>
      <c r="AK11" s="239">
        <v>10850000</v>
      </c>
      <c r="AL11" s="239">
        <f>3397664550-AJ11-AH11-AF11-AD11</f>
        <v>7044550</v>
      </c>
      <c r="AM11" s="239">
        <v>0</v>
      </c>
      <c r="AN11" s="239">
        <v>161532180</v>
      </c>
      <c r="AO11" s="239">
        <v>43822800</v>
      </c>
      <c r="AP11" s="239">
        <v>0</v>
      </c>
      <c r="AQ11" s="239"/>
      <c r="AR11" s="239">
        <v>11804000</v>
      </c>
      <c r="AS11" s="239">
        <v>0</v>
      </c>
      <c r="AT11" s="239">
        <v>54613000</v>
      </c>
      <c r="AU11" s="239">
        <v>24324000</v>
      </c>
      <c r="AV11" s="239">
        <f>30510934 - 6314267</f>
        <v>24196667</v>
      </c>
      <c r="AW11" s="239">
        <v>57295200</v>
      </c>
      <c r="AX11" s="239">
        <v>66592701</v>
      </c>
      <c r="AY11" s="239">
        <v>77318531</v>
      </c>
      <c r="AZ11" s="239">
        <v>61799866</v>
      </c>
      <c r="BA11" s="239">
        <f t="shared" ref="BA11:BA28" si="2">AC11+AE11+AG11+AI11+AK11+AM11+AO11+AQ11+AS11+AU11+AW11+AY11</f>
        <v>3782244731</v>
      </c>
      <c r="BB11" s="239">
        <f t="shared" ref="BB11:BB28" si="3">AC11+AE11+AG11+AI11+AK11+AM11+AO11+AQ11+AS11+AU11+AW11+AY11</f>
        <v>3782244731</v>
      </c>
      <c r="BC11" s="239">
        <f t="shared" ref="BC11:BC28" si="4">AD11+AF11+AH11+AJ11+AL11+AN11+AP11+AR11+AT11+AV11+AX11+AZ11</f>
        <v>3778202964</v>
      </c>
      <c r="BD11" s="239">
        <f t="shared" ref="BD11:BD28" si="5">AC11+AE11+AG11+AI11+AK11+AM11+AO11+AQ11+AS11+AU11+AW11+AY11</f>
        <v>3782244731</v>
      </c>
      <c r="BE11" s="239">
        <f t="shared" ref="BE11:BE28" si="6">AD11+AF11+AH11+AJ11+AL11+AN11+AP11+AR11+AT11+AV11+AX11+AZ11</f>
        <v>3778202964</v>
      </c>
      <c r="BF11" s="239">
        <v>5896434000</v>
      </c>
      <c r="BG11" s="239">
        <f>5852055000-192340000</f>
        <v>5659715000</v>
      </c>
      <c r="BH11" s="239">
        <v>5594980000</v>
      </c>
      <c r="BI11" s="239">
        <v>22628000</v>
      </c>
      <c r="BJ11" s="239">
        <v>50780000</v>
      </c>
      <c r="BK11" s="239">
        <v>23316000</v>
      </c>
      <c r="BL11" s="239">
        <v>18709000</v>
      </c>
      <c r="BM11" s="239">
        <v>0</v>
      </c>
      <c r="BN11" s="239">
        <v>0</v>
      </c>
      <c r="BO11" s="239">
        <v>0</v>
      </c>
      <c r="BP11" s="239">
        <v>0</v>
      </c>
      <c r="BQ11" s="239">
        <v>12677000</v>
      </c>
      <c r="BR11" s="239">
        <f>31044000+2926000</f>
        <v>33970000</v>
      </c>
      <c r="BS11" s="239">
        <v>154634000</v>
      </c>
      <c r="BT11" s="239">
        <v>2909400</v>
      </c>
      <c r="BU11" s="239">
        <v>10674000</v>
      </c>
      <c r="BV11" s="239">
        <v>51152500</v>
      </c>
      <c r="BW11" s="239">
        <v>0</v>
      </c>
      <c r="BX11" s="239">
        <v>9093000</v>
      </c>
      <c r="BY11" s="239">
        <v>8982800</v>
      </c>
      <c r="BZ11" s="239">
        <v>8271767</v>
      </c>
      <c r="CA11" s="239">
        <v>453944268</v>
      </c>
      <c r="CB11" s="239">
        <v>484885996</v>
      </c>
      <c r="CC11" s="239">
        <v>44436998</v>
      </c>
      <c r="CD11" s="239">
        <v>121784966</v>
      </c>
      <c r="CE11" s="239">
        <f t="shared" ref="CE11:CE28" si="7">BG11+BI11+BK11+BM11+BO11+BQ11+BS11+BU11+BW11+BY11+CA11+CC11</f>
        <v>6391008066</v>
      </c>
      <c r="CF11" s="239">
        <f t="shared" ref="CF11:CG28" si="8">BG11+BI11+BK11+BM11+BO11+BQ11+BS11+BU11+BW11+BY11+CA11+CC11</f>
        <v>6391008066</v>
      </c>
      <c r="CG11" s="239">
        <f t="shared" si="8"/>
        <v>6376536629</v>
      </c>
      <c r="CH11" s="239">
        <f t="shared" ref="CH11:CI28" si="9">BG11+BI11+BK11+BM11+BO11+BQ11+BS11+BU11+BW11+BY11+CA11+CC11</f>
        <v>6391008066</v>
      </c>
      <c r="CI11" s="239">
        <f t="shared" si="9"/>
        <v>6376536629</v>
      </c>
      <c r="CJ11" s="239">
        <v>4481764000</v>
      </c>
      <c r="CK11" s="239">
        <v>1369056000</v>
      </c>
      <c r="CL11" s="239">
        <v>1369056000</v>
      </c>
      <c r="CM11" s="239">
        <v>2039584000</v>
      </c>
      <c r="CN11" s="239">
        <v>2039584000</v>
      </c>
      <c r="CO11" s="239">
        <v>824607000</v>
      </c>
      <c r="CP11" s="239">
        <v>824607000</v>
      </c>
      <c r="CQ11" s="239">
        <v>133098000</v>
      </c>
      <c r="CR11" s="239">
        <v>48590000</v>
      </c>
      <c r="CS11" s="588">
        <v>60833000</v>
      </c>
      <c r="CT11" s="588">
        <v>92737000</v>
      </c>
      <c r="CU11" s="608">
        <v>0</v>
      </c>
      <c r="CV11" s="608">
        <v>0</v>
      </c>
      <c r="CW11" s="239">
        <v>54586000</v>
      </c>
      <c r="CX11" s="239">
        <v>0</v>
      </c>
      <c r="CY11" s="239">
        <v>0</v>
      </c>
      <c r="CZ11" s="239">
        <v>5000000</v>
      </c>
      <c r="DA11" s="239">
        <v>0</v>
      </c>
      <c r="DB11" s="239">
        <v>0</v>
      </c>
      <c r="DC11" s="239">
        <v>0</v>
      </c>
      <c r="DD11" s="239"/>
      <c r="DE11" s="239">
        <v>0</v>
      </c>
      <c r="DF11" s="239"/>
      <c r="DG11" s="239">
        <v>0</v>
      </c>
      <c r="DH11" s="239"/>
      <c r="DI11" s="239">
        <f>DG11+DE11+DC11+DA11+CW11+CY11+CU11+CS11+CQ11+CO11+CM11+CK11</f>
        <v>4481764000</v>
      </c>
      <c r="DJ11" s="652">
        <f t="shared" ref="DJ11:DJ29" si="10">CK11+CM11+CO11+CQ11+CS11+CU11+CW11+CY11+DA11</f>
        <v>4481764000</v>
      </c>
      <c r="DK11" s="649">
        <f>CL11+CN11+CP11+CR11+CT11+CV11+CX11+CZ11+DB11+DD11+DF11+DH11</f>
        <v>4379574000</v>
      </c>
      <c r="DL11" s="239">
        <f>DI11</f>
        <v>4481764000</v>
      </c>
      <c r="DM11" s="239">
        <f>DK11</f>
        <v>4379574000</v>
      </c>
      <c r="DN11" s="239">
        <v>2812628000</v>
      </c>
      <c r="DO11" s="649"/>
      <c r="DP11" s="649"/>
      <c r="DQ11" s="649"/>
      <c r="DR11" s="649"/>
      <c r="DS11" s="649"/>
      <c r="DT11" s="649"/>
      <c r="DU11" s="649"/>
      <c r="DV11" s="649"/>
      <c r="DW11" s="649"/>
      <c r="DX11" s="649"/>
      <c r="DY11" s="649"/>
      <c r="DZ11" s="649"/>
      <c r="EA11" s="649"/>
      <c r="EB11" s="649"/>
      <c r="EC11" s="649"/>
      <c r="ED11" s="649"/>
      <c r="EE11" s="649"/>
      <c r="EF11" s="649"/>
      <c r="EG11" s="649"/>
      <c r="EH11" s="649"/>
      <c r="EI11" s="649"/>
      <c r="EJ11" s="649"/>
      <c r="EK11" s="649"/>
      <c r="EL11" s="649"/>
      <c r="EM11" s="649"/>
      <c r="EN11" s="649"/>
      <c r="EO11" s="649"/>
      <c r="EP11" s="649"/>
      <c r="EQ11" s="649"/>
      <c r="ER11" s="654">
        <f>IFERROR(DB11/DA11,0)</f>
        <v>0</v>
      </c>
      <c r="ES11" s="655">
        <f>IFERROR(DK11/DJ11,0)</f>
        <v>0.97719871015073534</v>
      </c>
      <c r="ET11" s="656">
        <f t="shared" ref="ET11:ET28" si="11">IFERROR(DM11/DL11,0)</f>
        <v>0.97719871015073534</v>
      </c>
      <c r="EU11" s="657">
        <f t="shared" si="0"/>
        <v>0.99101651286550729</v>
      </c>
      <c r="EV11" s="658">
        <f>(AA11+BE11+CI11+DM11)/G11</f>
        <v>0.85529218956380082</v>
      </c>
      <c r="EW11" s="854"/>
      <c r="EX11" s="858"/>
      <c r="EY11" s="858"/>
      <c r="EZ11" s="858"/>
      <c r="FA11" s="858"/>
    </row>
    <row r="12" spans="1:208" s="219" customFormat="1" ht="62.85" customHeight="1" x14ac:dyDescent="0.25">
      <c r="A12" s="901"/>
      <c r="B12" s="903"/>
      <c r="C12" s="906"/>
      <c r="D12" s="906"/>
      <c r="E12" s="910"/>
      <c r="F12" s="281" t="s">
        <v>390</v>
      </c>
      <c r="G12" s="501">
        <v>0</v>
      </c>
      <c r="H12" s="249"/>
      <c r="I12" s="238"/>
      <c r="J12" s="238"/>
      <c r="K12" s="238"/>
      <c r="L12" s="239"/>
      <c r="M12" s="238"/>
      <c r="N12" s="238"/>
      <c r="O12" s="238"/>
      <c r="P12" s="239"/>
      <c r="Q12" s="238"/>
      <c r="R12" s="239"/>
      <c r="S12" s="238"/>
      <c r="T12" s="238"/>
      <c r="U12" s="238"/>
      <c r="V12" s="239"/>
      <c r="W12" s="659"/>
      <c r="X12" s="659"/>
      <c r="Y12" s="659"/>
      <c r="Z12" s="239">
        <v>0</v>
      </c>
      <c r="AA12" s="239">
        <v>0</v>
      </c>
      <c r="AB12" s="239"/>
      <c r="AC12" s="239">
        <v>0</v>
      </c>
      <c r="AD12" s="239">
        <v>0</v>
      </c>
      <c r="AE12" s="239">
        <v>0</v>
      </c>
      <c r="AF12" s="239">
        <v>0</v>
      </c>
      <c r="AG12" s="239">
        <v>15124067</v>
      </c>
      <c r="AH12" s="239">
        <v>8038933</v>
      </c>
      <c r="AI12" s="239">
        <v>234239897</v>
      </c>
      <c r="AJ12" s="239">
        <v>204935067</v>
      </c>
      <c r="AK12" s="239">
        <v>364182617</v>
      </c>
      <c r="AL12" s="239">
        <v>346936434</v>
      </c>
      <c r="AM12" s="239">
        <v>386326089</v>
      </c>
      <c r="AN12" s="239">
        <v>393176707</v>
      </c>
      <c r="AO12" s="239">
        <v>391052508</v>
      </c>
      <c r="AP12" s="239">
        <v>382790234</v>
      </c>
      <c r="AQ12" s="239">
        <v>422171554</v>
      </c>
      <c r="AR12" s="239">
        <v>401864858</v>
      </c>
      <c r="AS12" s="239">
        <v>421906087</v>
      </c>
      <c r="AT12" s="239">
        <v>406416219</v>
      </c>
      <c r="AU12" s="239">
        <v>415614787</v>
      </c>
      <c r="AV12" s="239">
        <v>386002443</v>
      </c>
      <c r="AW12" s="239">
        <v>405220754</v>
      </c>
      <c r="AX12" s="239">
        <v>395590776</v>
      </c>
      <c r="AY12" s="239">
        <v>726406371</v>
      </c>
      <c r="AZ12" s="239">
        <v>486445185</v>
      </c>
      <c r="BA12" s="239">
        <f>AC12+AE12+AG12+AI12+AK12+AM12+AO12+AQ12+AS12+AU12+AW12+AY12</f>
        <v>3782244731</v>
      </c>
      <c r="BB12" s="239">
        <f>AC12+AE12+AG12+AI12+AK12+AM12+AO12+AQ12+AS12+AU12+AW12+AY12</f>
        <v>3782244731</v>
      </c>
      <c r="BC12" s="239">
        <f>AD12+AF12+AH12+AJ12+AL12+AN12+AP12+AR12+AT12+AV12+AX12+AZ12</f>
        <v>3412196856</v>
      </c>
      <c r="BD12" s="239">
        <f t="shared" si="5"/>
        <v>3782244731</v>
      </c>
      <c r="BE12" s="239">
        <f t="shared" si="6"/>
        <v>3412196856</v>
      </c>
      <c r="BF12" s="239">
        <v>5896390000</v>
      </c>
      <c r="BG12" s="239">
        <v>0</v>
      </c>
      <c r="BH12" s="239">
        <v>0</v>
      </c>
      <c r="BI12" s="239">
        <v>83751000</v>
      </c>
      <c r="BJ12" s="239">
        <v>48250334</v>
      </c>
      <c r="BK12" s="239">
        <v>585838583</v>
      </c>
      <c r="BL12" s="239">
        <v>458483434</v>
      </c>
      <c r="BM12" s="239">
        <v>588101383</v>
      </c>
      <c r="BN12" s="239">
        <v>529968266</v>
      </c>
      <c r="BO12" s="239">
        <v>590266316</v>
      </c>
      <c r="BP12" s="239">
        <v>578167882</v>
      </c>
      <c r="BQ12" s="239">
        <v>590266316</v>
      </c>
      <c r="BR12" s="239">
        <v>537824500</v>
      </c>
      <c r="BS12" s="239">
        <v>590266316</v>
      </c>
      <c r="BT12" s="239">
        <v>618330400</v>
      </c>
      <c r="BU12" s="239">
        <v>590222316</v>
      </c>
      <c r="BV12" s="239">
        <v>545843369</v>
      </c>
      <c r="BW12" s="239">
        <v>590266316</v>
      </c>
      <c r="BX12" s="239">
        <v>591740056</v>
      </c>
      <c r="BY12" s="239">
        <v>590310316</v>
      </c>
      <c r="BZ12" s="239">
        <v>654840482</v>
      </c>
      <c r="CA12" s="239">
        <v>590266316</v>
      </c>
      <c r="CB12" s="239">
        <v>555135997</v>
      </c>
      <c r="CC12" s="239">
        <f>506878822+494574066</f>
        <v>1001452888</v>
      </c>
      <c r="CD12" s="239">
        <v>806784202</v>
      </c>
      <c r="CE12" s="239">
        <f t="shared" si="7"/>
        <v>6391008066</v>
      </c>
      <c r="CF12" s="239">
        <f t="shared" si="8"/>
        <v>6391008066</v>
      </c>
      <c r="CG12" s="239">
        <f t="shared" si="8"/>
        <v>5925368922</v>
      </c>
      <c r="CH12" s="239">
        <f t="shared" si="9"/>
        <v>6391008066</v>
      </c>
      <c r="CI12" s="239">
        <f t="shared" si="9"/>
        <v>5925368922</v>
      </c>
      <c r="CJ12" s="239">
        <v>4481764000</v>
      </c>
      <c r="CK12" s="239">
        <v>0</v>
      </c>
      <c r="CL12" s="239">
        <v>0</v>
      </c>
      <c r="CM12" s="239">
        <v>5613267</v>
      </c>
      <c r="CN12" s="239">
        <v>5613267</v>
      </c>
      <c r="CO12" s="239">
        <v>119220334</v>
      </c>
      <c r="CP12" s="239">
        <v>119220334</v>
      </c>
      <c r="CQ12" s="239">
        <v>405382000</v>
      </c>
      <c r="CR12" s="239">
        <v>339350066</v>
      </c>
      <c r="CS12" s="588">
        <v>405382000</v>
      </c>
      <c r="CT12" s="588">
        <v>412626401</v>
      </c>
      <c r="CU12" s="608">
        <v>412396000</v>
      </c>
      <c r="CV12" s="608">
        <v>435280375</v>
      </c>
      <c r="CW12" s="239">
        <v>412396000</v>
      </c>
      <c r="CX12" s="239">
        <v>464837434</v>
      </c>
      <c r="CY12" s="239">
        <v>469962985</v>
      </c>
      <c r="CZ12" s="239">
        <v>462293935</v>
      </c>
      <c r="DA12" s="239">
        <v>558146151</v>
      </c>
      <c r="DB12" s="239">
        <v>454781132</v>
      </c>
      <c r="DC12" s="239">
        <v>558146151</v>
      </c>
      <c r="DD12" s="239"/>
      <c r="DE12" s="239">
        <v>558146151</v>
      </c>
      <c r="DF12" s="239"/>
      <c r="DG12" s="239">
        <v>576972960</v>
      </c>
      <c r="DH12" s="239"/>
      <c r="DI12" s="239">
        <f>DG12+DE12+DC12+DA12+CW12+CY12+CU12+CS12+CQ12+CO12+CM12+CK12</f>
        <v>4481763999</v>
      </c>
      <c r="DJ12" s="652">
        <f>CK12+CM12+CO12+CQ12+CS12+CU12+CW12+CY12+DA12</f>
        <v>2788498737</v>
      </c>
      <c r="DK12" s="649">
        <f>CL12+CN12+CP12+CR12+CT12+CV12+CX12+CZ12+DB12+DD12+DF12+DH12</f>
        <v>2694002944</v>
      </c>
      <c r="DL12" s="239">
        <f t="shared" ref="DL12:DL29" si="12">DI12</f>
        <v>4481763999</v>
      </c>
      <c r="DM12" s="239">
        <f t="shared" ref="DM12:DM29" si="13">DK12</f>
        <v>2694002944</v>
      </c>
      <c r="DN12" s="239"/>
      <c r="DO12" s="649"/>
      <c r="DP12" s="649"/>
      <c r="DQ12" s="649"/>
      <c r="DR12" s="649"/>
      <c r="DS12" s="649"/>
      <c r="DT12" s="649"/>
      <c r="DU12" s="649"/>
      <c r="DV12" s="649"/>
      <c r="DW12" s="649"/>
      <c r="DX12" s="649"/>
      <c r="DY12" s="649"/>
      <c r="DZ12" s="649"/>
      <c r="EA12" s="649"/>
      <c r="EB12" s="649"/>
      <c r="EC12" s="649"/>
      <c r="ED12" s="649"/>
      <c r="EE12" s="649"/>
      <c r="EF12" s="649"/>
      <c r="EG12" s="649"/>
      <c r="EH12" s="649"/>
      <c r="EI12" s="649"/>
      <c r="EJ12" s="649"/>
      <c r="EK12" s="649"/>
      <c r="EL12" s="649"/>
      <c r="EM12" s="649"/>
      <c r="EN12" s="649"/>
      <c r="EO12" s="649"/>
      <c r="EP12" s="649"/>
      <c r="EQ12" s="649"/>
      <c r="ER12" s="654">
        <f t="shared" ref="ER12:ER30" si="14">IFERROR(DB12/DA12,0)</f>
        <v>0.81480653621850385</v>
      </c>
      <c r="ES12" s="655">
        <f>IFERROR(DK12/DJ12,0)</f>
        <v>0.96611230561227968</v>
      </c>
      <c r="ET12" s="656">
        <f t="shared" si="11"/>
        <v>0.60110325858325053</v>
      </c>
      <c r="EU12" s="657">
        <f t="shared" si="0"/>
        <v>0.92823633368067304</v>
      </c>
      <c r="EV12" s="658">
        <f>IFERROR((AA12+BE12+CI12+DM12)/G12,0)</f>
        <v>0</v>
      </c>
      <c r="EW12" s="854"/>
      <c r="EX12" s="858"/>
      <c r="EY12" s="858"/>
      <c r="EZ12" s="858"/>
      <c r="FA12" s="858"/>
    </row>
    <row r="13" spans="1:208" s="220" customFormat="1" ht="54.75" customHeight="1" x14ac:dyDescent="0.25">
      <c r="A13" s="901"/>
      <c r="B13" s="903"/>
      <c r="C13" s="906"/>
      <c r="D13" s="906"/>
      <c r="E13" s="910"/>
      <c r="F13" s="282" t="s">
        <v>42</v>
      </c>
      <c r="G13" s="501">
        <f>AA13+BE13+CI13+DL13+DN13</f>
        <v>0</v>
      </c>
      <c r="H13" s="660"/>
      <c r="I13" s="240"/>
      <c r="J13" s="240"/>
      <c r="K13" s="240"/>
      <c r="L13" s="241"/>
      <c r="M13" s="240"/>
      <c r="N13" s="240"/>
      <c r="O13" s="240"/>
      <c r="P13" s="241"/>
      <c r="Q13" s="240"/>
      <c r="R13" s="241"/>
      <c r="S13" s="240"/>
      <c r="T13" s="240"/>
      <c r="U13" s="240"/>
      <c r="V13" s="241"/>
      <c r="W13" s="661">
        <f>K13</f>
        <v>0</v>
      </c>
      <c r="X13" s="661">
        <f t="shared" si="1"/>
        <v>0</v>
      </c>
      <c r="Y13" s="661">
        <f t="shared" si="1"/>
        <v>0</v>
      </c>
      <c r="Z13" s="241">
        <v>0</v>
      </c>
      <c r="AA13" s="241">
        <v>0</v>
      </c>
      <c r="AB13" s="660">
        <v>0</v>
      </c>
      <c r="AC13" s="241">
        <v>0</v>
      </c>
      <c r="AD13" s="241">
        <v>0</v>
      </c>
      <c r="AE13" s="241">
        <v>0</v>
      </c>
      <c r="AF13" s="241">
        <v>0</v>
      </c>
      <c r="AG13" s="241">
        <v>0</v>
      </c>
      <c r="AH13" s="241">
        <v>0</v>
      </c>
      <c r="AI13" s="241">
        <v>0</v>
      </c>
      <c r="AJ13" s="241">
        <v>0</v>
      </c>
      <c r="AK13" s="241"/>
      <c r="AL13" s="241"/>
      <c r="AM13" s="241"/>
      <c r="AN13" s="241">
        <v>0</v>
      </c>
      <c r="AO13" s="241"/>
      <c r="AP13" s="241"/>
      <c r="AQ13" s="241"/>
      <c r="AR13" s="241"/>
      <c r="AS13" s="241"/>
      <c r="AT13" s="241"/>
      <c r="AU13" s="241"/>
      <c r="AV13" s="241"/>
      <c r="AW13" s="241">
        <v>0</v>
      </c>
      <c r="AX13" s="241">
        <v>0</v>
      </c>
      <c r="AY13" s="241">
        <v>0</v>
      </c>
      <c r="AZ13" s="241">
        <v>0</v>
      </c>
      <c r="BA13" s="649">
        <f t="shared" si="2"/>
        <v>0</v>
      </c>
      <c r="BB13" s="649">
        <f t="shared" si="3"/>
        <v>0</v>
      </c>
      <c r="BC13" s="649">
        <f t="shared" si="4"/>
        <v>0</v>
      </c>
      <c r="BD13" s="649">
        <f t="shared" si="5"/>
        <v>0</v>
      </c>
      <c r="BE13" s="649">
        <f t="shared" si="6"/>
        <v>0</v>
      </c>
      <c r="BF13" s="648">
        <v>0</v>
      </c>
      <c r="BG13" s="649">
        <v>0</v>
      </c>
      <c r="BH13" s="649">
        <v>0</v>
      </c>
      <c r="BI13" s="649">
        <v>0</v>
      </c>
      <c r="BJ13" s="497">
        <v>0</v>
      </c>
      <c r="BK13" s="649">
        <v>0</v>
      </c>
      <c r="BL13" s="649">
        <v>0</v>
      </c>
      <c r="BM13" s="649">
        <v>0</v>
      </c>
      <c r="BN13" s="649">
        <v>0</v>
      </c>
      <c r="BO13" s="649">
        <v>0</v>
      </c>
      <c r="BP13" s="649">
        <v>0</v>
      </c>
      <c r="BQ13" s="649">
        <v>0</v>
      </c>
      <c r="BR13" s="649">
        <v>0</v>
      </c>
      <c r="BS13" s="649">
        <v>0</v>
      </c>
      <c r="BT13" s="649">
        <v>0</v>
      </c>
      <c r="BU13" s="649">
        <v>0</v>
      </c>
      <c r="BV13" s="649">
        <v>0</v>
      </c>
      <c r="BW13" s="649">
        <v>0</v>
      </c>
      <c r="BX13" s="649">
        <v>0</v>
      </c>
      <c r="BY13" s="649">
        <v>0</v>
      </c>
      <c r="BZ13" s="649">
        <v>0</v>
      </c>
      <c r="CA13" s="649">
        <v>0</v>
      </c>
      <c r="CB13" s="649">
        <v>0</v>
      </c>
      <c r="CC13" s="649">
        <v>0</v>
      </c>
      <c r="CD13" s="649">
        <v>0</v>
      </c>
      <c r="CE13" s="649">
        <f t="shared" si="7"/>
        <v>0</v>
      </c>
      <c r="CF13" s="649">
        <f t="shared" si="8"/>
        <v>0</v>
      </c>
      <c r="CG13" s="649">
        <f t="shared" si="8"/>
        <v>0</v>
      </c>
      <c r="CH13" s="649">
        <f t="shared" si="9"/>
        <v>0</v>
      </c>
      <c r="CI13" s="649">
        <f t="shared" si="9"/>
        <v>0</v>
      </c>
      <c r="CJ13" s="648">
        <v>0</v>
      </c>
      <c r="CK13" s="649">
        <v>0</v>
      </c>
      <c r="CL13" s="649">
        <v>0</v>
      </c>
      <c r="CM13" s="649">
        <v>0</v>
      </c>
      <c r="CN13" s="649">
        <v>0</v>
      </c>
      <c r="CO13" s="649">
        <v>0</v>
      </c>
      <c r="CP13" s="649">
        <v>0</v>
      </c>
      <c r="CQ13" s="649">
        <v>0</v>
      </c>
      <c r="CR13" s="649">
        <v>0</v>
      </c>
      <c r="CS13" s="649">
        <v>0</v>
      </c>
      <c r="CT13" s="649">
        <v>0</v>
      </c>
      <c r="CU13" s="652">
        <v>0</v>
      </c>
      <c r="CV13" s="652">
        <v>0</v>
      </c>
      <c r="CW13" s="649">
        <v>0</v>
      </c>
      <c r="CX13" s="649">
        <v>0</v>
      </c>
      <c r="CY13" s="649">
        <v>0</v>
      </c>
      <c r="CZ13" s="649">
        <v>0</v>
      </c>
      <c r="DA13" s="649">
        <v>0</v>
      </c>
      <c r="DB13" s="649">
        <v>0</v>
      </c>
      <c r="DC13" s="649">
        <v>0</v>
      </c>
      <c r="DD13" s="649"/>
      <c r="DE13" s="649">
        <v>0</v>
      </c>
      <c r="DF13" s="649"/>
      <c r="DG13" s="649">
        <v>0</v>
      </c>
      <c r="DH13" s="649"/>
      <c r="DI13" s="649">
        <f t="shared" ref="DI13:DI29" si="15">DG13+DE13+DC13+DA13+CW13+CY13+CU13+CS13+CQ13+CO13+CM13+CK13</f>
        <v>0</v>
      </c>
      <c r="DJ13" s="652">
        <f t="shared" si="10"/>
        <v>0</v>
      </c>
      <c r="DK13" s="649">
        <f t="shared" ref="DK13:DK15" si="16">CL13+CN13+CP13+CR13+CT13+CV13+CX13+CZ13+DB13+DD13+DF13+DH13</f>
        <v>0</v>
      </c>
      <c r="DL13" s="649">
        <f t="shared" si="12"/>
        <v>0</v>
      </c>
      <c r="DM13" s="649">
        <f>DK13</f>
        <v>0</v>
      </c>
      <c r="DN13" s="648"/>
      <c r="DO13" s="649"/>
      <c r="DP13" s="649"/>
      <c r="DQ13" s="649"/>
      <c r="DR13" s="649"/>
      <c r="DS13" s="649"/>
      <c r="DT13" s="649"/>
      <c r="DU13" s="649"/>
      <c r="DV13" s="649"/>
      <c r="DW13" s="649"/>
      <c r="DX13" s="649"/>
      <c r="DY13" s="649"/>
      <c r="DZ13" s="649"/>
      <c r="EA13" s="649"/>
      <c r="EB13" s="649"/>
      <c r="EC13" s="649"/>
      <c r="ED13" s="649"/>
      <c r="EE13" s="649"/>
      <c r="EF13" s="649"/>
      <c r="EG13" s="649"/>
      <c r="EH13" s="649"/>
      <c r="EI13" s="649"/>
      <c r="EJ13" s="649"/>
      <c r="EK13" s="649"/>
      <c r="EL13" s="649"/>
      <c r="EM13" s="649"/>
      <c r="EN13" s="649"/>
      <c r="EO13" s="649"/>
      <c r="EP13" s="649"/>
      <c r="EQ13" s="649"/>
      <c r="ER13" s="654">
        <f t="shared" si="14"/>
        <v>0</v>
      </c>
      <c r="ES13" s="655">
        <f>IFERROR(DK13/DJ13,0)</f>
        <v>0</v>
      </c>
      <c r="ET13" s="656">
        <f t="shared" si="11"/>
        <v>0</v>
      </c>
      <c r="EU13" s="657">
        <f t="shared" si="0"/>
        <v>0</v>
      </c>
      <c r="EV13" s="658">
        <f>IFERROR((AA13+BE13+CI13+DM13)/G13,0)</f>
        <v>0</v>
      </c>
      <c r="EW13" s="854"/>
      <c r="EX13" s="858"/>
      <c r="EY13" s="858"/>
      <c r="EZ13" s="858"/>
      <c r="FA13" s="858"/>
    </row>
    <row r="14" spans="1:208" s="221" customFormat="1" ht="60.75" customHeight="1" x14ac:dyDescent="0.25">
      <c r="A14" s="901"/>
      <c r="B14" s="903"/>
      <c r="C14" s="906"/>
      <c r="D14" s="906"/>
      <c r="E14" s="910"/>
      <c r="F14" s="283" t="s">
        <v>4</v>
      </c>
      <c r="G14" s="239">
        <f>AA14+BE14+CI14+DL14+DN14</f>
        <v>1826431398</v>
      </c>
      <c r="H14" s="239"/>
      <c r="I14" s="239"/>
      <c r="J14" s="239"/>
      <c r="K14" s="239"/>
      <c r="L14" s="239"/>
      <c r="M14" s="239"/>
      <c r="N14" s="239"/>
      <c r="O14" s="239"/>
      <c r="P14" s="239"/>
      <c r="Q14" s="239"/>
      <c r="R14" s="239"/>
      <c r="S14" s="239"/>
      <c r="T14" s="239"/>
      <c r="U14" s="239"/>
      <c r="V14" s="239"/>
      <c r="W14" s="239">
        <f>K14</f>
        <v>0</v>
      </c>
      <c r="X14" s="239">
        <f t="shared" si="1"/>
        <v>0</v>
      </c>
      <c r="Y14" s="239">
        <f t="shared" si="1"/>
        <v>0</v>
      </c>
      <c r="Z14" s="239">
        <v>0</v>
      </c>
      <c r="AA14" s="239">
        <v>0</v>
      </c>
      <c r="AB14" s="239">
        <v>1102346579</v>
      </c>
      <c r="AC14" s="239">
        <v>215147433</v>
      </c>
      <c r="AD14" s="239">
        <v>215147433</v>
      </c>
      <c r="AE14" s="239">
        <v>352022479</v>
      </c>
      <c r="AF14" s="239">
        <f>567169912-AD14</f>
        <v>352022479</v>
      </c>
      <c r="AG14" s="239">
        <v>306949120</v>
      </c>
      <c r="AH14" s="239">
        <f>874119032-AF14-AD14</f>
        <v>306949120</v>
      </c>
      <c r="AI14" s="239">
        <v>110956632</v>
      </c>
      <c r="AJ14" s="239">
        <f>985075664-AH14-AF14-AD14</f>
        <v>110956632</v>
      </c>
      <c r="AK14" s="239">
        <v>47503633</v>
      </c>
      <c r="AL14" s="239">
        <f>1032579297-AJ14-AH14-AF14-AD14</f>
        <v>47503633</v>
      </c>
      <c r="AM14" s="239">
        <v>27631517</v>
      </c>
      <c r="AN14" s="239">
        <v>9597876</v>
      </c>
      <c r="AO14" s="239">
        <v>24221693</v>
      </c>
      <c r="AP14" s="239">
        <v>11552967</v>
      </c>
      <c r="AQ14" s="239"/>
      <c r="AR14" s="239">
        <v>3746000</v>
      </c>
      <c r="AS14" s="239"/>
      <c r="AT14" s="239">
        <v>7933367</v>
      </c>
      <c r="AU14" s="239"/>
      <c r="AV14" s="239">
        <v>2573700</v>
      </c>
      <c r="AW14" s="239">
        <v>0</v>
      </c>
      <c r="AX14" s="239">
        <v>3021300</v>
      </c>
      <c r="AY14" s="239">
        <v>-10518600</v>
      </c>
      <c r="AZ14" s="239"/>
      <c r="BA14" s="239">
        <f t="shared" si="2"/>
        <v>1073913907</v>
      </c>
      <c r="BB14" s="239">
        <f t="shared" si="3"/>
        <v>1073913907</v>
      </c>
      <c r="BC14" s="239">
        <f t="shared" si="4"/>
        <v>1071004507</v>
      </c>
      <c r="BD14" s="239">
        <f t="shared" si="5"/>
        <v>1073913907</v>
      </c>
      <c r="BE14" s="239">
        <f t="shared" si="6"/>
        <v>1071004507</v>
      </c>
      <c r="BF14" s="239">
        <v>366006108</v>
      </c>
      <c r="BG14" s="239">
        <v>197460107</v>
      </c>
      <c r="BH14" s="239">
        <v>197460107</v>
      </c>
      <c r="BI14" s="239">
        <v>129455335</v>
      </c>
      <c r="BJ14" s="239">
        <v>46494600</v>
      </c>
      <c r="BK14" s="239">
        <f>12096000-16622666</f>
        <v>-4526666</v>
      </c>
      <c r="BL14" s="239">
        <v>28568929</v>
      </c>
      <c r="BM14" s="239">
        <v>10096000</v>
      </c>
      <c r="BN14" s="239">
        <v>29846014</v>
      </c>
      <c r="BO14" s="239">
        <f>140000-910058</f>
        <v>-770058</v>
      </c>
      <c r="BP14" s="239">
        <v>2580200</v>
      </c>
      <c r="BQ14" s="239">
        <v>136000</v>
      </c>
      <c r="BR14" s="239">
        <v>139200</v>
      </c>
      <c r="BS14" s="239">
        <v>0</v>
      </c>
      <c r="BT14" s="239">
        <v>6875734</v>
      </c>
      <c r="BU14" s="239">
        <v>0</v>
      </c>
      <c r="BV14" s="239">
        <v>0</v>
      </c>
      <c r="BW14" s="239">
        <v>0</v>
      </c>
      <c r="BX14" s="239">
        <v>1604400</v>
      </c>
      <c r="BY14" s="239">
        <v>0</v>
      </c>
      <c r="BZ14" s="239">
        <v>0</v>
      </c>
      <c r="CA14" s="239">
        <v>0</v>
      </c>
      <c r="CB14" s="239">
        <v>0</v>
      </c>
      <c r="CC14" s="239">
        <v>12617866</v>
      </c>
      <c r="CD14" s="239">
        <v>0</v>
      </c>
      <c r="CE14" s="239">
        <f t="shared" si="7"/>
        <v>344468584</v>
      </c>
      <c r="CF14" s="239">
        <f t="shared" si="8"/>
        <v>344468584</v>
      </c>
      <c r="CG14" s="239">
        <f t="shared" si="8"/>
        <v>313569184</v>
      </c>
      <c r="CH14" s="239">
        <f t="shared" si="9"/>
        <v>344468584</v>
      </c>
      <c r="CI14" s="239">
        <f t="shared" si="9"/>
        <v>313569184</v>
      </c>
      <c r="CJ14" s="608">
        <f>DI14</f>
        <v>441857707</v>
      </c>
      <c r="CK14" s="239">
        <v>106914766</v>
      </c>
      <c r="CL14" s="239">
        <v>106914766</v>
      </c>
      <c r="CM14" s="239">
        <v>192616478</v>
      </c>
      <c r="CN14" s="239">
        <v>192616478</v>
      </c>
      <c r="CO14" s="239">
        <v>34274580</v>
      </c>
      <c r="CP14" s="239">
        <v>34274580</v>
      </c>
      <c r="CQ14" s="239">
        <v>75172930</v>
      </c>
      <c r="CR14" s="239">
        <v>24304125</v>
      </c>
      <c r="CS14" s="588">
        <f>34492953-9310000</f>
        <v>25182953</v>
      </c>
      <c r="CT14" s="588">
        <v>36052125</v>
      </c>
      <c r="CU14" s="608">
        <f>7696000</f>
        <v>7696000</v>
      </c>
      <c r="CV14" s="608">
        <v>5067268</v>
      </c>
      <c r="CW14" s="609">
        <v>0</v>
      </c>
      <c r="CX14" s="609">
        <v>6591934</v>
      </c>
      <c r="CY14" s="239">
        <v>0</v>
      </c>
      <c r="CZ14" s="239">
        <v>2577431</v>
      </c>
      <c r="DA14" s="239">
        <v>0</v>
      </c>
      <c r="DB14" s="239">
        <v>3623900</v>
      </c>
      <c r="DC14" s="239"/>
      <c r="DD14" s="239"/>
      <c r="DE14" s="239"/>
      <c r="DF14" s="239"/>
      <c r="DG14" s="239"/>
      <c r="DH14" s="239"/>
      <c r="DI14" s="239">
        <f t="shared" si="15"/>
        <v>441857707</v>
      </c>
      <c r="DJ14" s="652">
        <f t="shared" si="10"/>
        <v>441857707</v>
      </c>
      <c r="DK14" s="649">
        <f>CL14+CN14+CP14+CR14+CT14+CV14+CX14+CZ14+DB14+DD14+DF14+DH14</f>
        <v>412022607</v>
      </c>
      <c r="DL14" s="239">
        <f t="shared" si="12"/>
        <v>441857707</v>
      </c>
      <c r="DM14" s="239">
        <f t="shared" si="13"/>
        <v>412022607</v>
      </c>
      <c r="DN14" s="239"/>
      <c r="DO14" s="649"/>
      <c r="DP14" s="649"/>
      <c r="DQ14" s="649"/>
      <c r="DR14" s="649"/>
      <c r="DS14" s="649"/>
      <c r="DT14" s="649"/>
      <c r="DU14" s="649"/>
      <c r="DV14" s="649"/>
      <c r="DW14" s="649"/>
      <c r="DX14" s="649"/>
      <c r="DY14" s="649"/>
      <c r="DZ14" s="649"/>
      <c r="EA14" s="649"/>
      <c r="EB14" s="649"/>
      <c r="EC14" s="649"/>
      <c r="ED14" s="649"/>
      <c r="EE14" s="649"/>
      <c r="EF14" s="649"/>
      <c r="EG14" s="649"/>
      <c r="EH14" s="649"/>
      <c r="EI14" s="649"/>
      <c r="EJ14" s="649"/>
      <c r="EK14" s="649"/>
      <c r="EL14" s="649"/>
      <c r="EM14" s="649"/>
      <c r="EN14" s="649"/>
      <c r="EO14" s="649"/>
      <c r="EP14" s="649"/>
      <c r="EQ14" s="649"/>
      <c r="ER14" s="654">
        <f t="shared" si="14"/>
        <v>0</v>
      </c>
      <c r="ES14" s="655">
        <f t="shared" ref="ES14:ES29" si="17">IFERROR(DK14/DJ14,0)</f>
        <v>0.93247803641908633</v>
      </c>
      <c r="ET14" s="656">
        <f t="shared" si="11"/>
        <v>0.93247803641908633</v>
      </c>
      <c r="EU14" s="657">
        <f t="shared" si="0"/>
        <v>0.96578726765047573</v>
      </c>
      <c r="EV14" s="658">
        <f t="shared" ref="EV14:EV29" si="18">(AA14+BE14+CI14+DM14)/G14</f>
        <v>0.98366481213985346</v>
      </c>
      <c r="EW14" s="854"/>
      <c r="EX14" s="858"/>
      <c r="EY14" s="858"/>
      <c r="EZ14" s="858"/>
      <c r="FA14" s="858"/>
      <c r="FB14" s="8"/>
      <c r="FC14" s="8"/>
      <c r="FD14" s="8"/>
      <c r="FE14" s="8"/>
    </row>
    <row r="15" spans="1:208" s="222" customFormat="1" ht="57.75" customHeight="1" thickBot="1" x14ac:dyDescent="0.3">
      <c r="A15" s="901"/>
      <c r="B15" s="903"/>
      <c r="C15" s="906"/>
      <c r="D15" s="906"/>
      <c r="E15" s="910"/>
      <c r="F15" s="284" t="s">
        <v>43</v>
      </c>
      <c r="G15" s="506">
        <f>G10+G13</f>
        <v>1</v>
      </c>
      <c r="H15" s="507">
        <v>1</v>
      </c>
      <c r="I15" s="662"/>
      <c r="J15" s="662"/>
      <c r="K15" s="662">
        <v>1</v>
      </c>
      <c r="L15" s="662">
        <v>0</v>
      </c>
      <c r="M15" s="662">
        <v>1</v>
      </c>
      <c r="N15" s="662">
        <v>0.25</v>
      </c>
      <c r="O15" s="662">
        <v>1</v>
      </c>
      <c r="P15" s="662">
        <v>0.46</v>
      </c>
      <c r="Q15" s="662">
        <v>1</v>
      </c>
      <c r="R15" s="663">
        <v>0.65</v>
      </c>
      <c r="S15" s="662">
        <v>1</v>
      </c>
      <c r="T15" s="662">
        <v>0.85</v>
      </c>
      <c r="U15" s="662">
        <v>1</v>
      </c>
      <c r="V15" s="662">
        <v>1</v>
      </c>
      <c r="W15" s="663">
        <f>K15</f>
        <v>1</v>
      </c>
      <c r="X15" s="663">
        <f t="shared" si="1"/>
        <v>1</v>
      </c>
      <c r="Y15" s="663">
        <f t="shared" si="1"/>
        <v>1</v>
      </c>
      <c r="Z15" s="662">
        <v>1</v>
      </c>
      <c r="AA15" s="662">
        <f>AA10+AA13</f>
        <v>1</v>
      </c>
      <c r="AB15" s="662">
        <f t="shared" ref="AB15:CM15" si="19">AB10+AB13</f>
        <v>1</v>
      </c>
      <c r="AC15" s="662">
        <f t="shared" si="19"/>
        <v>9.1999999999999998E-2</v>
      </c>
      <c r="AD15" s="662">
        <f t="shared" si="19"/>
        <v>9.1999999999999998E-2</v>
      </c>
      <c r="AE15" s="662">
        <f t="shared" si="19"/>
        <v>9.8000000000000004E-2</v>
      </c>
      <c r="AF15" s="662">
        <f t="shared" si="19"/>
        <v>7.8000000000000014E-2</v>
      </c>
      <c r="AG15" s="662">
        <f t="shared" si="19"/>
        <v>9.0000000000000024E-2</v>
      </c>
      <c r="AH15" s="662">
        <f t="shared" si="19"/>
        <v>4.0299999999999975E-2</v>
      </c>
      <c r="AI15" s="662">
        <f t="shared" si="19"/>
        <v>5.3999999999999992E-2</v>
      </c>
      <c r="AJ15" s="662">
        <f t="shared" si="19"/>
        <v>0.10570000000000004</v>
      </c>
      <c r="AK15" s="662">
        <f t="shared" si="19"/>
        <v>8.9999999999999969E-2</v>
      </c>
      <c r="AL15" s="662">
        <f t="shared" si="19"/>
        <v>0.1039999999999999</v>
      </c>
      <c r="AM15" s="662">
        <f t="shared" si="19"/>
        <v>9.0000000000000024E-2</v>
      </c>
      <c r="AN15" s="662">
        <f t="shared" si="19"/>
        <v>9.4000000000000111E-2</v>
      </c>
      <c r="AO15" s="662">
        <f t="shared" si="19"/>
        <v>8.6000000000000021E-2</v>
      </c>
      <c r="AP15" s="662">
        <f t="shared" si="19"/>
        <v>0.08</v>
      </c>
      <c r="AQ15" s="662">
        <f t="shared" si="19"/>
        <v>0.09</v>
      </c>
      <c r="AR15" s="662">
        <f t="shared" si="19"/>
        <v>0.08</v>
      </c>
      <c r="AS15" s="662">
        <f t="shared" si="19"/>
        <v>9.0000000000000024E-2</v>
      </c>
      <c r="AT15" s="662">
        <f t="shared" si="19"/>
        <v>9.7000000000000003E-2</v>
      </c>
      <c r="AU15" s="662">
        <f t="shared" si="19"/>
        <v>8.0000000000000016E-2</v>
      </c>
      <c r="AV15" s="662">
        <f t="shared" si="19"/>
        <v>8.3199999999999996E-2</v>
      </c>
      <c r="AW15" s="662">
        <f t="shared" si="19"/>
        <v>7.0000000000000062E-2</v>
      </c>
      <c r="AX15" s="662">
        <f t="shared" si="19"/>
        <v>9.06E-2</v>
      </c>
      <c r="AY15" s="662">
        <f t="shared" si="19"/>
        <v>6.999999999999984E-2</v>
      </c>
      <c r="AZ15" s="662">
        <f t="shared" si="19"/>
        <v>0.06</v>
      </c>
      <c r="BA15" s="662">
        <f t="shared" si="19"/>
        <v>1</v>
      </c>
      <c r="BB15" s="662">
        <f t="shared" si="19"/>
        <v>1</v>
      </c>
      <c r="BC15" s="662">
        <f t="shared" si="19"/>
        <v>1.0047999999999999</v>
      </c>
      <c r="BD15" s="662">
        <f t="shared" si="19"/>
        <v>1</v>
      </c>
      <c r="BE15" s="662">
        <f t="shared" si="19"/>
        <v>1.0047999999999999</v>
      </c>
      <c r="BF15" s="662">
        <f t="shared" si="19"/>
        <v>1</v>
      </c>
      <c r="BG15" s="662">
        <f t="shared" si="19"/>
        <v>1.4999999999999999E-2</v>
      </c>
      <c r="BH15" s="662">
        <f t="shared" si="19"/>
        <v>0.02</v>
      </c>
      <c r="BI15" s="662">
        <f t="shared" si="19"/>
        <v>0.08</v>
      </c>
      <c r="BJ15" s="662">
        <f t="shared" si="19"/>
        <v>0.13</v>
      </c>
      <c r="BK15" s="662">
        <f t="shared" si="19"/>
        <v>0.09</v>
      </c>
      <c r="BL15" s="662">
        <f t="shared" si="19"/>
        <v>8.1000000000000003E-2</v>
      </c>
      <c r="BM15" s="662">
        <f t="shared" si="19"/>
        <v>0.09</v>
      </c>
      <c r="BN15" s="662">
        <f t="shared" si="19"/>
        <v>8.1000000000000003E-2</v>
      </c>
      <c r="BO15" s="662">
        <f t="shared" si="19"/>
        <v>0.09</v>
      </c>
      <c r="BP15" s="662">
        <f t="shared" si="19"/>
        <v>0.08</v>
      </c>
      <c r="BQ15" s="662">
        <f t="shared" si="19"/>
        <v>0.09</v>
      </c>
      <c r="BR15" s="662">
        <f t="shared" si="19"/>
        <v>0.11</v>
      </c>
      <c r="BS15" s="662">
        <f t="shared" si="19"/>
        <v>0.09</v>
      </c>
      <c r="BT15" s="662">
        <f t="shared" si="19"/>
        <v>8.0299999999999996E-2</v>
      </c>
      <c r="BU15" s="662">
        <f t="shared" si="19"/>
        <v>0.09</v>
      </c>
      <c r="BV15" s="662">
        <f t="shared" si="19"/>
        <v>7.8755999999999826E-2</v>
      </c>
      <c r="BW15" s="662">
        <f t="shared" si="19"/>
        <v>0.09</v>
      </c>
      <c r="BX15" s="662">
        <f t="shared" si="19"/>
        <v>0.1</v>
      </c>
      <c r="BY15" s="662">
        <f t="shared" si="19"/>
        <v>0.09</v>
      </c>
      <c r="BZ15" s="662">
        <f t="shared" si="19"/>
        <v>8.2199999999999995E-2</v>
      </c>
      <c r="CA15" s="662">
        <f t="shared" si="19"/>
        <v>0.09</v>
      </c>
      <c r="CB15" s="662">
        <f t="shared" si="19"/>
        <v>0.08</v>
      </c>
      <c r="CC15" s="662">
        <f t="shared" si="19"/>
        <v>9.5000000000000001E-2</v>
      </c>
      <c r="CD15" s="662">
        <f t="shared" si="19"/>
        <v>7.6700000000000004E-2</v>
      </c>
      <c r="CE15" s="662">
        <f t="shared" si="19"/>
        <v>0.99999999999999978</v>
      </c>
      <c r="CF15" s="662">
        <f t="shared" si="19"/>
        <v>0.99999999999999978</v>
      </c>
      <c r="CG15" s="662">
        <f t="shared" si="19"/>
        <v>0.99995599999999973</v>
      </c>
      <c r="CH15" s="662">
        <f t="shared" si="19"/>
        <v>0.99999999999999978</v>
      </c>
      <c r="CI15" s="662">
        <f t="shared" si="19"/>
        <v>0.99995599999999973</v>
      </c>
      <c r="CJ15" s="662">
        <f t="shared" si="19"/>
        <v>1</v>
      </c>
      <c r="CK15" s="664">
        <f t="shared" si="19"/>
        <v>0.03</v>
      </c>
      <c r="CL15" s="664">
        <f t="shared" si="19"/>
        <v>0.03</v>
      </c>
      <c r="CM15" s="664">
        <f t="shared" si="19"/>
        <v>0.14000000000000001</v>
      </c>
      <c r="CN15" s="664">
        <f t="shared" ref="CN15:DH15" si="20">CN10+CN13</f>
        <v>0.14599999999999999</v>
      </c>
      <c r="CO15" s="662">
        <f t="shared" si="20"/>
        <v>0.08</v>
      </c>
      <c r="CP15" s="662">
        <f t="shared" si="20"/>
        <v>0.08</v>
      </c>
      <c r="CQ15" s="662">
        <f t="shared" si="20"/>
        <v>0.1</v>
      </c>
      <c r="CR15" s="662">
        <f t="shared" si="20"/>
        <v>7.0000000000000007E-2</v>
      </c>
      <c r="CS15" s="662">
        <f t="shared" si="20"/>
        <v>0.1</v>
      </c>
      <c r="CT15" s="662">
        <f t="shared" si="20"/>
        <v>7.4999999999999997E-2</v>
      </c>
      <c r="CU15" s="665">
        <f t="shared" si="20"/>
        <v>0.1</v>
      </c>
      <c r="CV15" s="665">
        <f t="shared" si="20"/>
        <v>0.105</v>
      </c>
      <c r="CW15" s="662">
        <f t="shared" si="20"/>
        <v>0.1</v>
      </c>
      <c r="CX15" s="662">
        <f t="shared" si="20"/>
        <v>0.08</v>
      </c>
      <c r="CY15" s="662">
        <f t="shared" si="20"/>
        <v>0.09</v>
      </c>
      <c r="CZ15" s="662">
        <f t="shared" si="20"/>
        <v>8.6999999999999994E-2</v>
      </c>
      <c r="DA15" s="662">
        <f t="shared" si="20"/>
        <v>0.08</v>
      </c>
      <c r="DB15" s="662">
        <f t="shared" si="20"/>
        <v>0.11</v>
      </c>
      <c r="DC15" s="662">
        <f t="shared" si="20"/>
        <v>7.0000000000000007E-2</v>
      </c>
      <c r="DD15" s="662">
        <f t="shared" si="20"/>
        <v>0</v>
      </c>
      <c r="DE15" s="662">
        <f t="shared" si="20"/>
        <v>0.06</v>
      </c>
      <c r="DF15" s="662">
        <f t="shared" si="20"/>
        <v>0</v>
      </c>
      <c r="DG15" s="662">
        <f t="shared" si="20"/>
        <v>0.05</v>
      </c>
      <c r="DH15" s="662">
        <f t="shared" si="20"/>
        <v>0</v>
      </c>
      <c r="DI15" s="666">
        <f t="shared" si="15"/>
        <v>0.99999999999999989</v>
      </c>
      <c r="DJ15" s="705">
        <f t="shared" si="10"/>
        <v>0.81999999999999984</v>
      </c>
      <c r="DK15" s="666">
        <f t="shared" si="16"/>
        <v>0.78299999999999992</v>
      </c>
      <c r="DL15" s="666">
        <f t="shared" si="12"/>
        <v>0.99999999999999989</v>
      </c>
      <c r="DM15" s="666">
        <f t="shared" si="13"/>
        <v>0.78299999999999992</v>
      </c>
      <c r="DN15" s="662">
        <f>DN10+DN13</f>
        <v>1</v>
      </c>
      <c r="DO15" s="666"/>
      <c r="DP15" s="666"/>
      <c r="DQ15" s="666"/>
      <c r="DR15" s="666"/>
      <c r="DS15" s="666"/>
      <c r="DT15" s="666"/>
      <c r="DU15" s="666"/>
      <c r="DV15" s="666"/>
      <c r="DW15" s="666"/>
      <c r="DX15" s="666"/>
      <c r="DY15" s="666"/>
      <c r="DZ15" s="666"/>
      <c r="EA15" s="666"/>
      <c r="EB15" s="666"/>
      <c r="EC15" s="666"/>
      <c r="ED15" s="666"/>
      <c r="EE15" s="666"/>
      <c r="EF15" s="666"/>
      <c r="EG15" s="666"/>
      <c r="EH15" s="666"/>
      <c r="EI15" s="666"/>
      <c r="EJ15" s="666"/>
      <c r="EK15" s="666"/>
      <c r="EL15" s="666"/>
      <c r="EM15" s="666"/>
      <c r="EN15" s="666"/>
      <c r="EO15" s="666"/>
      <c r="EP15" s="666"/>
      <c r="EQ15" s="666"/>
      <c r="ER15" s="706">
        <f t="shared" si="14"/>
        <v>1.375</v>
      </c>
      <c r="ES15" s="667">
        <f>IFERROR(DK15/DJ15,0)</f>
        <v>0.95487804878048788</v>
      </c>
      <c r="ET15" s="668">
        <f t="shared" si="11"/>
        <v>0.78300000000000003</v>
      </c>
      <c r="EU15" s="669">
        <f t="shared" si="0"/>
        <v>0.99155916230366481</v>
      </c>
      <c r="EV15" s="670">
        <f>(AA15+BE15+CI15+DM15)/5</f>
        <v>0.75755119999999987</v>
      </c>
      <c r="EW15" s="854"/>
      <c r="EX15" s="858"/>
      <c r="EY15" s="858"/>
      <c r="EZ15" s="858"/>
      <c r="FA15" s="858"/>
    </row>
    <row r="16" spans="1:208" s="223" customFormat="1" ht="39" customHeight="1" thickBot="1" x14ac:dyDescent="0.3">
      <c r="A16" s="901"/>
      <c r="B16" s="904"/>
      <c r="C16" s="907"/>
      <c r="D16" s="907"/>
      <c r="E16" s="911"/>
      <c r="F16" s="365" t="s">
        <v>45</v>
      </c>
      <c r="G16" s="516">
        <f>G11+G14</f>
        <v>21969214232</v>
      </c>
      <c r="H16" s="516">
        <f t="shared" ref="H16:Z16" si="21">H11+H14</f>
        <v>2729118190</v>
      </c>
      <c r="I16" s="516">
        <f t="shared" si="21"/>
        <v>0</v>
      </c>
      <c r="J16" s="516">
        <f t="shared" si="21"/>
        <v>0</v>
      </c>
      <c r="K16" s="516">
        <f t="shared" si="21"/>
        <v>2729118190</v>
      </c>
      <c r="L16" s="516">
        <f t="shared" si="21"/>
        <v>61765000</v>
      </c>
      <c r="M16" s="516">
        <f t="shared" si="21"/>
        <v>2729118190</v>
      </c>
      <c r="N16" s="516">
        <f t="shared" si="21"/>
        <v>1624576000</v>
      </c>
      <c r="O16" s="516">
        <f t="shared" si="21"/>
        <v>2729118190</v>
      </c>
      <c r="P16" s="516">
        <f t="shared" si="21"/>
        <v>1781560000</v>
      </c>
      <c r="Q16" s="516">
        <f t="shared" si="21"/>
        <v>2729118190</v>
      </c>
      <c r="R16" s="516">
        <f t="shared" si="21"/>
        <v>1796256255</v>
      </c>
      <c r="S16" s="516">
        <f t="shared" si="21"/>
        <v>2729118190</v>
      </c>
      <c r="T16" s="516">
        <f t="shared" si="21"/>
        <v>2025564031</v>
      </c>
      <c r="U16" s="516">
        <f t="shared" si="21"/>
        <v>2729118190</v>
      </c>
      <c r="V16" s="516">
        <f t="shared" si="21"/>
        <v>2693651241</v>
      </c>
      <c r="W16" s="516">
        <f t="shared" si="21"/>
        <v>2729118190</v>
      </c>
      <c r="X16" s="516">
        <f t="shared" si="21"/>
        <v>2729118190</v>
      </c>
      <c r="Y16" s="516">
        <f t="shared" si="21"/>
        <v>2693651241</v>
      </c>
      <c r="Z16" s="516">
        <f t="shared" si="21"/>
        <v>2729118190</v>
      </c>
      <c r="AA16" s="517">
        <f t="shared" ref="AA16:BS16" si="22">AA11+AA14</f>
        <v>2693651241</v>
      </c>
      <c r="AB16" s="517">
        <f t="shared" si="22"/>
        <v>4884591310</v>
      </c>
      <c r="AC16" s="517">
        <f t="shared" si="22"/>
        <v>215147433</v>
      </c>
      <c r="AD16" s="517">
        <f t="shared" si="22"/>
        <v>215147433</v>
      </c>
      <c r="AE16" s="517">
        <f t="shared" si="22"/>
        <v>3691468479</v>
      </c>
      <c r="AF16" s="517">
        <f t="shared" si="22"/>
        <v>1394061479</v>
      </c>
      <c r="AG16" s="517">
        <f t="shared" si="22"/>
        <v>536137320</v>
      </c>
      <c r="AH16" s="517">
        <f t="shared" si="22"/>
        <v>2416319120</v>
      </c>
      <c r="AI16" s="517">
        <f t="shared" si="22"/>
        <v>110956632</v>
      </c>
      <c r="AJ16" s="517">
        <f t="shared" si="22"/>
        <v>350167632</v>
      </c>
      <c r="AK16" s="517">
        <f t="shared" si="22"/>
        <v>58353633</v>
      </c>
      <c r="AL16" s="517">
        <f t="shared" si="22"/>
        <v>54548183</v>
      </c>
      <c r="AM16" s="517">
        <f t="shared" si="22"/>
        <v>27631517</v>
      </c>
      <c r="AN16" s="517">
        <f t="shared" si="22"/>
        <v>171130056</v>
      </c>
      <c r="AO16" s="517">
        <f t="shared" si="22"/>
        <v>68044493</v>
      </c>
      <c r="AP16" s="517">
        <f t="shared" si="22"/>
        <v>11552967</v>
      </c>
      <c r="AQ16" s="517">
        <f t="shared" si="22"/>
        <v>0</v>
      </c>
      <c r="AR16" s="517">
        <f t="shared" si="22"/>
        <v>15550000</v>
      </c>
      <c r="AS16" s="517">
        <f t="shared" si="22"/>
        <v>0</v>
      </c>
      <c r="AT16" s="517">
        <f t="shared" si="22"/>
        <v>62546367</v>
      </c>
      <c r="AU16" s="517">
        <f t="shared" si="22"/>
        <v>24324000</v>
      </c>
      <c r="AV16" s="517">
        <f t="shared" si="22"/>
        <v>26770367</v>
      </c>
      <c r="AW16" s="517">
        <f t="shared" si="22"/>
        <v>57295200</v>
      </c>
      <c r="AX16" s="517">
        <f t="shared" si="22"/>
        <v>69614001</v>
      </c>
      <c r="AY16" s="517">
        <f t="shared" si="22"/>
        <v>66799931</v>
      </c>
      <c r="AZ16" s="517">
        <f t="shared" si="22"/>
        <v>61799866</v>
      </c>
      <c r="BA16" s="517">
        <f t="shared" si="22"/>
        <v>4856158638</v>
      </c>
      <c r="BB16" s="517">
        <f t="shared" si="22"/>
        <v>4856158638</v>
      </c>
      <c r="BC16" s="517">
        <f t="shared" si="22"/>
        <v>4849207471</v>
      </c>
      <c r="BD16" s="517">
        <f t="shared" si="22"/>
        <v>4856158638</v>
      </c>
      <c r="BE16" s="517">
        <f t="shared" si="22"/>
        <v>4849207471</v>
      </c>
      <c r="BF16" s="517">
        <f t="shared" si="22"/>
        <v>6262440108</v>
      </c>
      <c r="BG16" s="517">
        <f t="shared" si="22"/>
        <v>5857175107</v>
      </c>
      <c r="BH16" s="517">
        <f t="shared" si="22"/>
        <v>5792440107</v>
      </c>
      <c r="BI16" s="517">
        <f t="shared" si="22"/>
        <v>152083335</v>
      </c>
      <c r="BJ16" s="517">
        <f t="shared" si="22"/>
        <v>97274600</v>
      </c>
      <c r="BK16" s="517">
        <f t="shared" si="22"/>
        <v>18789334</v>
      </c>
      <c r="BL16" s="517">
        <f t="shared" si="22"/>
        <v>47277929</v>
      </c>
      <c r="BM16" s="517">
        <f t="shared" si="22"/>
        <v>10096000</v>
      </c>
      <c r="BN16" s="517">
        <f t="shared" si="22"/>
        <v>29846014</v>
      </c>
      <c r="BO16" s="517">
        <f t="shared" si="22"/>
        <v>-770058</v>
      </c>
      <c r="BP16" s="517">
        <f t="shared" si="22"/>
        <v>2580200</v>
      </c>
      <c r="BQ16" s="517">
        <f t="shared" si="22"/>
        <v>12813000</v>
      </c>
      <c r="BR16" s="517">
        <f t="shared" si="22"/>
        <v>34109200</v>
      </c>
      <c r="BS16" s="517">
        <f t="shared" si="22"/>
        <v>154634000</v>
      </c>
      <c r="BT16" s="517">
        <f t="shared" ref="BT16:DM16" si="23">BT11+BT14</f>
        <v>9785134</v>
      </c>
      <c r="BU16" s="517">
        <f t="shared" si="23"/>
        <v>10674000</v>
      </c>
      <c r="BV16" s="517">
        <f t="shared" si="23"/>
        <v>51152500</v>
      </c>
      <c r="BW16" s="517">
        <f t="shared" si="23"/>
        <v>0</v>
      </c>
      <c r="BX16" s="517">
        <f t="shared" si="23"/>
        <v>10697400</v>
      </c>
      <c r="BY16" s="517">
        <f t="shared" si="23"/>
        <v>8982800</v>
      </c>
      <c r="BZ16" s="517">
        <f t="shared" si="23"/>
        <v>8271767</v>
      </c>
      <c r="CA16" s="517">
        <f t="shared" si="23"/>
        <v>453944268</v>
      </c>
      <c r="CB16" s="517">
        <f t="shared" si="23"/>
        <v>484885996</v>
      </c>
      <c r="CC16" s="517">
        <f t="shared" si="23"/>
        <v>57054864</v>
      </c>
      <c r="CD16" s="517">
        <f t="shared" si="23"/>
        <v>121784966</v>
      </c>
      <c r="CE16" s="517">
        <f t="shared" si="23"/>
        <v>6735476650</v>
      </c>
      <c r="CF16" s="517">
        <f t="shared" si="23"/>
        <v>6735476650</v>
      </c>
      <c r="CG16" s="517">
        <f t="shared" si="23"/>
        <v>6690105813</v>
      </c>
      <c r="CH16" s="517">
        <f t="shared" si="23"/>
        <v>6735476650</v>
      </c>
      <c r="CI16" s="517">
        <f t="shared" si="23"/>
        <v>6690105813</v>
      </c>
      <c r="CJ16" s="517">
        <f t="shared" si="23"/>
        <v>4923621707</v>
      </c>
      <c r="CK16" s="517">
        <f t="shared" si="23"/>
        <v>1475970766</v>
      </c>
      <c r="CL16" s="517">
        <f t="shared" si="23"/>
        <v>1475970766</v>
      </c>
      <c r="CM16" s="517">
        <f t="shared" si="23"/>
        <v>2232200478</v>
      </c>
      <c r="CN16" s="517">
        <f t="shared" si="23"/>
        <v>2232200478</v>
      </c>
      <c r="CO16" s="517">
        <f t="shared" si="23"/>
        <v>858881580</v>
      </c>
      <c r="CP16" s="517">
        <f t="shared" si="23"/>
        <v>858881580</v>
      </c>
      <c r="CQ16" s="517">
        <f t="shared" si="23"/>
        <v>208270930</v>
      </c>
      <c r="CR16" s="517">
        <f t="shared" si="23"/>
        <v>72894125</v>
      </c>
      <c r="CS16" s="613">
        <f t="shared" si="23"/>
        <v>86015953</v>
      </c>
      <c r="CT16" s="613">
        <f t="shared" si="23"/>
        <v>128789125</v>
      </c>
      <c r="CU16" s="614">
        <f>CU11+CU14</f>
        <v>7696000</v>
      </c>
      <c r="CV16" s="614">
        <f>CV11+CV14</f>
        <v>5067268</v>
      </c>
      <c r="CW16" s="517">
        <f t="shared" si="23"/>
        <v>54586000</v>
      </c>
      <c r="CX16" s="517">
        <f t="shared" si="23"/>
        <v>6591934</v>
      </c>
      <c r="CY16" s="517">
        <f t="shared" si="23"/>
        <v>0</v>
      </c>
      <c r="CZ16" s="517">
        <f t="shared" si="23"/>
        <v>7577431</v>
      </c>
      <c r="DA16" s="517">
        <f t="shared" si="23"/>
        <v>0</v>
      </c>
      <c r="DB16" s="517">
        <f t="shared" si="23"/>
        <v>3623900</v>
      </c>
      <c r="DC16" s="517">
        <f t="shared" si="23"/>
        <v>0</v>
      </c>
      <c r="DD16" s="517">
        <f t="shared" si="23"/>
        <v>0</v>
      </c>
      <c r="DE16" s="517">
        <f t="shared" si="23"/>
        <v>0</v>
      </c>
      <c r="DF16" s="517">
        <f t="shared" si="23"/>
        <v>0</v>
      </c>
      <c r="DG16" s="517">
        <f t="shared" si="23"/>
        <v>0</v>
      </c>
      <c r="DH16" s="597">
        <f t="shared" si="23"/>
        <v>0</v>
      </c>
      <c r="DI16" s="615">
        <f>DI11+DI14</f>
        <v>4923621707</v>
      </c>
      <c r="DJ16" s="615">
        <f t="shared" si="10"/>
        <v>4923621707</v>
      </c>
      <c r="DK16" s="615">
        <f>DK11+DK14</f>
        <v>4791596607</v>
      </c>
      <c r="DL16" s="615">
        <f t="shared" si="23"/>
        <v>4923621707</v>
      </c>
      <c r="DM16" s="615">
        <f t="shared" si="23"/>
        <v>4791596607</v>
      </c>
      <c r="DN16" s="616">
        <f>DN11+DN14</f>
        <v>2812628000</v>
      </c>
      <c r="DO16" s="617"/>
      <c r="DP16" s="618"/>
      <c r="DQ16" s="618"/>
      <c r="DR16" s="618"/>
      <c r="DS16" s="618"/>
      <c r="DT16" s="618"/>
      <c r="DU16" s="618"/>
      <c r="DV16" s="618"/>
      <c r="DW16" s="618"/>
      <c r="DX16" s="618"/>
      <c r="DY16" s="618"/>
      <c r="DZ16" s="618"/>
      <c r="EA16" s="618"/>
      <c r="EB16" s="618"/>
      <c r="EC16" s="618"/>
      <c r="ED16" s="618"/>
      <c r="EE16" s="618"/>
      <c r="EF16" s="618"/>
      <c r="EG16" s="618"/>
      <c r="EH16" s="618"/>
      <c r="EI16" s="618"/>
      <c r="EJ16" s="618"/>
      <c r="EK16" s="618"/>
      <c r="EL16" s="618"/>
      <c r="EM16" s="618"/>
      <c r="EN16" s="618"/>
      <c r="EO16" s="618"/>
      <c r="EP16" s="618"/>
      <c r="EQ16" s="618"/>
      <c r="ER16" s="707">
        <f t="shared" si="14"/>
        <v>0</v>
      </c>
      <c r="ES16" s="702">
        <f t="shared" si="17"/>
        <v>0.97318536884905327</v>
      </c>
      <c r="ET16" s="703">
        <f t="shared" si="11"/>
        <v>0.97318536884905327</v>
      </c>
      <c r="EU16" s="704">
        <f t="shared" ref="EU16:EU28" si="24">IFERROR((AA16+BE16+CI16+DK16)/(Z16+BD16+CH16+DJ16),0)</f>
        <v>0.98857775059533581</v>
      </c>
      <c r="EV16" s="708">
        <f>(AA16+BE16+CI16+DM16)/G16</f>
        <v>0.86596456892341345</v>
      </c>
      <c r="EW16" s="855"/>
      <c r="EX16" s="858"/>
      <c r="EY16" s="858"/>
      <c r="EZ16" s="858"/>
      <c r="FA16" s="858"/>
    </row>
    <row r="17" spans="1:208" s="217" customFormat="1" ht="60" customHeight="1" x14ac:dyDescent="0.25">
      <c r="A17" s="912" t="s">
        <v>377</v>
      </c>
      <c r="B17" s="915">
        <v>2</v>
      </c>
      <c r="C17" s="918" t="s">
        <v>378</v>
      </c>
      <c r="D17" s="921" t="s">
        <v>379</v>
      </c>
      <c r="E17" s="923">
        <v>290</v>
      </c>
      <c r="F17" s="250" t="s">
        <v>41</v>
      </c>
      <c r="G17" s="508">
        <f>AA17+BE17+CI17+DL17+DN17</f>
        <v>98.625880799142408</v>
      </c>
      <c r="H17" s="671">
        <v>12.5</v>
      </c>
      <c r="I17" s="509"/>
      <c r="J17" s="509"/>
      <c r="K17" s="509">
        <v>12.5</v>
      </c>
      <c r="L17" s="510">
        <v>0</v>
      </c>
      <c r="M17" s="509">
        <v>12.5</v>
      </c>
      <c r="N17" s="510">
        <v>2.5</v>
      </c>
      <c r="O17" s="509">
        <v>12.5</v>
      </c>
      <c r="P17" s="510">
        <v>5</v>
      </c>
      <c r="Q17" s="509">
        <v>12.5</v>
      </c>
      <c r="R17" s="510">
        <v>7.5</v>
      </c>
      <c r="S17" s="510">
        <v>12.5</v>
      </c>
      <c r="T17" s="511">
        <v>9.9</v>
      </c>
      <c r="U17" s="510">
        <v>12.5</v>
      </c>
      <c r="V17" s="510">
        <v>11.78</v>
      </c>
      <c r="W17" s="672">
        <v>12.5</v>
      </c>
      <c r="X17" s="672">
        <v>12.5</v>
      </c>
      <c r="Y17" s="672">
        <v>11.8</v>
      </c>
      <c r="Z17" s="510">
        <v>12.5</v>
      </c>
      <c r="AA17" s="512">
        <v>11.78</v>
      </c>
      <c r="AB17" s="672">
        <v>25</v>
      </c>
      <c r="AC17" s="512">
        <v>2.08</v>
      </c>
      <c r="AD17" s="512">
        <v>0</v>
      </c>
      <c r="AE17" s="512">
        <v>2.08</v>
      </c>
      <c r="AF17" s="512">
        <v>4.16</v>
      </c>
      <c r="AG17" s="512">
        <v>2.08</v>
      </c>
      <c r="AH17" s="512">
        <v>2.08</v>
      </c>
      <c r="AI17" s="512">
        <v>2.08</v>
      </c>
      <c r="AJ17" s="512">
        <v>1.36</v>
      </c>
      <c r="AK17" s="512">
        <v>2.0840000000000001</v>
      </c>
      <c r="AL17" s="512">
        <v>1.3</v>
      </c>
      <c r="AM17" s="512">
        <v>2.08</v>
      </c>
      <c r="AN17" s="512">
        <v>2.5</v>
      </c>
      <c r="AO17" s="512">
        <v>2.08</v>
      </c>
      <c r="AP17" s="512">
        <v>1.73</v>
      </c>
      <c r="AQ17" s="512">
        <v>2.08</v>
      </c>
      <c r="AR17" s="512">
        <v>2.14</v>
      </c>
      <c r="AS17" s="512">
        <v>2.08</v>
      </c>
      <c r="AT17" s="512">
        <v>1.78</v>
      </c>
      <c r="AU17" s="512">
        <v>2.08</v>
      </c>
      <c r="AV17" s="512">
        <v>2.4765306122448969</v>
      </c>
      <c r="AW17" s="512">
        <v>2.08</v>
      </c>
      <c r="AX17" s="512">
        <v>2.69</v>
      </c>
      <c r="AY17" s="512">
        <v>2.12</v>
      </c>
      <c r="AZ17" s="512">
        <v>2.6</v>
      </c>
      <c r="BA17" s="673">
        <f t="shared" si="2"/>
        <v>25.003999999999994</v>
      </c>
      <c r="BB17" s="673">
        <f t="shared" si="3"/>
        <v>25.003999999999994</v>
      </c>
      <c r="BC17" s="673">
        <f t="shared" si="4"/>
        <v>24.8165306122449</v>
      </c>
      <c r="BD17" s="673">
        <f t="shared" si="5"/>
        <v>25.003999999999994</v>
      </c>
      <c r="BE17" s="673">
        <f t="shared" si="6"/>
        <v>24.8165306122449</v>
      </c>
      <c r="BF17" s="672">
        <v>25</v>
      </c>
      <c r="BG17" s="673">
        <v>0</v>
      </c>
      <c r="BH17" s="673">
        <v>0</v>
      </c>
      <c r="BI17" s="673">
        <v>2.4</v>
      </c>
      <c r="BJ17" s="498">
        <v>1.96</v>
      </c>
      <c r="BK17" s="673">
        <v>2.4</v>
      </c>
      <c r="BL17" s="673">
        <v>2.76</v>
      </c>
      <c r="BM17" s="673">
        <v>2.4</v>
      </c>
      <c r="BN17" s="673">
        <v>2.48</v>
      </c>
      <c r="BO17" s="673">
        <v>2.4</v>
      </c>
      <c r="BP17" s="673">
        <v>2.4</v>
      </c>
      <c r="BQ17" s="673">
        <v>2.4</v>
      </c>
      <c r="BR17" s="673">
        <v>2.4</v>
      </c>
      <c r="BS17" s="673">
        <v>2.4</v>
      </c>
      <c r="BT17" s="673">
        <v>2.4</v>
      </c>
      <c r="BU17" s="673">
        <v>2.4</v>
      </c>
      <c r="BV17" s="673">
        <v>0.27692307692307688</v>
      </c>
      <c r="BW17" s="673">
        <v>2.4</v>
      </c>
      <c r="BX17" s="673">
        <v>1.9634271099744245</v>
      </c>
      <c r="BY17" s="673">
        <v>2.4</v>
      </c>
      <c r="BZ17" s="673">
        <v>2.4</v>
      </c>
      <c r="CA17" s="673">
        <v>2.4</v>
      </c>
      <c r="CB17" s="673">
        <v>3</v>
      </c>
      <c r="CC17" s="673">
        <v>1</v>
      </c>
      <c r="CD17" s="673">
        <v>2.4889999999999999</v>
      </c>
      <c r="CE17" s="673">
        <f t="shared" si="7"/>
        <v>24.999999999999996</v>
      </c>
      <c r="CF17" s="673">
        <f t="shared" si="8"/>
        <v>24.999999999999996</v>
      </c>
      <c r="CG17" s="673">
        <f>BH17+BJ17+BL17+BN17+BP17+BR17+BT17+BV17+BX17+BZ17+CB17+CD17</f>
        <v>24.529350186897503</v>
      </c>
      <c r="CH17" s="673">
        <f t="shared" si="9"/>
        <v>24.999999999999996</v>
      </c>
      <c r="CI17" s="673">
        <f t="shared" si="9"/>
        <v>24.529350186897503</v>
      </c>
      <c r="CJ17" s="672">
        <v>25</v>
      </c>
      <c r="CK17" s="673">
        <v>0</v>
      </c>
      <c r="CL17" s="674">
        <v>0</v>
      </c>
      <c r="CM17" s="673">
        <v>0</v>
      </c>
      <c r="CN17" s="671">
        <v>0</v>
      </c>
      <c r="CO17" s="671">
        <v>2.5</v>
      </c>
      <c r="CP17" s="673">
        <v>1.34</v>
      </c>
      <c r="CQ17" s="671">
        <v>2.5</v>
      </c>
      <c r="CR17" s="673">
        <v>3.6</v>
      </c>
      <c r="CS17" s="671">
        <v>2.5</v>
      </c>
      <c r="CT17" s="673">
        <v>2.56</v>
      </c>
      <c r="CU17" s="675">
        <v>2.5</v>
      </c>
      <c r="CV17" s="675">
        <v>2.5</v>
      </c>
      <c r="CW17" s="671">
        <v>2.5</v>
      </c>
      <c r="CX17" s="673">
        <v>2.4900000000000002</v>
      </c>
      <c r="CY17" s="671">
        <v>2.5</v>
      </c>
      <c r="CZ17" s="671">
        <v>2.5</v>
      </c>
      <c r="DA17" s="671">
        <v>2.5</v>
      </c>
      <c r="DB17" s="673">
        <v>2.5099999999999998</v>
      </c>
      <c r="DC17" s="671">
        <v>2.5</v>
      </c>
      <c r="DD17" s="673"/>
      <c r="DE17" s="671">
        <v>2.5</v>
      </c>
      <c r="DF17" s="673"/>
      <c r="DG17" s="671">
        <v>2.5</v>
      </c>
      <c r="DH17" s="673"/>
      <c r="DI17" s="676">
        <f>DG17+DE17+DC17+DA17+CW17+CY17+CU17+CS17+CQ17+CO17+CM17+CK17</f>
        <v>25</v>
      </c>
      <c r="DJ17" s="691">
        <f t="shared" si="10"/>
        <v>17.5</v>
      </c>
      <c r="DK17" s="673">
        <f>+CL17+CN17+CP17+CR17+CT17+CV17+CX17+CZ17+DB17+DD17+DF17+DH17</f>
        <v>17.5</v>
      </c>
      <c r="DL17" s="673">
        <f>DI17</f>
        <v>25</v>
      </c>
      <c r="DM17" s="673">
        <f t="shared" si="13"/>
        <v>17.5</v>
      </c>
      <c r="DN17" s="673">
        <v>12.5</v>
      </c>
      <c r="DO17" s="673"/>
      <c r="DP17" s="673"/>
      <c r="DQ17" s="673"/>
      <c r="DR17" s="673"/>
      <c r="DS17" s="673"/>
      <c r="DT17" s="673"/>
      <c r="DU17" s="673"/>
      <c r="DV17" s="673"/>
      <c r="DW17" s="673"/>
      <c r="DX17" s="673"/>
      <c r="DY17" s="673"/>
      <c r="DZ17" s="673"/>
      <c r="EA17" s="673"/>
      <c r="EB17" s="673"/>
      <c r="EC17" s="673"/>
      <c r="ED17" s="673"/>
      <c r="EE17" s="673"/>
      <c r="EF17" s="673"/>
      <c r="EG17" s="673"/>
      <c r="EH17" s="673"/>
      <c r="EI17" s="673"/>
      <c r="EJ17" s="673"/>
      <c r="EK17" s="673"/>
      <c r="EL17" s="673"/>
      <c r="EM17" s="673"/>
      <c r="EN17" s="673"/>
      <c r="EO17" s="673"/>
      <c r="EP17" s="673"/>
      <c r="EQ17" s="673"/>
      <c r="ER17" s="709">
        <f t="shared" si="14"/>
        <v>1.004</v>
      </c>
      <c r="ES17" s="677">
        <f t="shared" si="17"/>
        <v>1</v>
      </c>
      <c r="ET17" s="678">
        <f t="shared" si="11"/>
        <v>0.7</v>
      </c>
      <c r="EU17" s="679">
        <f t="shared" si="24"/>
        <v>0.98277437127071665</v>
      </c>
      <c r="EV17" s="680">
        <f t="shared" si="18"/>
        <v>0.79721347137338916</v>
      </c>
      <c r="EW17" s="865" t="s">
        <v>686</v>
      </c>
      <c r="EX17" s="841" t="s">
        <v>71</v>
      </c>
      <c r="EY17" s="841" t="s">
        <v>71</v>
      </c>
      <c r="EZ17" s="841" t="s">
        <v>389</v>
      </c>
      <c r="FA17" s="841" t="s">
        <v>630</v>
      </c>
      <c r="FB17" s="258"/>
      <c r="FC17" s="258"/>
      <c r="FD17" s="258"/>
      <c r="FE17" s="258"/>
      <c r="FF17" s="258"/>
      <c r="FG17" s="258"/>
      <c r="FH17" s="258"/>
      <c r="FI17" s="258"/>
      <c r="FJ17" s="258"/>
      <c r="FK17" s="258"/>
      <c r="FL17" s="258"/>
      <c r="FM17" s="258"/>
      <c r="FN17" s="258"/>
      <c r="FO17" s="258"/>
      <c r="FP17" s="258"/>
      <c r="FQ17" s="258"/>
      <c r="FR17" s="258"/>
      <c r="FS17" s="258"/>
      <c r="FT17" s="258"/>
      <c r="FU17" s="258"/>
      <c r="FV17" s="258"/>
      <c r="FW17" s="258"/>
      <c r="FX17" s="258"/>
      <c r="FY17" s="258"/>
      <c r="FZ17" s="258"/>
      <c r="GA17" s="258"/>
      <c r="GB17" s="258"/>
      <c r="GC17" s="258"/>
      <c r="GD17" s="258"/>
      <c r="GE17" s="258"/>
      <c r="GF17" s="258"/>
      <c r="GG17" s="258"/>
      <c r="GH17" s="258"/>
      <c r="GI17" s="258"/>
      <c r="GJ17" s="258"/>
      <c r="GK17" s="258"/>
      <c r="GL17" s="258"/>
      <c r="GM17" s="258"/>
      <c r="GN17" s="258"/>
      <c r="GO17" s="258"/>
      <c r="GP17" s="258"/>
      <c r="GQ17" s="258"/>
      <c r="GR17" s="258"/>
      <c r="GS17" s="258"/>
      <c r="GT17" s="258"/>
      <c r="GU17" s="258"/>
      <c r="GV17" s="258"/>
      <c r="GW17" s="258"/>
      <c r="GX17" s="258"/>
      <c r="GY17" s="258"/>
      <c r="GZ17" s="258"/>
    </row>
    <row r="18" spans="1:208" s="214" customFormat="1" ht="39" customHeight="1" x14ac:dyDescent="0.25">
      <c r="A18" s="913"/>
      <c r="B18" s="916"/>
      <c r="C18" s="919"/>
      <c r="D18" s="910"/>
      <c r="E18" s="924"/>
      <c r="F18" s="251" t="s">
        <v>3</v>
      </c>
      <c r="G18" s="248">
        <f>AA18+BE18+CI18+DL18+DN18</f>
        <v>1496740966</v>
      </c>
      <c r="H18" s="248">
        <v>200000000</v>
      </c>
      <c r="I18" s="248"/>
      <c r="J18" s="248"/>
      <c r="K18" s="248">
        <v>200000000</v>
      </c>
      <c r="L18" s="248">
        <v>0</v>
      </c>
      <c r="M18" s="248">
        <v>200000000</v>
      </c>
      <c r="N18" s="248">
        <v>114652000</v>
      </c>
      <c r="O18" s="248">
        <v>200000000</v>
      </c>
      <c r="P18" s="248">
        <v>143692000</v>
      </c>
      <c r="Q18" s="248">
        <v>200000000</v>
      </c>
      <c r="R18" s="248">
        <v>143692000</v>
      </c>
      <c r="S18" s="248">
        <v>200000000</v>
      </c>
      <c r="T18" s="248">
        <v>143692000</v>
      </c>
      <c r="U18" s="248">
        <v>200000000</v>
      </c>
      <c r="V18" s="248">
        <v>198796000</v>
      </c>
      <c r="W18" s="248">
        <v>200000000</v>
      </c>
      <c r="X18" s="248">
        <v>200000000</v>
      </c>
      <c r="Y18" s="248">
        <v>198796000</v>
      </c>
      <c r="Z18" s="248">
        <v>200000000</v>
      </c>
      <c r="AA18" s="248">
        <v>198796000</v>
      </c>
      <c r="AB18" s="248">
        <v>254951000</v>
      </c>
      <c r="AC18" s="248">
        <v>0</v>
      </c>
      <c r="AD18" s="248">
        <v>0</v>
      </c>
      <c r="AE18" s="248">
        <v>66080000</v>
      </c>
      <c r="AF18" s="248">
        <v>66080000</v>
      </c>
      <c r="AG18" s="248">
        <v>187449000</v>
      </c>
      <c r="AH18" s="248">
        <v>187449000</v>
      </c>
      <c r="AI18" s="248">
        <v>0</v>
      </c>
      <c r="AJ18" s="248">
        <v>0</v>
      </c>
      <c r="AK18" s="248">
        <v>0</v>
      </c>
      <c r="AL18" s="248">
        <v>0</v>
      </c>
      <c r="AM18" s="248">
        <v>0</v>
      </c>
      <c r="AN18" s="248">
        <v>0</v>
      </c>
      <c r="AO18" s="248"/>
      <c r="AP18" s="248"/>
      <c r="AQ18" s="248">
        <v>0</v>
      </c>
      <c r="AR18" s="248">
        <v>0</v>
      </c>
      <c r="AS18" s="248"/>
      <c r="AT18" s="248">
        <v>0</v>
      </c>
      <c r="AU18" s="248">
        <v>0</v>
      </c>
      <c r="AV18" s="248">
        <v>0</v>
      </c>
      <c r="AW18" s="248">
        <v>32353269</v>
      </c>
      <c r="AX18" s="248">
        <v>29912733</v>
      </c>
      <c r="AY18" s="248"/>
      <c r="AZ18" s="248">
        <v>2440533</v>
      </c>
      <c r="BA18" s="248">
        <f t="shared" si="2"/>
        <v>285882269</v>
      </c>
      <c r="BB18" s="248">
        <f t="shared" si="3"/>
        <v>285882269</v>
      </c>
      <c r="BC18" s="248">
        <f t="shared" si="4"/>
        <v>285882266</v>
      </c>
      <c r="BD18" s="248">
        <f t="shared" si="5"/>
        <v>285882269</v>
      </c>
      <c r="BE18" s="248">
        <f t="shared" si="6"/>
        <v>285882266</v>
      </c>
      <c r="BF18" s="248">
        <v>414984000</v>
      </c>
      <c r="BG18" s="248">
        <v>378669000</v>
      </c>
      <c r="BH18" s="248">
        <v>378669000</v>
      </c>
      <c r="BI18" s="248">
        <v>0</v>
      </c>
      <c r="BJ18" s="248">
        <v>0</v>
      </c>
      <c r="BK18" s="248">
        <v>0</v>
      </c>
      <c r="BL18" s="248">
        <v>0</v>
      </c>
      <c r="BM18" s="248">
        <v>0</v>
      </c>
      <c r="BN18" s="248">
        <v>0</v>
      </c>
      <c r="BO18" s="248">
        <v>0</v>
      </c>
      <c r="BP18" s="248">
        <v>0</v>
      </c>
      <c r="BQ18" s="248">
        <v>0</v>
      </c>
      <c r="BR18" s="248">
        <v>0</v>
      </c>
      <c r="BS18" s="248">
        <v>0</v>
      </c>
      <c r="BT18" s="248">
        <v>0</v>
      </c>
      <c r="BU18" s="248">
        <v>0</v>
      </c>
      <c r="BV18" s="248">
        <v>2571800</v>
      </c>
      <c r="BW18" s="248">
        <v>0</v>
      </c>
      <c r="BX18" s="248">
        <v>0</v>
      </c>
      <c r="BY18" s="248">
        <v>19497000</v>
      </c>
      <c r="BZ18" s="248">
        <v>13752000</v>
      </c>
      <c r="CA18" s="248">
        <f>5600400+4559100</f>
        <v>10159500</v>
      </c>
      <c r="CB18" s="248">
        <v>11345400</v>
      </c>
      <c r="CC18" s="248">
        <v>12104500</v>
      </c>
      <c r="CD18" s="248">
        <v>12104500</v>
      </c>
      <c r="CE18" s="248">
        <f t="shared" si="7"/>
        <v>420430000</v>
      </c>
      <c r="CF18" s="248">
        <f t="shared" si="8"/>
        <v>420430000</v>
      </c>
      <c r="CG18" s="248">
        <f t="shared" si="8"/>
        <v>418442700</v>
      </c>
      <c r="CH18" s="248">
        <f t="shared" si="9"/>
        <v>420430000</v>
      </c>
      <c r="CI18" s="248">
        <f t="shared" si="9"/>
        <v>418442700</v>
      </c>
      <c r="CJ18" s="248">
        <v>335366000</v>
      </c>
      <c r="CK18" s="248">
        <v>0</v>
      </c>
      <c r="CL18" s="248">
        <v>0</v>
      </c>
      <c r="CM18" s="248">
        <v>171232000</v>
      </c>
      <c r="CN18" s="248">
        <v>171232000</v>
      </c>
      <c r="CO18" s="248">
        <v>134851000</v>
      </c>
      <c r="CP18" s="248">
        <v>134851000</v>
      </c>
      <c r="CQ18" s="248">
        <v>22045000</v>
      </c>
      <c r="CR18" s="248">
        <v>0</v>
      </c>
      <c r="CS18" s="589">
        <v>0</v>
      </c>
      <c r="CT18" s="589">
        <v>0</v>
      </c>
      <c r="CU18" s="610">
        <v>0</v>
      </c>
      <c r="CV18" s="610">
        <v>22045000</v>
      </c>
      <c r="CW18" s="248">
        <v>0</v>
      </c>
      <c r="CX18" s="649">
        <v>0</v>
      </c>
      <c r="CY18" s="248">
        <v>0</v>
      </c>
      <c r="CZ18" s="649">
        <v>0</v>
      </c>
      <c r="DA18" s="248">
        <v>0</v>
      </c>
      <c r="DB18" s="248">
        <v>0</v>
      </c>
      <c r="DC18" s="248">
        <v>0</v>
      </c>
      <c r="DD18" s="248"/>
      <c r="DE18" s="248">
        <v>0</v>
      </c>
      <c r="DF18" s="248"/>
      <c r="DG18" s="248">
        <v>7238000</v>
      </c>
      <c r="DH18" s="248"/>
      <c r="DI18" s="676">
        <f t="shared" ref="DI18:DI22" si="25">DG18+DE18+DC18+DA18+CW18+CY18+CU18+CS18+CQ18+CO18+CM18+CK18</f>
        <v>335366000</v>
      </c>
      <c r="DJ18" s="652">
        <f t="shared" si="10"/>
        <v>328128000</v>
      </c>
      <c r="DK18" s="673">
        <f t="shared" ref="DK18:DK21" si="26">+CL18+CN18+CP18+CR18+CT18+CV18+CX18+CZ18+DB18+DD18+DF18+DH18</f>
        <v>328128000</v>
      </c>
      <c r="DL18" s="248">
        <f t="shared" si="12"/>
        <v>335366000</v>
      </c>
      <c r="DM18" s="248">
        <f t="shared" si="13"/>
        <v>328128000</v>
      </c>
      <c r="DN18" s="248">
        <v>258254000</v>
      </c>
      <c r="DO18" s="649"/>
      <c r="DP18" s="649"/>
      <c r="DQ18" s="649"/>
      <c r="DR18" s="649"/>
      <c r="DS18" s="649"/>
      <c r="DT18" s="649"/>
      <c r="DU18" s="649"/>
      <c r="DV18" s="649"/>
      <c r="DW18" s="649"/>
      <c r="DX18" s="649"/>
      <c r="DY18" s="649"/>
      <c r="DZ18" s="649"/>
      <c r="EA18" s="649"/>
      <c r="EB18" s="649"/>
      <c r="EC18" s="649"/>
      <c r="ED18" s="649"/>
      <c r="EE18" s="649"/>
      <c r="EF18" s="649"/>
      <c r="EG18" s="649"/>
      <c r="EH18" s="649"/>
      <c r="EI18" s="649"/>
      <c r="EJ18" s="649"/>
      <c r="EK18" s="649"/>
      <c r="EL18" s="649"/>
      <c r="EM18" s="649"/>
      <c r="EN18" s="649"/>
      <c r="EO18" s="649"/>
      <c r="EP18" s="649"/>
      <c r="EQ18" s="649"/>
      <c r="ER18" s="654">
        <f t="shared" si="14"/>
        <v>0</v>
      </c>
      <c r="ES18" s="655">
        <f t="shared" si="17"/>
        <v>1</v>
      </c>
      <c r="ET18" s="656">
        <f t="shared" si="11"/>
        <v>0.97841760941777045</v>
      </c>
      <c r="EU18" s="657">
        <f t="shared" si="24"/>
        <v>0.9974147773042229</v>
      </c>
      <c r="EV18" s="658">
        <f t="shared" si="18"/>
        <v>0.82261994157244178</v>
      </c>
      <c r="EW18" s="865"/>
      <c r="EX18" s="841"/>
      <c r="EY18" s="841"/>
      <c r="EZ18" s="841"/>
      <c r="FA18" s="841"/>
    </row>
    <row r="19" spans="1:208" s="214" customFormat="1" ht="39" customHeight="1" x14ac:dyDescent="0.25">
      <c r="A19" s="913"/>
      <c r="B19" s="916"/>
      <c r="C19" s="919"/>
      <c r="D19" s="910"/>
      <c r="E19" s="924"/>
      <c r="F19" s="252" t="s">
        <v>390</v>
      </c>
      <c r="G19" s="501">
        <v>0</v>
      </c>
      <c r="H19" s="249"/>
      <c r="I19" s="248"/>
      <c r="J19" s="248"/>
      <c r="K19" s="248"/>
      <c r="L19" s="248"/>
      <c r="M19" s="248"/>
      <c r="N19" s="248"/>
      <c r="O19" s="248"/>
      <c r="P19" s="248"/>
      <c r="Q19" s="248"/>
      <c r="R19" s="248"/>
      <c r="S19" s="248"/>
      <c r="T19" s="248"/>
      <c r="U19" s="248"/>
      <c r="V19" s="248"/>
      <c r="W19" s="248"/>
      <c r="X19" s="248"/>
      <c r="Y19" s="248"/>
      <c r="Z19" s="248">
        <v>0</v>
      </c>
      <c r="AA19" s="248">
        <v>0</v>
      </c>
      <c r="AB19" s="248"/>
      <c r="AC19" s="248">
        <v>0</v>
      </c>
      <c r="AD19" s="248">
        <v>0</v>
      </c>
      <c r="AE19" s="248">
        <v>0</v>
      </c>
      <c r="AF19" s="248">
        <v>0</v>
      </c>
      <c r="AG19" s="248">
        <v>2538667</v>
      </c>
      <c r="AH19" s="248">
        <v>2538667</v>
      </c>
      <c r="AI19" s="248">
        <v>24861667</v>
      </c>
      <c r="AJ19" s="248">
        <v>24861667</v>
      </c>
      <c r="AK19" s="248">
        <v>20653000</v>
      </c>
      <c r="AL19" s="248">
        <v>20653000</v>
      </c>
      <c r="AM19" s="248">
        <v>20653000</v>
      </c>
      <c r="AN19" s="248">
        <v>20653000</v>
      </c>
      <c r="AO19" s="248">
        <v>47115800</v>
      </c>
      <c r="AP19" s="248">
        <v>38391800</v>
      </c>
      <c r="AQ19" s="248">
        <v>29377000</v>
      </c>
      <c r="AR19" s="248">
        <v>38101000</v>
      </c>
      <c r="AS19" s="248">
        <v>29377000</v>
      </c>
      <c r="AT19" s="248">
        <v>29377000</v>
      </c>
      <c r="AU19" s="248">
        <v>29377000</v>
      </c>
      <c r="AV19" s="248">
        <v>29377000</v>
      </c>
      <c r="AW19" s="248">
        <v>29377000</v>
      </c>
      <c r="AX19" s="248">
        <v>29377000</v>
      </c>
      <c r="AY19" s="248">
        <v>52552135</v>
      </c>
      <c r="AZ19" s="248">
        <v>35774600</v>
      </c>
      <c r="BA19" s="248">
        <f t="shared" si="2"/>
        <v>285882269</v>
      </c>
      <c r="BB19" s="248">
        <f t="shared" si="3"/>
        <v>285882269</v>
      </c>
      <c r="BC19" s="248">
        <f t="shared" si="4"/>
        <v>269104734</v>
      </c>
      <c r="BD19" s="248">
        <f t="shared" si="5"/>
        <v>285882269</v>
      </c>
      <c r="BE19" s="248">
        <f t="shared" si="6"/>
        <v>269104734</v>
      </c>
      <c r="BF19" s="248">
        <v>415028000</v>
      </c>
      <c r="BG19" s="248">
        <v>0</v>
      </c>
      <c r="BH19" s="248">
        <v>0</v>
      </c>
      <c r="BI19" s="248">
        <v>818300</v>
      </c>
      <c r="BJ19" s="248">
        <v>1895300</v>
      </c>
      <c r="BK19" s="248">
        <v>39950000</v>
      </c>
      <c r="BL19" s="248">
        <v>37021400</v>
      </c>
      <c r="BM19" s="248">
        <v>39950000</v>
      </c>
      <c r="BN19" s="248">
        <v>32871000</v>
      </c>
      <c r="BO19" s="248">
        <v>39950000</v>
      </c>
      <c r="BP19" s="248">
        <f>118816700-BN19-BL19-BJ19-BH19</f>
        <v>47029000</v>
      </c>
      <c r="BQ19" s="248">
        <v>39950000</v>
      </c>
      <c r="BR19" s="248">
        <v>39950000</v>
      </c>
      <c r="BS19" s="248">
        <v>39950000</v>
      </c>
      <c r="BT19" s="248">
        <v>39950000</v>
      </c>
      <c r="BU19" s="248">
        <v>39950000</v>
      </c>
      <c r="BV19" s="248">
        <v>29640000</v>
      </c>
      <c r="BW19" s="248">
        <v>39131700</v>
      </c>
      <c r="BX19" s="248">
        <v>40883000</v>
      </c>
      <c r="BY19" s="248">
        <v>36443000</v>
      </c>
      <c r="BZ19" s="248">
        <v>18581000</v>
      </c>
      <c r="CA19" s="248">
        <v>36443000</v>
      </c>
      <c r="CB19" s="248">
        <v>47328300</v>
      </c>
      <c r="CC19" s="248">
        <f>36292500+31601500</f>
        <v>67894000</v>
      </c>
      <c r="CD19" s="248">
        <v>42481500</v>
      </c>
      <c r="CE19" s="248">
        <f t="shared" si="7"/>
        <v>420430000</v>
      </c>
      <c r="CF19" s="248">
        <f t="shared" si="8"/>
        <v>420430000</v>
      </c>
      <c r="CG19" s="248">
        <f t="shared" si="8"/>
        <v>377630500</v>
      </c>
      <c r="CH19" s="248">
        <f t="shared" si="9"/>
        <v>420430000</v>
      </c>
      <c r="CI19" s="248">
        <f t="shared" si="9"/>
        <v>377630500</v>
      </c>
      <c r="CJ19" s="248">
        <f>CM19+CO19+CQ19+CS19+CU19+CW19+CY19+DA19+DC19+DE19+DG19</f>
        <v>335366000</v>
      </c>
      <c r="CK19" s="248">
        <v>0</v>
      </c>
      <c r="CL19" s="248">
        <v>0</v>
      </c>
      <c r="CM19" s="248">
        <v>0</v>
      </c>
      <c r="CN19" s="248">
        <v>0</v>
      </c>
      <c r="CO19" s="248">
        <v>7121633</v>
      </c>
      <c r="CP19" s="248">
        <v>7121633</v>
      </c>
      <c r="CQ19" s="248">
        <v>27866134</v>
      </c>
      <c r="CR19" s="248">
        <v>27189067</v>
      </c>
      <c r="CS19" s="589">
        <v>34543000</v>
      </c>
      <c r="CT19" s="589">
        <v>29465000</v>
      </c>
      <c r="CU19" s="610">
        <v>34543000</v>
      </c>
      <c r="CV19" s="610">
        <v>29465000</v>
      </c>
      <c r="CW19" s="248">
        <v>33220300</v>
      </c>
      <c r="CX19" s="649">
        <v>44053367</v>
      </c>
      <c r="CY19" s="248">
        <v>34543000</v>
      </c>
      <c r="CZ19" s="649">
        <v>28730167</v>
      </c>
      <c r="DA19" s="248">
        <v>34543000</v>
      </c>
      <c r="DB19" s="248">
        <v>39621000</v>
      </c>
      <c r="DC19" s="248">
        <v>34543000</v>
      </c>
      <c r="DD19" s="248"/>
      <c r="DE19" s="248">
        <v>34543000</v>
      </c>
      <c r="DF19" s="248"/>
      <c r="DG19" s="248">
        <v>59899933</v>
      </c>
      <c r="DH19" s="248"/>
      <c r="DI19" s="676">
        <f t="shared" si="25"/>
        <v>335366000</v>
      </c>
      <c r="DJ19" s="652">
        <f t="shared" si="10"/>
        <v>206380067</v>
      </c>
      <c r="DK19" s="673">
        <f>+CL19+CN19+CP19+CR19+CT19+CV19+CX19+CZ19+DB19+DD19+DF19+DH19</f>
        <v>205645234</v>
      </c>
      <c r="DL19" s="248">
        <f t="shared" si="12"/>
        <v>335366000</v>
      </c>
      <c r="DM19" s="248">
        <f t="shared" si="13"/>
        <v>205645234</v>
      </c>
      <c r="DN19" s="248"/>
      <c r="DO19" s="649"/>
      <c r="DP19" s="649"/>
      <c r="DQ19" s="649"/>
      <c r="DR19" s="649"/>
      <c r="DS19" s="649"/>
      <c r="DT19" s="649"/>
      <c r="DU19" s="649"/>
      <c r="DV19" s="649"/>
      <c r="DW19" s="649"/>
      <c r="DX19" s="649"/>
      <c r="DY19" s="649"/>
      <c r="DZ19" s="649"/>
      <c r="EA19" s="649"/>
      <c r="EB19" s="649"/>
      <c r="EC19" s="649"/>
      <c r="ED19" s="649"/>
      <c r="EE19" s="649"/>
      <c r="EF19" s="649"/>
      <c r="EG19" s="649"/>
      <c r="EH19" s="649"/>
      <c r="EI19" s="649"/>
      <c r="EJ19" s="649"/>
      <c r="EK19" s="649"/>
      <c r="EL19" s="649"/>
      <c r="EM19" s="649"/>
      <c r="EN19" s="649"/>
      <c r="EO19" s="649"/>
      <c r="EP19" s="649"/>
      <c r="EQ19" s="649"/>
      <c r="ER19" s="654">
        <f t="shared" si="14"/>
        <v>1.1470051819471383</v>
      </c>
      <c r="ES19" s="655">
        <f t="shared" si="17"/>
        <v>0.99643941873514363</v>
      </c>
      <c r="ET19" s="656">
        <f t="shared" si="11"/>
        <v>0.61319643016883052</v>
      </c>
      <c r="EU19" s="657">
        <f t="shared" si="24"/>
        <v>0.93391873074740051</v>
      </c>
      <c r="EV19" s="658">
        <f>IFERROR((AA19+BE19+CI19+DM19)/G19,0)</f>
        <v>0</v>
      </c>
      <c r="EW19" s="865"/>
      <c r="EX19" s="841"/>
      <c r="EY19" s="841"/>
      <c r="EZ19" s="841"/>
      <c r="FA19" s="841"/>
    </row>
    <row r="20" spans="1:208" s="216" customFormat="1" ht="39" customHeight="1" x14ac:dyDescent="0.25">
      <c r="A20" s="913"/>
      <c r="B20" s="916"/>
      <c r="C20" s="919"/>
      <c r="D20" s="910"/>
      <c r="E20" s="924"/>
      <c r="F20" s="253" t="s">
        <v>42</v>
      </c>
      <c r="G20" s="501">
        <f>AA20+BE20+CI20+DL20+DN20</f>
        <v>1.3699999999999999</v>
      </c>
      <c r="H20" s="681"/>
      <c r="I20" s="242"/>
      <c r="J20" s="242"/>
      <c r="K20" s="242"/>
      <c r="L20" s="242"/>
      <c r="M20" s="242"/>
      <c r="N20" s="242"/>
      <c r="O20" s="242"/>
      <c r="P20" s="242"/>
      <c r="Q20" s="242"/>
      <c r="R20" s="242"/>
      <c r="S20" s="242"/>
      <c r="T20" s="505"/>
      <c r="U20" s="243"/>
      <c r="V20" s="243"/>
      <c r="W20" s="648"/>
      <c r="X20" s="648"/>
      <c r="Y20" s="648"/>
      <c r="Z20" s="594">
        <v>0</v>
      </c>
      <c r="AA20" s="594">
        <v>0</v>
      </c>
      <c r="AB20" s="660">
        <v>0.72</v>
      </c>
      <c r="AC20" s="244">
        <v>0</v>
      </c>
      <c r="AD20" s="245">
        <v>0</v>
      </c>
      <c r="AE20" s="244">
        <v>0.72</v>
      </c>
      <c r="AF20" s="245">
        <v>0.72</v>
      </c>
      <c r="AG20" s="245">
        <v>0</v>
      </c>
      <c r="AH20" s="245">
        <v>0</v>
      </c>
      <c r="AI20" s="245">
        <v>0</v>
      </c>
      <c r="AJ20" s="245">
        <v>0</v>
      </c>
      <c r="AK20" s="245">
        <v>0</v>
      </c>
      <c r="AL20" s="245">
        <v>0</v>
      </c>
      <c r="AM20" s="245">
        <v>0</v>
      </c>
      <c r="AN20" s="245">
        <v>0</v>
      </c>
      <c r="AO20" s="245"/>
      <c r="AP20" s="245"/>
      <c r="AQ20" s="245">
        <v>0</v>
      </c>
      <c r="AR20" s="245">
        <v>0</v>
      </c>
      <c r="AS20" s="245"/>
      <c r="AT20" s="245"/>
      <c r="AU20" s="245">
        <v>0</v>
      </c>
      <c r="AV20" s="245">
        <v>0</v>
      </c>
      <c r="AW20" s="245">
        <v>0</v>
      </c>
      <c r="AX20" s="245">
        <v>0</v>
      </c>
      <c r="AY20" s="245"/>
      <c r="AZ20" s="245"/>
      <c r="BA20" s="649">
        <f t="shared" si="2"/>
        <v>0.72</v>
      </c>
      <c r="BB20" s="649">
        <f t="shared" si="3"/>
        <v>0.72</v>
      </c>
      <c r="BC20" s="649">
        <f t="shared" si="4"/>
        <v>0.72</v>
      </c>
      <c r="BD20" s="649">
        <f t="shared" si="5"/>
        <v>0.72</v>
      </c>
      <c r="BE20" s="649">
        <f t="shared" si="6"/>
        <v>0.72</v>
      </c>
      <c r="BF20" s="649">
        <v>0.18</v>
      </c>
      <c r="BG20" s="649">
        <v>0.18</v>
      </c>
      <c r="BH20" s="649">
        <v>0.18</v>
      </c>
      <c r="BI20" s="649">
        <v>0</v>
      </c>
      <c r="BJ20" s="497">
        <v>0</v>
      </c>
      <c r="BK20" s="649">
        <v>0</v>
      </c>
      <c r="BL20" s="649">
        <v>0</v>
      </c>
      <c r="BM20" s="649">
        <v>0</v>
      </c>
      <c r="BN20" s="649">
        <v>0</v>
      </c>
      <c r="BO20" s="649">
        <v>0</v>
      </c>
      <c r="BP20" s="649">
        <v>0</v>
      </c>
      <c r="BQ20" s="649">
        <v>0</v>
      </c>
      <c r="BR20" s="649">
        <v>0</v>
      </c>
      <c r="BS20" s="649">
        <v>0</v>
      </c>
      <c r="BT20" s="649">
        <v>0</v>
      </c>
      <c r="BU20" s="649">
        <v>0</v>
      </c>
      <c r="BV20" s="649">
        <v>0</v>
      </c>
      <c r="BW20" s="649">
        <v>0</v>
      </c>
      <c r="BX20" s="649">
        <v>0</v>
      </c>
      <c r="BY20" s="649">
        <v>0</v>
      </c>
      <c r="BZ20" s="649">
        <v>0</v>
      </c>
      <c r="CA20" s="649">
        <v>0</v>
      </c>
      <c r="CB20" s="649">
        <v>0</v>
      </c>
      <c r="CC20" s="649">
        <v>0</v>
      </c>
      <c r="CD20" s="649">
        <v>0</v>
      </c>
      <c r="CE20" s="649">
        <f t="shared" si="7"/>
        <v>0.18</v>
      </c>
      <c r="CF20" s="649">
        <f t="shared" si="8"/>
        <v>0.18</v>
      </c>
      <c r="CG20" s="649">
        <f t="shared" si="8"/>
        <v>0.18</v>
      </c>
      <c r="CH20" s="649">
        <f t="shared" si="9"/>
        <v>0.18</v>
      </c>
      <c r="CI20" s="649">
        <f t="shared" si="9"/>
        <v>0.18</v>
      </c>
      <c r="CJ20" s="649">
        <v>0.47</v>
      </c>
      <c r="CK20" s="649">
        <v>0.16</v>
      </c>
      <c r="CL20" s="649">
        <v>0.16</v>
      </c>
      <c r="CM20" s="649">
        <v>0.23</v>
      </c>
      <c r="CN20" s="649">
        <v>0.23</v>
      </c>
      <c r="CO20" s="649">
        <v>0</v>
      </c>
      <c r="CP20" s="649">
        <v>0</v>
      </c>
      <c r="CQ20" s="649">
        <v>0</v>
      </c>
      <c r="CR20" s="649">
        <v>0</v>
      </c>
      <c r="CS20" s="649">
        <v>0</v>
      </c>
      <c r="CT20" s="649">
        <v>0.08</v>
      </c>
      <c r="CU20" s="652">
        <v>0</v>
      </c>
      <c r="CV20" s="652">
        <v>0</v>
      </c>
      <c r="CW20" s="649">
        <v>0</v>
      </c>
      <c r="CX20" s="649">
        <v>0</v>
      </c>
      <c r="CY20" s="649">
        <v>0.08</v>
      </c>
      <c r="CZ20" s="649">
        <v>0</v>
      </c>
      <c r="DA20" s="649">
        <v>0</v>
      </c>
      <c r="DB20" s="649">
        <v>0</v>
      </c>
      <c r="DC20" s="649">
        <v>0</v>
      </c>
      <c r="DD20" s="649"/>
      <c r="DE20" s="649">
        <v>0</v>
      </c>
      <c r="DF20" s="649"/>
      <c r="DG20" s="649">
        <v>0</v>
      </c>
      <c r="DH20" s="649"/>
      <c r="DI20" s="676">
        <f t="shared" si="25"/>
        <v>0.47</v>
      </c>
      <c r="DJ20" s="652">
        <f t="shared" si="10"/>
        <v>0.47000000000000003</v>
      </c>
      <c r="DK20" s="673">
        <f t="shared" si="26"/>
        <v>0.47000000000000003</v>
      </c>
      <c r="DL20" s="649">
        <f t="shared" si="12"/>
        <v>0.47</v>
      </c>
      <c r="DM20" s="649">
        <f t="shared" si="13"/>
        <v>0.47000000000000003</v>
      </c>
      <c r="DN20" s="648"/>
      <c r="DO20" s="649"/>
      <c r="DP20" s="649"/>
      <c r="DQ20" s="649"/>
      <c r="DR20" s="649"/>
      <c r="DS20" s="649"/>
      <c r="DT20" s="649"/>
      <c r="DU20" s="649"/>
      <c r="DV20" s="649"/>
      <c r="DW20" s="649"/>
      <c r="DX20" s="649"/>
      <c r="DY20" s="649"/>
      <c r="DZ20" s="649"/>
      <c r="EA20" s="649"/>
      <c r="EB20" s="649"/>
      <c r="EC20" s="649"/>
      <c r="ED20" s="649"/>
      <c r="EE20" s="649"/>
      <c r="EF20" s="649"/>
      <c r="EG20" s="649"/>
      <c r="EH20" s="649"/>
      <c r="EI20" s="649"/>
      <c r="EJ20" s="649"/>
      <c r="EK20" s="649"/>
      <c r="EL20" s="649"/>
      <c r="EM20" s="649"/>
      <c r="EN20" s="649"/>
      <c r="EO20" s="649"/>
      <c r="EP20" s="649"/>
      <c r="EQ20" s="649"/>
      <c r="ER20" s="654">
        <f t="shared" si="14"/>
        <v>0</v>
      </c>
      <c r="ES20" s="655">
        <f t="shared" si="17"/>
        <v>1</v>
      </c>
      <c r="ET20" s="656">
        <f t="shared" si="11"/>
        <v>1.0000000000000002</v>
      </c>
      <c r="EU20" s="657">
        <f t="shared" si="24"/>
        <v>1</v>
      </c>
      <c r="EV20" s="658">
        <f t="shared" si="18"/>
        <v>1</v>
      </c>
      <c r="EW20" s="865"/>
      <c r="EX20" s="841"/>
      <c r="EY20" s="841"/>
      <c r="EZ20" s="841"/>
      <c r="FA20" s="841"/>
    </row>
    <row r="21" spans="1:208" s="214" customFormat="1" ht="39" customHeight="1" x14ac:dyDescent="0.25">
      <c r="A21" s="913"/>
      <c r="B21" s="916"/>
      <c r="C21" s="919"/>
      <c r="D21" s="910"/>
      <c r="E21" s="924"/>
      <c r="F21" s="251" t="s">
        <v>4</v>
      </c>
      <c r="G21" s="248">
        <f>AA21+BE21+CI21+DL21+DN21</f>
        <v>119914565</v>
      </c>
      <c r="H21" s="248"/>
      <c r="I21" s="248"/>
      <c r="J21" s="248"/>
      <c r="K21" s="248"/>
      <c r="L21" s="248"/>
      <c r="M21" s="248"/>
      <c r="N21" s="248"/>
      <c r="O21" s="248"/>
      <c r="P21" s="248"/>
      <c r="Q21" s="248"/>
      <c r="R21" s="248"/>
      <c r="S21" s="248"/>
      <c r="T21" s="248"/>
      <c r="U21" s="248"/>
      <c r="V21" s="248"/>
      <c r="W21" s="248"/>
      <c r="X21" s="248"/>
      <c r="Y21" s="248"/>
      <c r="Z21" s="248">
        <v>0</v>
      </c>
      <c r="AA21" s="248">
        <v>0</v>
      </c>
      <c r="AB21" s="248">
        <v>62324833</v>
      </c>
      <c r="AC21" s="248">
        <v>6836000</v>
      </c>
      <c r="AD21" s="248">
        <v>6836000</v>
      </c>
      <c r="AE21" s="248">
        <v>34741534</v>
      </c>
      <c r="AF21" s="248">
        <v>34741534</v>
      </c>
      <c r="AG21" s="248">
        <v>19562966</v>
      </c>
      <c r="AH21" s="248">
        <v>19562966</v>
      </c>
      <c r="AI21" s="248">
        <v>1184333</v>
      </c>
      <c r="AJ21" s="248">
        <v>1184333</v>
      </c>
      <c r="AK21" s="248">
        <v>0</v>
      </c>
      <c r="AL21" s="248">
        <v>0</v>
      </c>
      <c r="AM21" s="248">
        <v>0</v>
      </c>
      <c r="AN21" s="248">
        <v>0</v>
      </c>
      <c r="AO21" s="248"/>
      <c r="AP21" s="248"/>
      <c r="AQ21" s="248"/>
      <c r="AR21" s="248"/>
      <c r="AS21" s="248"/>
      <c r="AT21" s="248"/>
      <c r="AU21" s="248">
        <v>0</v>
      </c>
      <c r="AV21" s="248">
        <v>0</v>
      </c>
      <c r="AW21" s="248">
        <v>0</v>
      </c>
      <c r="AX21" s="248">
        <v>0</v>
      </c>
      <c r="AY21" s="248"/>
      <c r="AZ21" s="248"/>
      <c r="BA21" s="248">
        <f t="shared" si="2"/>
        <v>62324833</v>
      </c>
      <c r="BB21" s="248">
        <f t="shared" si="3"/>
        <v>62324833</v>
      </c>
      <c r="BC21" s="248">
        <f t="shared" si="4"/>
        <v>62324833</v>
      </c>
      <c r="BD21" s="248">
        <f t="shared" si="5"/>
        <v>62324833</v>
      </c>
      <c r="BE21" s="248">
        <f t="shared" si="6"/>
        <v>62324833</v>
      </c>
      <c r="BF21" s="248">
        <v>16777532</v>
      </c>
      <c r="BG21" s="248">
        <v>16777532</v>
      </c>
      <c r="BH21" s="248">
        <v>16777532</v>
      </c>
      <c r="BI21" s="248">
        <v>0</v>
      </c>
      <c r="BJ21" s="248">
        <v>0</v>
      </c>
      <c r="BK21" s="248">
        <v>0</v>
      </c>
      <c r="BL21" s="248">
        <v>0</v>
      </c>
      <c r="BM21" s="248">
        <v>0</v>
      </c>
      <c r="BN21" s="248">
        <v>0</v>
      </c>
      <c r="BO21" s="248">
        <v>0</v>
      </c>
      <c r="BP21" s="248">
        <v>0</v>
      </c>
      <c r="BQ21" s="248">
        <v>0</v>
      </c>
      <c r="BR21" s="248">
        <v>0</v>
      </c>
      <c r="BS21" s="248">
        <v>0</v>
      </c>
      <c r="BT21" s="248">
        <v>0</v>
      </c>
      <c r="BU21" s="248">
        <v>0</v>
      </c>
      <c r="BV21" s="248">
        <v>0</v>
      </c>
      <c r="BW21" s="248">
        <v>0</v>
      </c>
      <c r="BX21" s="248">
        <v>0</v>
      </c>
      <c r="BY21" s="248">
        <v>0</v>
      </c>
      <c r="BZ21" s="248">
        <v>0</v>
      </c>
      <c r="CA21" s="248">
        <v>0</v>
      </c>
      <c r="CB21" s="248">
        <v>0</v>
      </c>
      <c r="CC21" s="248">
        <v>0</v>
      </c>
      <c r="CD21" s="248">
        <v>0</v>
      </c>
      <c r="CE21" s="248">
        <f t="shared" si="7"/>
        <v>16777532</v>
      </c>
      <c r="CF21" s="248">
        <f t="shared" si="8"/>
        <v>16777532</v>
      </c>
      <c r="CG21" s="248">
        <f t="shared" si="8"/>
        <v>16777532</v>
      </c>
      <c r="CH21" s="248">
        <f t="shared" si="9"/>
        <v>16777532</v>
      </c>
      <c r="CI21" s="248">
        <f t="shared" si="9"/>
        <v>16777532</v>
      </c>
      <c r="CJ21" s="248">
        <v>40812200</v>
      </c>
      <c r="CK21" s="248">
        <v>12973900</v>
      </c>
      <c r="CL21" s="248">
        <v>12973900</v>
      </c>
      <c r="CM21" s="248">
        <v>12160600</v>
      </c>
      <c r="CN21" s="248">
        <v>12160600</v>
      </c>
      <c r="CO21" s="248">
        <v>1519700</v>
      </c>
      <c r="CP21" s="248">
        <v>1519700</v>
      </c>
      <c r="CQ21" s="248">
        <v>0</v>
      </c>
      <c r="CR21" s="248">
        <v>0</v>
      </c>
      <c r="CS21" s="589">
        <v>0</v>
      </c>
      <c r="CT21" s="589">
        <v>0</v>
      </c>
      <c r="CU21" s="610">
        <v>0</v>
      </c>
      <c r="CV21" s="610">
        <v>0</v>
      </c>
      <c r="CW21" s="248">
        <v>0</v>
      </c>
      <c r="CX21" s="649">
        <v>0</v>
      </c>
      <c r="CY21" s="248">
        <v>14158000</v>
      </c>
      <c r="CZ21" s="649">
        <v>0</v>
      </c>
      <c r="DA21" s="248">
        <v>0</v>
      </c>
      <c r="DB21" s="248">
        <v>0</v>
      </c>
      <c r="DC21" s="248">
        <v>0</v>
      </c>
      <c r="DD21" s="248"/>
      <c r="DE21" s="248">
        <v>0</v>
      </c>
      <c r="DF21" s="248"/>
      <c r="DG21" s="248">
        <v>0</v>
      </c>
      <c r="DH21" s="248"/>
      <c r="DI21" s="676">
        <f t="shared" si="25"/>
        <v>40812200</v>
      </c>
      <c r="DJ21" s="652">
        <f t="shared" si="10"/>
        <v>40812200</v>
      </c>
      <c r="DK21" s="673">
        <f t="shared" si="26"/>
        <v>26654200</v>
      </c>
      <c r="DL21" s="248">
        <f t="shared" si="12"/>
        <v>40812200</v>
      </c>
      <c r="DM21" s="248">
        <f t="shared" si="13"/>
        <v>26654200</v>
      </c>
      <c r="DN21" s="648"/>
      <c r="DO21" s="649"/>
      <c r="DP21" s="649"/>
      <c r="DQ21" s="649"/>
      <c r="DR21" s="649"/>
      <c r="DS21" s="649"/>
      <c r="DT21" s="649"/>
      <c r="DU21" s="649"/>
      <c r="DV21" s="649"/>
      <c r="DW21" s="649"/>
      <c r="DX21" s="649"/>
      <c r="DY21" s="649"/>
      <c r="DZ21" s="649"/>
      <c r="EA21" s="649"/>
      <c r="EB21" s="649"/>
      <c r="EC21" s="649"/>
      <c r="ED21" s="649"/>
      <c r="EE21" s="649"/>
      <c r="EF21" s="649"/>
      <c r="EG21" s="649"/>
      <c r="EH21" s="649"/>
      <c r="EI21" s="649"/>
      <c r="EJ21" s="649"/>
      <c r="EK21" s="649"/>
      <c r="EL21" s="649"/>
      <c r="EM21" s="649"/>
      <c r="EN21" s="649"/>
      <c r="EO21" s="649"/>
      <c r="EP21" s="649"/>
      <c r="EQ21" s="649"/>
      <c r="ER21" s="654">
        <f t="shared" si="14"/>
        <v>0</v>
      </c>
      <c r="ES21" s="655">
        <f t="shared" si="17"/>
        <v>0.6530939277961002</v>
      </c>
      <c r="ET21" s="656">
        <f t="shared" si="11"/>
        <v>0.6530939277961002</v>
      </c>
      <c r="EU21" s="657">
        <f t="shared" si="24"/>
        <v>0.88193260760275449</v>
      </c>
      <c r="EV21" s="658">
        <f t="shared" si="18"/>
        <v>0.88193260760275449</v>
      </c>
      <c r="EW21" s="865"/>
      <c r="EX21" s="841"/>
      <c r="EY21" s="841"/>
      <c r="EZ21" s="841"/>
      <c r="FA21" s="841"/>
    </row>
    <row r="22" spans="1:208" s="215" customFormat="1" ht="39" customHeight="1" thickBot="1" x14ac:dyDescent="0.3">
      <c r="A22" s="913"/>
      <c r="B22" s="916"/>
      <c r="C22" s="919"/>
      <c r="D22" s="910"/>
      <c r="E22" s="924"/>
      <c r="F22" s="253" t="s">
        <v>43</v>
      </c>
      <c r="G22" s="506">
        <f>AA22+BE22+CI22+DL22+DN22</f>
        <v>99.995880799142398</v>
      </c>
      <c r="H22" s="682">
        <v>12.5</v>
      </c>
      <c r="I22" s="683"/>
      <c r="J22" s="683"/>
      <c r="K22" s="683">
        <f>+K17</f>
        <v>12.5</v>
      </c>
      <c r="L22" s="683"/>
      <c r="M22" s="683">
        <f t="shared" ref="M22:Z22" si="27">+M17</f>
        <v>12.5</v>
      </c>
      <c r="N22" s="683">
        <f t="shared" si="27"/>
        <v>2.5</v>
      </c>
      <c r="O22" s="683">
        <f t="shared" si="27"/>
        <v>12.5</v>
      </c>
      <c r="P22" s="683">
        <f t="shared" si="27"/>
        <v>5</v>
      </c>
      <c r="Q22" s="683">
        <f t="shared" si="27"/>
        <v>12.5</v>
      </c>
      <c r="R22" s="683">
        <f t="shared" si="27"/>
        <v>7.5</v>
      </c>
      <c r="S22" s="683">
        <f t="shared" si="27"/>
        <v>12.5</v>
      </c>
      <c r="T22" s="683">
        <f t="shared" si="27"/>
        <v>9.9</v>
      </c>
      <c r="U22" s="683">
        <f t="shared" si="27"/>
        <v>12.5</v>
      </c>
      <c r="V22" s="683">
        <f t="shared" si="27"/>
        <v>11.78</v>
      </c>
      <c r="W22" s="684">
        <f t="shared" si="27"/>
        <v>12.5</v>
      </c>
      <c r="X22" s="684">
        <f t="shared" si="27"/>
        <v>12.5</v>
      </c>
      <c r="Y22" s="684">
        <f t="shared" si="27"/>
        <v>11.8</v>
      </c>
      <c r="Z22" s="683">
        <f t="shared" si="27"/>
        <v>12.5</v>
      </c>
      <c r="AA22" s="495">
        <f>AA17+AA20</f>
        <v>11.78</v>
      </c>
      <c r="AB22" s="495">
        <f t="shared" ref="AB22:CJ22" si="28">AB17+AB20</f>
        <v>25.72</v>
      </c>
      <c r="AC22" s="495">
        <f t="shared" si="28"/>
        <v>2.08</v>
      </c>
      <c r="AD22" s="495">
        <f t="shared" si="28"/>
        <v>0</v>
      </c>
      <c r="AE22" s="495">
        <f t="shared" si="28"/>
        <v>2.8</v>
      </c>
      <c r="AF22" s="495">
        <f t="shared" si="28"/>
        <v>4.88</v>
      </c>
      <c r="AG22" s="495">
        <f t="shared" si="28"/>
        <v>2.08</v>
      </c>
      <c r="AH22" s="495">
        <f t="shared" si="28"/>
        <v>2.08</v>
      </c>
      <c r="AI22" s="495">
        <f t="shared" si="28"/>
        <v>2.08</v>
      </c>
      <c r="AJ22" s="495">
        <f t="shared" si="28"/>
        <v>1.36</v>
      </c>
      <c r="AK22" s="495">
        <f t="shared" si="28"/>
        <v>2.0840000000000001</v>
      </c>
      <c r="AL22" s="495">
        <f t="shared" si="28"/>
        <v>1.3</v>
      </c>
      <c r="AM22" s="495">
        <f t="shared" si="28"/>
        <v>2.08</v>
      </c>
      <c r="AN22" s="495">
        <f t="shared" si="28"/>
        <v>2.5</v>
      </c>
      <c r="AO22" s="495">
        <f t="shared" si="28"/>
        <v>2.08</v>
      </c>
      <c r="AP22" s="495">
        <f t="shared" si="28"/>
        <v>1.73</v>
      </c>
      <c r="AQ22" s="495">
        <f t="shared" si="28"/>
        <v>2.08</v>
      </c>
      <c r="AR22" s="495">
        <f t="shared" si="28"/>
        <v>2.14</v>
      </c>
      <c r="AS22" s="495">
        <f t="shared" si="28"/>
        <v>2.08</v>
      </c>
      <c r="AT22" s="495">
        <f t="shared" si="28"/>
        <v>1.78</v>
      </c>
      <c r="AU22" s="495">
        <f t="shared" si="28"/>
        <v>2.08</v>
      </c>
      <c r="AV22" s="495">
        <f t="shared" si="28"/>
        <v>2.4765306122448969</v>
      </c>
      <c r="AW22" s="495">
        <f t="shared" si="28"/>
        <v>2.08</v>
      </c>
      <c r="AX22" s="495">
        <f t="shared" si="28"/>
        <v>2.69</v>
      </c>
      <c r="AY22" s="495">
        <f t="shared" si="28"/>
        <v>2.12</v>
      </c>
      <c r="AZ22" s="495">
        <f t="shared" si="28"/>
        <v>2.6</v>
      </c>
      <c r="BA22" s="495">
        <f t="shared" si="28"/>
        <v>25.723999999999993</v>
      </c>
      <c r="BB22" s="495">
        <f t="shared" si="28"/>
        <v>25.723999999999993</v>
      </c>
      <c r="BC22" s="495">
        <f t="shared" si="28"/>
        <v>25.536530612244899</v>
      </c>
      <c r="BD22" s="495">
        <f t="shared" si="28"/>
        <v>25.723999999999993</v>
      </c>
      <c r="BE22" s="495">
        <f t="shared" si="28"/>
        <v>25.536530612244899</v>
      </c>
      <c r="BF22" s="495">
        <f t="shared" si="28"/>
        <v>25.18</v>
      </c>
      <c r="BG22" s="495">
        <f t="shared" si="28"/>
        <v>0.18</v>
      </c>
      <c r="BH22" s="495">
        <f t="shared" si="28"/>
        <v>0.18</v>
      </c>
      <c r="BI22" s="495">
        <f t="shared" si="28"/>
        <v>2.4</v>
      </c>
      <c r="BJ22" s="495">
        <f t="shared" si="28"/>
        <v>1.96</v>
      </c>
      <c r="BK22" s="495">
        <f t="shared" si="28"/>
        <v>2.4</v>
      </c>
      <c r="BL22" s="495">
        <f t="shared" si="28"/>
        <v>2.76</v>
      </c>
      <c r="BM22" s="495">
        <f t="shared" si="28"/>
        <v>2.4</v>
      </c>
      <c r="BN22" s="495">
        <f t="shared" si="28"/>
        <v>2.48</v>
      </c>
      <c r="BO22" s="495">
        <f t="shared" si="28"/>
        <v>2.4</v>
      </c>
      <c r="BP22" s="495">
        <f t="shared" si="28"/>
        <v>2.4</v>
      </c>
      <c r="BQ22" s="495">
        <f t="shared" si="28"/>
        <v>2.4</v>
      </c>
      <c r="BR22" s="495">
        <f t="shared" si="28"/>
        <v>2.4</v>
      </c>
      <c r="BS22" s="495">
        <f t="shared" si="28"/>
        <v>2.4</v>
      </c>
      <c r="BT22" s="495">
        <f t="shared" si="28"/>
        <v>2.4</v>
      </c>
      <c r="BU22" s="495">
        <f t="shared" si="28"/>
        <v>2.4</v>
      </c>
      <c r="BV22" s="495">
        <f t="shared" si="28"/>
        <v>0.27692307692307688</v>
      </c>
      <c r="BW22" s="495">
        <f t="shared" si="28"/>
        <v>2.4</v>
      </c>
      <c r="BX22" s="495">
        <f t="shared" si="28"/>
        <v>1.9634271099744245</v>
      </c>
      <c r="BY22" s="495">
        <f t="shared" si="28"/>
        <v>2.4</v>
      </c>
      <c r="BZ22" s="495">
        <f t="shared" si="28"/>
        <v>2.4</v>
      </c>
      <c r="CA22" s="495">
        <f t="shared" si="28"/>
        <v>2.4</v>
      </c>
      <c r="CB22" s="495">
        <f t="shared" si="28"/>
        <v>3</v>
      </c>
      <c r="CC22" s="495">
        <f t="shared" si="28"/>
        <v>1</v>
      </c>
      <c r="CD22" s="495">
        <f t="shared" si="28"/>
        <v>2.4889999999999999</v>
      </c>
      <c r="CE22" s="495">
        <f t="shared" si="28"/>
        <v>25.179999999999996</v>
      </c>
      <c r="CF22" s="495">
        <f t="shared" si="28"/>
        <v>25.179999999999996</v>
      </c>
      <c r="CG22" s="495">
        <f t="shared" si="28"/>
        <v>24.709350186897503</v>
      </c>
      <c r="CH22" s="495">
        <f t="shared" si="28"/>
        <v>25.179999999999996</v>
      </c>
      <c r="CI22" s="495">
        <f t="shared" si="28"/>
        <v>24.709350186897503</v>
      </c>
      <c r="CJ22" s="495">
        <f t="shared" si="28"/>
        <v>25.47</v>
      </c>
      <c r="CK22" s="495">
        <f>CK17+CK20</f>
        <v>0.16</v>
      </c>
      <c r="CL22" s="495">
        <f t="shared" ref="CL22:DH22" si="29">CL17+CL20</f>
        <v>0.16</v>
      </c>
      <c r="CM22" s="495">
        <f t="shared" si="29"/>
        <v>0.23</v>
      </c>
      <c r="CN22" s="495">
        <f t="shared" si="29"/>
        <v>0.23</v>
      </c>
      <c r="CO22" s="495">
        <f t="shared" si="29"/>
        <v>2.5</v>
      </c>
      <c r="CP22" s="495">
        <f t="shared" si="29"/>
        <v>1.34</v>
      </c>
      <c r="CQ22" s="495">
        <f t="shared" si="29"/>
        <v>2.5</v>
      </c>
      <c r="CR22" s="495">
        <f t="shared" si="29"/>
        <v>3.6</v>
      </c>
      <c r="CS22" s="586">
        <f t="shared" si="29"/>
        <v>2.5</v>
      </c>
      <c r="CT22" s="586">
        <f t="shared" si="29"/>
        <v>2.64</v>
      </c>
      <c r="CU22" s="611">
        <f t="shared" si="29"/>
        <v>2.5</v>
      </c>
      <c r="CV22" s="611">
        <f t="shared" si="29"/>
        <v>2.5</v>
      </c>
      <c r="CW22" s="495">
        <f t="shared" si="29"/>
        <v>2.5</v>
      </c>
      <c r="CX22" s="666">
        <f t="shared" si="29"/>
        <v>2.4900000000000002</v>
      </c>
      <c r="CY22" s="495">
        <f t="shared" si="29"/>
        <v>2.58</v>
      </c>
      <c r="CZ22" s="666">
        <f t="shared" si="29"/>
        <v>2.5</v>
      </c>
      <c r="DA22" s="495">
        <f t="shared" si="29"/>
        <v>2.5</v>
      </c>
      <c r="DB22" s="495">
        <f t="shared" si="29"/>
        <v>2.5099999999999998</v>
      </c>
      <c r="DC22" s="495">
        <f t="shared" si="29"/>
        <v>2.5</v>
      </c>
      <c r="DD22" s="495">
        <f t="shared" si="29"/>
        <v>0</v>
      </c>
      <c r="DE22" s="495">
        <f t="shared" si="29"/>
        <v>2.5</v>
      </c>
      <c r="DF22" s="495">
        <f t="shared" si="29"/>
        <v>0</v>
      </c>
      <c r="DG22" s="495">
        <f t="shared" si="29"/>
        <v>2.5</v>
      </c>
      <c r="DH22" s="495">
        <f t="shared" si="29"/>
        <v>0</v>
      </c>
      <c r="DI22" s="685">
        <f t="shared" si="25"/>
        <v>25.47</v>
      </c>
      <c r="DJ22" s="705">
        <f t="shared" si="10"/>
        <v>17.97</v>
      </c>
      <c r="DK22" s="686">
        <f>+CL22+CN22+CP22+CR22+CT22+CV22+CX22+CZ22+DB22+DD22+DF22+DH22</f>
        <v>17.97</v>
      </c>
      <c r="DL22" s="666">
        <f>DI22</f>
        <v>25.47</v>
      </c>
      <c r="DM22" s="666">
        <f>DK22</f>
        <v>17.97</v>
      </c>
      <c r="DN22" s="495">
        <f>DN17+DN20</f>
        <v>12.5</v>
      </c>
      <c r="DO22" s="666"/>
      <c r="DP22" s="666"/>
      <c r="DQ22" s="666"/>
      <c r="DR22" s="666"/>
      <c r="DS22" s="666"/>
      <c r="DT22" s="666"/>
      <c r="DU22" s="666"/>
      <c r="DV22" s="666"/>
      <c r="DW22" s="666"/>
      <c r="DX22" s="666"/>
      <c r="DY22" s="666"/>
      <c r="DZ22" s="666"/>
      <c r="EA22" s="666"/>
      <c r="EB22" s="666"/>
      <c r="EC22" s="666"/>
      <c r="ED22" s="666"/>
      <c r="EE22" s="666"/>
      <c r="EF22" s="666"/>
      <c r="EG22" s="666"/>
      <c r="EH22" s="666"/>
      <c r="EI22" s="666"/>
      <c r="EJ22" s="666"/>
      <c r="EK22" s="666"/>
      <c r="EL22" s="666"/>
      <c r="EM22" s="666"/>
      <c r="EN22" s="666"/>
      <c r="EO22" s="666"/>
      <c r="EP22" s="666"/>
      <c r="EQ22" s="666"/>
      <c r="ER22" s="706">
        <f t="shared" si="14"/>
        <v>1.004</v>
      </c>
      <c r="ES22" s="667">
        <f t="shared" si="17"/>
        <v>1</v>
      </c>
      <c r="ET22" s="668">
        <f t="shared" si="11"/>
        <v>0.70553592461719672</v>
      </c>
      <c r="EU22" s="669">
        <f t="shared" si="24"/>
        <v>0.98306437927522816</v>
      </c>
      <c r="EV22" s="670">
        <f t="shared" si="18"/>
        <v>0.79999176125891447</v>
      </c>
      <c r="EW22" s="865"/>
      <c r="EX22" s="841"/>
      <c r="EY22" s="841"/>
      <c r="EZ22" s="841"/>
      <c r="FA22" s="841"/>
    </row>
    <row r="23" spans="1:208" s="214" customFormat="1" ht="39" customHeight="1" thickBot="1" x14ac:dyDescent="0.3">
      <c r="A23" s="914"/>
      <c r="B23" s="917"/>
      <c r="C23" s="920"/>
      <c r="D23" s="922"/>
      <c r="E23" s="925"/>
      <c r="F23" s="286" t="s">
        <v>45</v>
      </c>
      <c r="G23" s="516">
        <f>G18+G21</f>
        <v>1616655531</v>
      </c>
      <c r="H23" s="516">
        <f t="shared" ref="H23:BS23" si="30">H18+H21</f>
        <v>200000000</v>
      </c>
      <c r="I23" s="516">
        <f t="shared" si="30"/>
        <v>0</v>
      </c>
      <c r="J23" s="516">
        <f t="shared" si="30"/>
        <v>0</v>
      </c>
      <c r="K23" s="516">
        <f t="shared" si="30"/>
        <v>200000000</v>
      </c>
      <c r="L23" s="516">
        <f t="shared" si="30"/>
        <v>0</v>
      </c>
      <c r="M23" s="516">
        <f t="shared" si="30"/>
        <v>200000000</v>
      </c>
      <c r="N23" s="516">
        <f t="shared" si="30"/>
        <v>114652000</v>
      </c>
      <c r="O23" s="516">
        <f t="shared" si="30"/>
        <v>200000000</v>
      </c>
      <c r="P23" s="516">
        <f t="shared" si="30"/>
        <v>143692000</v>
      </c>
      <c r="Q23" s="516">
        <f t="shared" si="30"/>
        <v>200000000</v>
      </c>
      <c r="R23" s="516">
        <f t="shared" si="30"/>
        <v>143692000</v>
      </c>
      <c r="S23" s="516">
        <f t="shared" si="30"/>
        <v>200000000</v>
      </c>
      <c r="T23" s="516">
        <f t="shared" si="30"/>
        <v>143692000</v>
      </c>
      <c r="U23" s="516">
        <f t="shared" si="30"/>
        <v>200000000</v>
      </c>
      <c r="V23" s="516">
        <f t="shared" si="30"/>
        <v>198796000</v>
      </c>
      <c r="W23" s="516">
        <f t="shared" si="30"/>
        <v>200000000</v>
      </c>
      <c r="X23" s="516">
        <f t="shared" si="30"/>
        <v>200000000</v>
      </c>
      <c r="Y23" s="516">
        <f t="shared" si="30"/>
        <v>198796000</v>
      </c>
      <c r="Z23" s="516">
        <f t="shared" si="30"/>
        <v>200000000</v>
      </c>
      <c r="AA23" s="516">
        <f t="shared" si="30"/>
        <v>198796000</v>
      </c>
      <c r="AB23" s="516">
        <f t="shared" si="30"/>
        <v>317275833</v>
      </c>
      <c r="AC23" s="516">
        <f t="shared" si="30"/>
        <v>6836000</v>
      </c>
      <c r="AD23" s="516">
        <f t="shared" si="30"/>
        <v>6836000</v>
      </c>
      <c r="AE23" s="516">
        <f t="shared" si="30"/>
        <v>100821534</v>
      </c>
      <c r="AF23" s="516">
        <f t="shared" si="30"/>
        <v>100821534</v>
      </c>
      <c r="AG23" s="516">
        <f t="shared" si="30"/>
        <v>207011966</v>
      </c>
      <c r="AH23" s="516">
        <f t="shared" si="30"/>
        <v>207011966</v>
      </c>
      <c r="AI23" s="516">
        <f t="shared" si="30"/>
        <v>1184333</v>
      </c>
      <c r="AJ23" s="516">
        <f t="shared" si="30"/>
        <v>1184333</v>
      </c>
      <c r="AK23" s="516">
        <f t="shared" si="30"/>
        <v>0</v>
      </c>
      <c r="AL23" s="516">
        <f t="shared" si="30"/>
        <v>0</v>
      </c>
      <c r="AM23" s="516">
        <f t="shared" si="30"/>
        <v>0</v>
      </c>
      <c r="AN23" s="516">
        <f t="shared" si="30"/>
        <v>0</v>
      </c>
      <c r="AO23" s="516">
        <f t="shared" si="30"/>
        <v>0</v>
      </c>
      <c r="AP23" s="516">
        <f t="shared" si="30"/>
        <v>0</v>
      </c>
      <c r="AQ23" s="516">
        <f t="shared" si="30"/>
        <v>0</v>
      </c>
      <c r="AR23" s="516">
        <f t="shared" si="30"/>
        <v>0</v>
      </c>
      <c r="AS23" s="516">
        <f t="shared" si="30"/>
        <v>0</v>
      </c>
      <c r="AT23" s="516">
        <f t="shared" si="30"/>
        <v>0</v>
      </c>
      <c r="AU23" s="516">
        <f t="shared" si="30"/>
        <v>0</v>
      </c>
      <c r="AV23" s="516">
        <f t="shared" si="30"/>
        <v>0</v>
      </c>
      <c r="AW23" s="516">
        <f t="shared" si="30"/>
        <v>32353269</v>
      </c>
      <c r="AX23" s="516">
        <f t="shared" si="30"/>
        <v>29912733</v>
      </c>
      <c r="AY23" s="516">
        <f t="shared" si="30"/>
        <v>0</v>
      </c>
      <c r="AZ23" s="516">
        <f t="shared" si="30"/>
        <v>2440533</v>
      </c>
      <c r="BA23" s="516">
        <f t="shared" si="30"/>
        <v>348207102</v>
      </c>
      <c r="BB23" s="516">
        <f t="shared" si="30"/>
        <v>348207102</v>
      </c>
      <c r="BC23" s="516">
        <f t="shared" si="30"/>
        <v>348207099</v>
      </c>
      <c r="BD23" s="516">
        <f t="shared" si="30"/>
        <v>348207102</v>
      </c>
      <c r="BE23" s="516">
        <f t="shared" si="30"/>
        <v>348207099</v>
      </c>
      <c r="BF23" s="516">
        <f t="shared" si="30"/>
        <v>431761532</v>
      </c>
      <c r="BG23" s="516">
        <f t="shared" si="30"/>
        <v>395446532</v>
      </c>
      <c r="BH23" s="516">
        <f t="shared" si="30"/>
        <v>395446532</v>
      </c>
      <c r="BI23" s="516">
        <f t="shared" si="30"/>
        <v>0</v>
      </c>
      <c r="BJ23" s="516">
        <f t="shared" si="30"/>
        <v>0</v>
      </c>
      <c r="BK23" s="516">
        <f t="shared" si="30"/>
        <v>0</v>
      </c>
      <c r="BL23" s="516">
        <f t="shared" si="30"/>
        <v>0</v>
      </c>
      <c r="BM23" s="516">
        <f t="shared" si="30"/>
        <v>0</v>
      </c>
      <c r="BN23" s="516">
        <f t="shared" si="30"/>
        <v>0</v>
      </c>
      <c r="BO23" s="516">
        <f t="shared" si="30"/>
        <v>0</v>
      </c>
      <c r="BP23" s="516">
        <f t="shared" si="30"/>
        <v>0</v>
      </c>
      <c r="BQ23" s="516">
        <f t="shared" si="30"/>
        <v>0</v>
      </c>
      <c r="BR23" s="516">
        <f t="shared" si="30"/>
        <v>0</v>
      </c>
      <c r="BS23" s="516">
        <f t="shared" si="30"/>
        <v>0</v>
      </c>
      <c r="BT23" s="516">
        <f t="shared" ref="BT23:DM23" si="31">BT18+BT21</f>
        <v>0</v>
      </c>
      <c r="BU23" s="516">
        <f t="shared" si="31"/>
        <v>0</v>
      </c>
      <c r="BV23" s="516">
        <f t="shared" si="31"/>
        <v>2571800</v>
      </c>
      <c r="BW23" s="516">
        <f t="shared" si="31"/>
        <v>0</v>
      </c>
      <c r="BX23" s="516">
        <f t="shared" si="31"/>
        <v>0</v>
      </c>
      <c r="BY23" s="516">
        <f t="shared" si="31"/>
        <v>19497000</v>
      </c>
      <c r="BZ23" s="516">
        <f t="shared" si="31"/>
        <v>13752000</v>
      </c>
      <c r="CA23" s="516">
        <f t="shared" si="31"/>
        <v>10159500</v>
      </c>
      <c r="CB23" s="516">
        <f t="shared" si="31"/>
        <v>11345400</v>
      </c>
      <c r="CC23" s="516">
        <f t="shared" si="31"/>
        <v>12104500</v>
      </c>
      <c r="CD23" s="516">
        <f t="shared" si="31"/>
        <v>12104500</v>
      </c>
      <c r="CE23" s="516">
        <f t="shared" si="31"/>
        <v>437207532</v>
      </c>
      <c r="CF23" s="516">
        <f t="shared" si="31"/>
        <v>437207532</v>
      </c>
      <c r="CG23" s="516">
        <f t="shared" si="31"/>
        <v>435220232</v>
      </c>
      <c r="CH23" s="516">
        <f t="shared" si="31"/>
        <v>437207532</v>
      </c>
      <c r="CI23" s="516">
        <f t="shared" si="31"/>
        <v>435220232</v>
      </c>
      <c r="CJ23" s="516">
        <f t="shared" si="31"/>
        <v>376178200</v>
      </c>
      <c r="CK23" s="516">
        <f t="shared" si="31"/>
        <v>12973900</v>
      </c>
      <c r="CL23" s="516">
        <f t="shared" si="31"/>
        <v>12973900</v>
      </c>
      <c r="CM23" s="516">
        <f t="shared" si="31"/>
        <v>183392600</v>
      </c>
      <c r="CN23" s="516">
        <f t="shared" si="31"/>
        <v>183392600</v>
      </c>
      <c r="CO23" s="516">
        <f t="shared" si="31"/>
        <v>136370700</v>
      </c>
      <c r="CP23" s="516">
        <f t="shared" si="31"/>
        <v>136370700</v>
      </c>
      <c r="CQ23" s="516">
        <f t="shared" si="31"/>
        <v>22045000</v>
      </c>
      <c r="CR23" s="516">
        <f t="shared" si="31"/>
        <v>0</v>
      </c>
      <c r="CS23" s="595">
        <f t="shared" si="31"/>
        <v>0</v>
      </c>
      <c r="CT23" s="595">
        <f t="shared" si="31"/>
        <v>0</v>
      </c>
      <c r="CU23" s="596">
        <f>CU18+CU21</f>
        <v>0</v>
      </c>
      <c r="CV23" s="596">
        <f>CV18+CV21</f>
        <v>22045000</v>
      </c>
      <c r="CW23" s="516">
        <f t="shared" si="31"/>
        <v>0</v>
      </c>
      <c r="CX23" s="516">
        <f t="shared" si="31"/>
        <v>0</v>
      </c>
      <c r="CY23" s="516">
        <f t="shared" si="31"/>
        <v>14158000</v>
      </c>
      <c r="CZ23" s="516">
        <f t="shared" si="31"/>
        <v>0</v>
      </c>
      <c r="DA23" s="516">
        <f t="shared" si="31"/>
        <v>0</v>
      </c>
      <c r="DB23" s="516">
        <f t="shared" si="31"/>
        <v>0</v>
      </c>
      <c r="DC23" s="516">
        <f t="shared" si="31"/>
        <v>0</v>
      </c>
      <c r="DD23" s="516">
        <f t="shared" si="31"/>
        <v>0</v>
      </c>
      <c r="DE23" s="516">
        <f t="shared" si="31"/>
        <v>0</v>
      </c>
      <c r="DF23" s="516">
        <f t="shared" si="31"/>
        <v>0</v>
      </c>
      <c r="DG23" s="516">
        <f t="shared" si="31"/>
        <v>7238000</v>
      </c>
      <c r="DH23" s="516">
        <f t="shared" si="31"/>
        <v>0</v>
      </c>
      <c r="DI23" s="615">
        <f>DI18+DI21</f>
        <v>376178200</v>
      </c>
      <c r="DJ23" s="710">
        <f t="shared" si="10"/>
        <v>368940200</v>
      </c>
      <c r="DK23" s="615">
        <f t="shared" si="31"/>
        <v>354782200</v>
      </c>
      <c r="DL23" s="615">
        <f t="shared" si="31"/>
        <v>376178200</v>
      </c>
      <c r="DM23" s="615">
        <f t="shared" si="31"/>
        <v>354782200</v>
      </c>
      <c r="DN23" s="516">
        <f>DN18+DN21</f>
        <v>258254000</v>
      </c>
      <c r="DO23" s="618"/>
      <c r="DP23" s="618"/>
      <c r="DQ23" s="618"/>
      <c r="DR23" s="618"/>
      <c r="DS23" s="618"/>
      <c r="DT23" s="618"/>
      <c r="DU23" s="618"/>
      <c r="DV23" s="618"/>
      <c r="DW23" s="618"/>
      <c r="DX23" s="618"/>
      <c r="DY23" s="618"/>
      <c r="DZ23" s="618"/>
      <c r="EA23" s="618"/>
      <c r="EB23" s="618"/>
      <c r="EC23" s="618"/>
      <c r="ED23" s="618"/>
      <c r="EE23" s="618"/>
      <c r="EF23" s="618"/>
      <c r="EG23" s="618"/>
      <c r="EH23" s="618"/>
      <c r="EI23" s="618"/>
      <c r="EJ23" s="618"/>
      <c r="EK23" s="618"/>
      <c r="EL23" s="618"/>
      <c r="EM23" s="618"/>
      <c r="EN23" s="618"/>
      <c r="EO23" s="618"/>
      <c r="EP23" s="618"/>
      <c r="EQ23" s="618"/>
      <c r="ER23" s="707">
        <f t="shared" si="14"/>
        <v>0</v>
      </c>
      <c r="ES23" s="702">
        <f t="shared" si="17"/>
        <v>0.96162521731164019</v>
      </c>
      <c r="ET23" s="703">
        <f t="shared" si="11"/>
        <v>0.94312270089016326</v>
      </c>
      <c r="EU23" s="704">
        <f t="shared" si="24"/>
        <v>0.98718998702226357</v>
      </c>
      <c r="EV23" s="708">
        <f t="shared" si="18"/>
        <v>0.82701942705938136</v>
      </c>
      <c r="EW23" s="866"/>
      <c r="EX23" s="841"/>
      <c r="EY23" s="841"/>
      <c r="EZ23" s="841"/>
      <c r="FA23" s="841"/>
    </row>
    <row r="24" spans="1:208" s="229" customFormat="1" ht="62.25" customHeight="1" x14ac:dyDescent="0.25">
      <c r="A24" s="933" t="s">
        <v>380</v>
      </c>
      <c r="B24" s="935">
        <v>3</v>
      </c>
      <c r="C24" s="926" t="s">
        <v>381</v>
      </c>
      <c r="D24" s="909" t="s">
        <v>379</v>
      </c>
      <c r="E24" s="909">
        <v>290</v>
      </c>
      <c r="F24" s="499" t="s">
        <v>41</v>
      </c>
      <c r="G24" s="508">
        <f>AA24+BE24+CI24+DL24+DN24</f>
        <v>47</v>
      </c>
      <c r="H24" s="672">
        <v>7</v>
      </c>
      <c r="I24" s="687"/>
      <c r="J24" s="687"/>
      <c r="K24" s="687">
        <v>7</v>
      </c>
      <c r="L24" s="687">
        <v>0</v>
      </c>
      <c r="M24" s="687">
        <v>7</v>
      </c>
      <c r="N24" s="687">
        <v>7</v>
      </c>
      <c r="O24" s="687">
        <v>7</v>
      </c>
      <c r="P24" s="687">
        <v>7</v>
      </c>
      <c r="Q24" s="687">
        <v>7</v>
      </c>
      <c r="R24" s="687">
        <v>7</v>
      </c>
      <c r="S24" s="687">
        <v>7</v>
      </c>
      <c r="T24" s="688">
        <v>7</v>
      </c>
      <c r="U24" s="509">
        <v>7</v>
      </c>
      <c r="V24" s="509">
        <v>7</v>
      </c>
      <c r="W24" s="688">
        <f>K24</f>
        <v>7</v>
      </c>
      <c r="X24" s="688">
        <f>U24</f>
        <v>7</v>
      </c>
      <c r="Y24" s="688">
        <f>V24</f>
        <v>7</v>
      </c>
      <c r="Z24" s="509">
        <v>7</v>
      </c>
      <c r="AA24" s="509">
        <v>7</v>
      </c>
      <c r="AB24" s="672">
        <v>13</v>
      </c>
      <c r="AC24" s="509">
        <v>6</v>
      </c>
      <c r="AD24" s="509">
        <v>6</v>
      </c>
      <c r="AE24" s="509">
        <v>0</v>
      </c>
      <c r="AF24" s="509">
        <v>0</v>
      </c>
      <c r="AG24" s="509">
        <v>1</v>
      </c>
      <c r="AH24" s="509">
        <v>1</v>
      </c>
      <c r="AI24" s="509">
        <v>1</v>
      </c>
      <c r="AJ24" s="509">
        <v>1</v>
      </c>
      <c r="AK24" s="509">
        <v>3</v>
      </c>
      <c r="AL24" s="509">
        <v>3</v>
      </c>
      <c r="AM24" s="509">
        <v>0</v>
      </c>
      <c r="AN24" s="509">
        <v>0</v>
      </c>
      <c r="AO24" s="509">
        <v>1</v>
      </c>
      <c r="AP24" s="509">
        <v>1</v>
      </c>
      <c r="AQ24" s="509">
        <v>0</v>
      </c>
      <c r="AR24" s="509"/>
      <c r="AS24" s="509">
        <v>0</v>
      </c>
      <c r="AT24" s="509"/>
      <c r="AU24" s="509">
        <v>0</v>
      </c>
      <c r="AV24" s="509">
        <v>0</v>
      </c>
      <c r="AW24" s="509">
        <v>1</v>
      </c>
      <c r="AX24" s="509">
        <v>1</v>
      </c>
      <c r="AY24" s="509">
        <v>0</v>
      </c>
      <c r="AZ24" s="509">
        <v>0</v>
      </c>
      <c r="BA24" s="673">
        <f>AC24+AE24+AG24+AI24+AK24+AM24+AO24+AQ24+AS24+AU24+AW24+AY24</f>
        <v>13</v>
      </c>
      <c r="BB24" s="673">
        <f>AC24+AE24+AG24+AI24+AK24+AM24+AO24+AQ24+AS24+AU24+AW24+AY24</f>
        <v>13</v>
      </c>
      <c r="BC24" s="673">
        <f t="shared" si="4"/>
        <v>13</v>
      </c>
      <c r="BD24" s="673">
        <f t="shared" si="5"/>
        <v>13</v>
      </c>
      <c r="BE24" s="673">
        <f t="shared" si="6"/>
        <v>13</v>
      </c>
      <c r="BF24" s="672">
        <v>7</v>
      </c>
      <c r="BG24" s="673">
        <v>0</v>
      </c>
      <c r="BH24" s="673">
        <v>0</v>
      </c>
      <c r="BI24" s="673">
        <v>1</v>
      </c>
      <c r="BJ24" s="498">
        <v>6</v>
      </c>
      <c r="BK24" s="673">
        <v>1</v>
      </c>
      <c r="BL24" s="673">
        <v>0</v>
      </c>
      <c r="BM24" s="673">
        <v>2</v>
      </c>
      <c r="BN24" s="673">
        <v>1</v>
      </c>
      <c r="BO24" s="673">
        <v>1</v>
      </c>
      <c r="BP24" s="673">
        <v>0</v>
      </c>
      <c r="BQ24" s="673">
        <v>1</v>
      </c>
      <c r="BR24" s="673">
        <v>0</v>
      </c>
      <c r="BS24" s="673">
        <v>0</v>
      </c>
      <c r="BT24" s="673">
        <v>0</v>
      </c>
      <c r="BU24" s="673">
        <v>1</v>
      </c>
      <c r="BV24" s="673">
        <v>0</v>
      </c>
      <c r="BW24" s="673">
        <v>0</v>
      </c>
      <c r="BX24" s="673">
        <v>0</v>
      </c>
      <c r="BY24" s="673">
        <v>0</v>
      </c>
      <c r="BZ24" s="673">
        <v>0</v>
      </c>
      <c r="CA24" s="689">
        <v>3</v>
      </c>
      <c r="CB24" s="673">
        <v>3</v>
      </c>
      <c r="CC24" s="673">
        <v>0</v>
      </c>
      <c r="CD24" s="673">
        <v>0</v>
      </c>
      <c r="CE24" s="673">
        <f t="shared" si="7"/>
        <v>10</v>
      </c>
      <c r="CF24" s="690">
        <f t="shared" si="8"/>
        <v>10</v>
      </c>
      <c r="CG24" s="673">
        <f t="shared" si="8"/>
        <v>10</v>
      </c>
      <c r="CH24" s="673">
        <f t="shared" si="9"/>
        <v>10</v>
      </c>
      <c r="CI24" s="673">
        <f t="shared" si="9"/>
        <v>10</v>
      </c>
      <c r="CJ24" s="672">
        <v>12</v>
      </c>
      <c r="CK24" s="673">
        <v>0</v>
      </c>
      <c r="CL24" s="673">
        <v>0</v>
      </c>
      <c r="CM24" s="673">
        <v>5</v>
      </c>
      <c r="CN24" s="673">
        <v>5</v>
      </c>
      <c r="CO24" s="673">
        <v>6</v>
      </c>
      <c r="CP24" s="673">
        <v>6</v>
      </c>
      <c r="CQ24" s="673">
        <v>0</v>
      </c>
      <c r="CR24" s="673">
        <v>1</v>
      </c>
      <c r="CS24" s="673">
        <v>1</v>
      </c>
      <c r="CT24" s="673">
        <v>0</v>
      </c>
      <c r="CU24" s="691">
        <v>0</v>
      </c>
      <c r="CV24" s="691">
        <v>0</v>
      </c>
      <c r="CW24" s="673">
        <v>0</v>
      </c>
      <c r="CX24" s="673">
        <v>0</v>
      </c>
      <c r="CY24" s="673">
        <v>0</v>
      </c>
      <c r="CZ24" s="673">
        <v>0</v>
      </c>
      <c r="DA24" s="673">
        <v>0</v>
      </c>
      <c r="DB24" s="673">
        <v>0</v>
      </c>
      <c r="DC24" s="673"/>
      <c r="DD24" s="673"/>
      <c r="DE24" s="673"/>
      <c r="DF24" s="673"/>
      <c r="DG24" s="673"/>
      <c r="DH24" s="673"/>
      <c r="DI24" s="673">
        <f t="shared" si="15"/>
        <v>12</v>
      </c>
      <c r="DJ24" s="691">
        <f t="shared" si="10"/>
        <v>12</v>
      </c>
      <c r="DK24" s="673">
        <f>CL24+CN24+CP24+CR24+CT24+CV24+CX24+CZ24+DB24+DD24+DF24+DH24</f>
        <v>12</v>
      </c>
      <c r="DL24" s="673">
        <f>DI24</f>
        <v>12</v>
      </c>
      <c r="DM24" s="673">
        <f t="shared" si="13"/>
        <v>12</v>
      </c>
      <c r="DN24" s="672">
        <v>5</v>
      </c>
      <c r="DO24" s="673"/>
      <c r="DP24" s="673"/>
      <c r="DQ24" s="673"/>
      <c r="DR24" s="673"/>
      <c r="DS24" s="673"/>
      <c r="DT24" s="673"/>
      <c r="DU24" s="673"/>
      <c r="DV24" s="673"/>
      <c r="DW24" s="673"/>
      <c r="DX24" s="673"/>
      <c r="DY24" s="673"/>
      <c r="DZ24" s="673"/>
      <c r="EA24" s="673"/>
      <c r="EB24" s="673"/>
      <c r="EC24" s="673"/>
      <c r="ED24" s="673"/>
      <c r="EE24" s="673"/>
      <c r="EF24" s="673"/>
      <c r="EG24" s="673"/>
      <c r="EH24" s="673"/>
      <c r="EI24" s="673"/>
      <c r="EJ24" s="673"/>
      <c r="EK24" s="673"/>
      <c r="EL24" s="673"/>
      <c r="EM24" s="673"/>
      <c r="EN24" s="673"/>
      <c r="EO24" s="673"/>
      <c r="EP24" s="673"/>
      <c r="EQ24" s="673"/>
      <c r="ER24" s="709">
        <f t="shared" si="14"/>
        <v>0</v>
      </c>
      <c r="ES24" s="677">
        <f>IFERROR(DK24/DJ24,0)</f>
        <v>1</v>
      </c>
      <c r="ET24" s="678">
        <f t="shared" si="11"/>
        <v>1</v>
      </c>
      <c r="EU24" s="679">
        <f t="shared" si="24"/>
        <v>1</v>
      </c>
      <c r="EV24" s="692">
        <f t="shared" si="18"/>
        <v>0.8936170212765957</v>
      </c>
      <c r="EW24" s="856" t="s">
        <v>707</v>
      </c>
      <c r="EX24" s="841" t="s">
        <v>551</v>
      </c>
      <c r="EY24" s="841" t="s">
        <v>551</v>
      </c>
      <c r="EZ24" s="841" t="s">
        <v>391</v>
      </c>
      <c r="FA24" s="879" t="s">
        <v>654</v>
      </c>
      <c r="FB24" s="259"/>
      <c r="FC24" s="259"/>
      <c r="FD24" s="259"/>
      <c r="FE24" s="259"/>
      <c r="FF24" s="259"/>
      <c r="FG24" s="259"/>
      <c r="FH24" s="259"/>
      <c r="FI24" s="259"/>
      <c r="FJ24" s="259"/>
      <c r="FK24" s="259"/>
      <c r="FL24" s="259"/>
      <c r="FM24" s="259"/>
      <c r="FN24" s="259"/>
      <c r="FO24" s="259"/>
      <c r="FP24" s="259"/>
      <c r="FQ24" s="259"/>
      <c r="FR24" s="259"/>
      <c r="FS24" s="259"/>
      <c r="FT24" s="259"/>
      <c r="FU24" s="259"/>
      <c r="FV24" s="259"/>
      <c r="FW24" s="259"/>
      <c r="FX24" s="259"/>
      <c r="FY24" s="259"/>
      <c r="FZ24" s="259"/>
      <c r="GA24" s="259"/>
      <c r="GB24" s="259"/>
      <c r="GC24" s="259"/>
      <c r="GD24" s="259"/>
      <c r="GE24" s="259"/>
      <c r="GF24" s="259"/>
      <c r="GG24" s="259"/>
      <c r="GH24" s="259"/>
      <c r="GI24" s="259"/>
      <c r="GJ24" s="259"/>
      <c r="GK24" s="259"/>
      <c r="GL24" s="259"/>
      <c r="GM24" s="259"/>
      <c r="GN24" s="259"/>
      <c r="GO24" s="259"/>
      <c r="GP24" s="259"/>
      <c r="GQ24" s="259"/>
      <c r="GR24" s="259"/>
      <c r="GS24" s="259"/>
      <c r="GT24" s="259"/>
      <c r="GU24" s="259"/>
      <c r="GV24" s="259"/>
      <c r="GW24" s="259"/>
      <c r="GX24" s="259"/>
      <c r="GY24" s="259"/>
      <c r="GZ24" s="259"/>
    </row>
    <row r="25" spans="1:208" s="225" customFormat="1" ht="62.25" customHeight="1" x14ac:dyDescent="0.25">
      <c r="A25" s="933"/>
      <c r="B25" s="936"/>
      <c r="C25" s="927"/>
      <c r="D25" s="910"/>
      <c r="E25" s="910"/>
      <c r="F25" s="280" t="s">
        <v>3</v>
      </c>
      <c r="G25" s="248">
        <f>AA25+BE25+CI25+DL25+DN25</f>
        <v>1276728605</v>
      </c>
      <c r="H25" s="248">
        <v>171232872</v>
      </c>
      <c r="I25" s="248"/>
      <c r="J25" s="248"/>
      <c r="K25" s="248">
        <v>171232872</v>
      </c>
      <c r="L25" s="248">
        <v>0</v>
      </c>
      <c r="M25" s="248">
        <v>171232872</v>
      </c>
      <c r="N25" s="248">
        <v>94940000</v>
      </c>
      <c r="O25" s="248">
        <v>171232872</v>
      </c>
      <c r="P25" s="248">
        <v>94940000</v>
      </c>
      <c r="Q25" s="248">
        <v>171232872</v>
      </c>
      <c r="R25" s="248">
        <v>94940000</v>
      </c>
      <c r="S25" s="248">
        <v>171232872</v>
      </c>
      <c r="T25" s="248">
        <v>94940000</v>
      </c>
      <c r="U25" s="248">
        <v>171232872</v>
      </c>
      <c r="V25" s="248">
        <v>164967872</v>
      </c>
      <c r="W25" s="248">
        <f>K25</f>
        <v>171232872</v>
      </c>
      <c r="X25" s="248">
        <f t="shared" ref="X25:Y29" si="32">U25</f>
        <v>171232872</v>
      </c>
      <c r="Y25" s="248">
        <f t="shared" si="32"/>
        <v>164967872</v>
      </c>
      <c r="Z25" s="248">
        <v>171232872</v>
      </c>
      <c r="AA25" s="248">
        <v>164967872</v>
      </c>
      <c r="AB25" s="248">
        <v>364061000</v>
      </c>
      <c r="AC25" s="248">
        <v>0</v>
      </c>
      <c r="AD25" s="248">
        <v>0</v>
      </c>
      <c r="AE25" s="248">
        <v>143810000</v>
      </c>
      <c r="AF25" s="248">
        <v>143810000</v>
      </c>
      <c r="AG25" s="248">
        <v>191582000</v>
      </c>
      <c r="AH25" s="248">
        <f>295568000-AF25</f>
        <v>151758000</v>
      </c>
      <c r="AI25" s="248">
        <v>0</v>
      </c>
      <c r="AJ25" s="248">
        <f>335392000-AH25-AF25-AD25</f>
        <v>39824000</v>
      </c>
      <c r="AK25" s="248">
        <v>0</v>
      </c>
      <c r="AL25" s="248">
        <v>0</v>
      </c>
      <c r="AM25" s="248">
        <v>0</v>
      </c>
      <c r="AN25" s="248">
        <v>0</v>
      </c>
      <c r="AO25" s="248">
        <v>7993000</v>
      </c>
      <c r="AP25" s="248">
        <v>0</v>
      </c>
      <c r="AQ25" s="248"/>
      <c r="AR25" s="248"/>
      <c r="AS25" s="248">
        <f>20676000-24346000</f>
        <v>-3670000</v>
      </c>
      <c r="AT25" s="248">
        <v>4323000</v>
      </c>
      <c r="AU25" s="248"/>
      <c r="AV25" s="248"/>
      <c r="AW25" s="248">
        <v>0</v>
      </c>
      <c r="AX25" s="248">
        <v>0</v>
      </c>
      <c r="AY25" s="248"/>
      <c r="AZ25" s="248">
        <v>-248033</v>
      </c>
      <c r="BA25" s="248">
        <f t="shared" si="2"/>
        <v>339715000</v>
      </c>
      <c r="BB25" s="248">
        <f t="shared" si="3"/>
        <v>339715000</v>
      </c>
      <c r="BC25" s="248">
        <f>AD25+AF25+AH25+AJ25+AL25+AN25+AP25+AR25+AT25+AV25+AX25+AZ25</f>
        <v>339466967</v>
      </c>
      <c r="BD25" s="248">
        <f t="shared" si="5"/>
        <v>339715000</v>
      </c>
      <c r="BE25" s="248">
        <f t="shared" si="6"/>
        <v>339466967</v>
      </c>
      <c r="BF25" s="248">
        <v>287337000</v>
      </c>
      <c r="BG25" s="248">
        <v>282678000</v>
      </c>
      <c r="BH25" s="248">
        <v>282678000</v>
      </c>
      <c r="BI25" s="248">
        <v>0</v>
      </c>
      <c r="BJ25" s="248">
        <v>0</v>
      </c>
      <c r="BK25" s="248">
        <v>0</v>
      </c>
      <c r="BL25" s="248">
        <v>0</v>
      </c>
      <c r="BM25" s="248">
        <v>0</v>
      </c>
      <c r="BN25" s="248">
        <v>0</v>
      </c>
      <c r="BO25" s="248">
        <v>4659000</v>
      </c>
      <c r="BP25" s="248">
        <v>0</v>
      </c>
      <c r="BQ25" s="248">
        <v>0</v>
      </c>
      <c r="BR25" s="248">
        <v>3679000</v>
      </c>
      <c r="BS25" s="248">
        <v>0</v>
      </c>
      <c r="BT25" s="248">
        <v>0</v>
      </c>
      <c r="BU25" s="248">
        <v>0</v>
      </c>
      <c r="BV25" s="248">
        <v>0</v>
      </c>
      <c r="BW25" s="248">
        <v>0</v>
      </c>
      <c r="BX25" s="248">
        <v>835200</v>
      </c>
      <c r="BY25" s="248">
        <f>32560566-110632</f>
        <v>32449934</v>
      </c>
      <c r="BZ25" s="248">
        <v>10618500</v>
      </c>
      <c r="CA25" s="248">
        <v>0</v>
      </c>
      <c r="CB25" s="248">
        <v>21942066</v>
      </c>
      <c r="CC25" s="248">
        <v>2530000</v>
      </c>
      <c r="CD25" s="248">
        <v>2530000</v>
      </c>
      <c r="CE25" s="248">
        <f t="shared" si="7"/>
        <v>322316934</v>
      </c>
      <c r="CF25" s="248">
        <f t="shared" si="8"/>
        <v>322316934</v>
      </c>
      <c r="CG25" s="248">
        <f t="shared" si="8"/>
        <v>322282766</v>
      </c>
      <c r="CH25" s="248">
        <f t="shared" si="9"/>
        <v>322316934</v>
      </c>
      <c r="CI25" s="248">
        <f t="shared" si="9"/>
        <v>322282766</v>
      </c>
      <c r="CJ25" s="248">
        <v>244532000</v>
      </c>
      <c r="CK25" s="248">
        <v>0</v>
      </c>
      <c r="CL25" s="248">
        <v>0</v>
      </c>
      <c r="CM25" s="248">
        <v>196875000</v>
      </c>
      <c r="CN25" s="248">
        <v>196875000</v>
      </c>
      <c r="CO25" s="248">
        <v>39130000</v>
      </c>
      <c r="CP25" s="248">
        <v>39130000</v>
      </c>
      <c r="CQ25" s="248">
        <v>8527000</v>
      </c>
      <c r="CR25" s="248">
        <v>0</v>
      </c>
      <c r="CS25" s="589">
        <v>0</v>
      </c>
      <c r="CT25" s="589">
        <v>0</v>
      </c>
      <c r="CU25" s="610">
        <v>0</v>
      </c>
      <c r="CV25" s="610">
        <v>0</v>
      </c>
      <c r="CW25" s="248">
        <v>0</v>
      </c>
      <c r="CX25" s="248">
        <v>0</v>
      </c>
      <c r="CY25" s="248">
        <v>0</v>
      </c>
      <c r="CZ25" s="248">
        <v>0</v>
      </c>
      <c r="DA25" s="248">
        <v>0</v>
      </c>
      <c r="DB25" s="248">
        <v>0</v>
      </c>
      <c r="DC25" s="248"/>
      <c r="DD25" s="248"/>
      <c r="DE25" s="248"/>
      <c r="DF25" s="248"/>
      <c r="DG25" s="248"/>
      <c r="DH25" s="248"/>
      <c r="DI25" s="248">
        <f t="shared" si="15"/>
        <v>244532000</v>
      </c>
      <c r="DJ25" s="652">
        <f t="shared" si="10"/>
        <v>244532000</v>
      </c>
      <c r="DK25" s="248">
        <f t="shared" ref="DK25:DK29" si="33">CL25+CN25+CP25+CR25+CT25+CV25+CX25+CZ25+DB25+DD25+DF25+DH25</f>
        <v>236005000</v>
      </c>
      <c r="DL25" s="248">
        <f t="shared" si="12"/>
        <v>244532000</v>
      </c>
      <c r="DM25" s="248">
        <f t="shared" si="13"/>
        <v>236005000</v>
      </c>
      <c r="DN25" s="248">
        <v>205479000</v>
      </c>
      <c r="DO25" s="649"/>
      <c r="DP25" s="649"/>
      <c r="DQ25" s="649"/>
      <c r="DR25" s="649"/>
      <c r="DS25" s="649"/>
      <c r="DT25" s="649"/>
      <c r="DU25" s="649"/>
      <c r="DV25" s="649"/>
      <c r="DW25" s="649"/>
      <c r="DX25" s="649"/>
      <c r="DY25" s="649"/>
      <c r="DZ25" s="649"/>
      <c r="EA25" s="649"/>
      <c r="EB25" s="649"/>
      <c r="EC25" s="649"/>
      <c r="ED25" s="649"/>
      <c r="EE25" s="649"/>
      <c r="EF25" s="649"/>
      <c r="EG25" s="649"/>
      <c r="EH25" s="649"/>
      <c r="EI25" s="649"/>
      <c r="EJ25" s="649"/>
      <c r="EK25" s="649"/>
      <c r="EL25" s="649"/>
      <c r="EM25" s="649"/>
      <c r="EN25" s="649"/>
      <c r="EO25" s="649"/>
      <c r="EP25" s="649"/>
      <c r="EQ25" s="649"/>
      <c r="ER25" s="654">
        <f t="shared" si="14"/>
        <v>0</v>
      </c>
      <c r="ES25" s="655">
        <f t="shared" si="17"/>
        <v>0.96512930822959775</v>
      </c>
      <c r="ET25" s="656">
        <f t="shared" si="11"/>
        <v>0.96512930822959775</v>
      </c>
      <c r="EU25" s="657">
        <f t="shared" si="24"/>
        <v>0.98601387486390457</v>
      </c>
      <c r="EV25" s="693">
        <f t="shared" si="18"/>
        <v>0.8323794115978157</v>
      </c>
      <c r="EW25" s="856"/>
      <c r="EX25" s="841"/>
      <c r="EY25" s="841"/>
      <c r="EZ25" s="841"/>
      <c r="FA25" s="841"/>
      <c r="FB25" s="260"/>
      <c r="FC25" s="260"/>
      <c r="FD25" s="260"/>
      <c r="FE25" s="260"/>
      <c r="FF25" s="260"/>
      <c r="FG25" s="260"/>
      <c r="FH25" s="260"/>
      <c r="FI25" s="260"/>
      <c r="FJ25" s="260"/>
      <c r="FK25" s="260"/>
      <c r="FL25" s="260"/>
      <c r="FM25" s="260"/>
      <c r="FN25" s="260"/>
      <c r="FO25" s="260"/>
      <c r="FP25" s="260"/>
      <c r="FQ25" s="260"/>
      <c r="FR25" s="260"/>
      <c r="FS25" s="260"/>
      <c r="FT25" s="260"/>
      <c r="FU25" s="260"/>
      <c r="FV25" s="260"/>
      <c r="FW25" s="260"/>
      <c r="FX25" s="260"/>
      <c r="FY25" s="260"/>
      <c r="FZ25" s="260"/>
      <c r="GA25" s="260"/>
      <c r="GB25" s="260"/>
      <c r="GC25" s="260"/>
      <c r="GD25" s="260"/>
      <c r="GE25" s="260"/>
      <c r="GF25" s="260"/>
      <c r="GG25" s="260"/>
      <c r="GH25" s="260"/>
      <c r="GI25" s="260"/>
      <c r="GJ25" s="260"/>
      <c r="GK25" s="260"/>
      <c r="GL25" s="260"/>
      <c r="GM25" s="260"/>
      <c r="GN25" s="260"/>
      <c r="GO25" s="260"/>
      <c r="GP25" s="260"/>
      <c r="GQ25" s="260"/>
      <c r="GR25" s="260"/>
      <c r="GS25" s="260"/>
      <c r="GT25" s="260"/>
      <c r="GU25" s="260"/>
      <c r="GV25" s="260"/>
      <c r="GW25" s="260"/>
      <c r="GX25" s="260"/>
      <c r="GY25" s="260"/>
      <c r="GZ25" s="260"/>
    </row>
    <row r="26" spans="1:208" s="225" customFormat="1" ht="62.25" customHeight="1" x14ac:dyDescent="0.25">
      <c r="A26" s="933"/>
      <c r="B26" s="936"/>
      <c r="C26" s="927"/>
      <c r="D26" s="910"/>
      <c r="E26" s="910"/>
      <c r="F26" s="252" t="s">
        <v>390</v>
      </c>
      <c r="G26" s="501">
        <v>0</v>
      </c>
      <c r="H26" s="502"/>
      <c r="I26" s="247"/>
      <c r="J26" s="247"/>
      <c r="K26" s="247"/>
      <c r="L26" s="247"/>
      <c r="M26" s="247"/>
      <c r="N26" s="247"/>
      <c r="O26" s="247"/>
      <c r="P26" s="247"/>
      <c r="Q26" s="247"/>
      <c r="R26" s="247"/>
      <c r="S26" s="247"/>
      <c r="T26" s="248"/>
      <c r="U26" s="247"/>
      <c r="V26" s="247"/>
      <c r="W26" s="248"/>
      <c r="X26" s="248"/>
      <c r="Y26" s="248"/>
      <c r="Z26" s="247">
        <v>0</v>
      </c>
      <c r="AA26" s="247">
        <v>0</v>
      </c>
      <c r="AB26" s="502"/>
      <c r="AC26" s="247">
        <v>0</v>
      </c>
      <c r="AD26" s="247">
        <v>0</v>
      </c>
      <c r="AE26" s="247">
        <v>0</v>
      </c>
      <c r="AF26" s="247">
        <v>0</v>
      </c>
      <c r="AG26" s="247">
        <v>0</v>
      </c>
      <c r="AH26" s="247">
        <v>0</v>
      </c>
      <c r="AI26" s="247">
        <v>21245000</v>
      </c>
      <c r="AJ26" s="247">
        <v>21245000</v>
      </c>
      <c r="AK26" s="247">
        <v>35723200</v>
      </c>
      <c r="AL26" s="247">
        <v>34063867</v>
      </c>
      <c r="AM26" s="247">
        <v>36221000</v>
      </c>
      <c r="AN26" s="247">
        <v>43161000</v>
      </c>
      <c r="AO26" s="247">
        <v>36221000</v>
      </c>
      <c r="AP26" s="247">
        <v>36221000</v>
      </c>
      <c r="AQ26" s="247">
        <v>36221000</v>
      </c>
      <c r="AR26" s="247">
        <v>36221000</v>
      </c>
      <c r="AS26" s="247">
        <v>36221000</v>
      </c>
      <c r="AT26" s="247">
        <v>36221000</v>
      </c>
      <c r="AU26" s="247">
        <v>36221000</v>
      </c>
      <c r="AV26" s="247">
        <v>36221000</v>
      </c>
      <c r="AW26" s="247">
        <v>36221000</v>
      </c>
      <c r="AX26" s="247">
        <v>36221000</v>
      </c>
      <c r="AY26" s="247">
        <v>65420800</v>
      </c>
      <c r="AZ26" s="247">
        <v>41690133</v>
      </c>
      <c r="BA26" s="649">
        <f t="shared" si="2"/>
        <v>339715000</v>
      </c>
      <c r="BB26" s="649">
        <f t="shared" si="3"/>
        <v>339715000</v>
      </c>
      <c r="BC26" s="649">
        <f t="shared" si="4"/>
        <v>321265000</v>
      </c>
      <c r="BD26" s="649">
        <f t="shared" si="5"/>
        <v>339715000</v>
      </c>
      <c r="BE26" s="649">
        <f t="shared" si="6"/>
        <v>321265000</v>
      </c>
      <c r="BF26" s="648">
        <v>0</v>
      </c>
      <c r="BG26" s="649">
        <v>0</v>
      </c>
      <c r="BH26" s="649">
        <v>0</v>
      </c>
      <c r="BI26" s="649">
        <v>19814666</v>
      </c>
      <c r="BJ26" s="497">
        <v>3177267</v>
      </c>
      <c r="BK26" s="649">
        <v>29722000</v>
      </c>
      <c r="BL26" s="649">
        <v>22643000</v>
      </c>
      <c r="BM26" s="649">
        <v>29722000</v>
      </c>
      <c r="BN26" s="649">
        <v>32888000</v>
      </c>
      <c r="BO26" s="649">
        <v>29722000</v>
      </c>
      <c r="BP26" s="649">
        <v>33635000</v>
      </c>
      <c r="BQ26" s="649">
        <v>29722000</v>
      </c>
      <c r="BR26" s="649">
        <v>29722000</v>
      </c>
      <c r="BS26" s="649">
        <v>29722000</v>
      </c>
      <c r="BT26" s="649">
        <v>29722000</v>
      </c>
      <c r="BU26" s="649">
        <v>29722000</v>
      </c>
      <c r="BV26" s="649">
        <v>29722000</v>
      </c>
      <c r="BW26" s="649">
        <v>34381000</v>
      </c>
      <c r="BX26" s="649">
        <v>29722000</v>
      </c>
      <c r="BY26" s="649">
        <v>29722000</v>
      </c>
      <c r="BZ26" s="649">
        <v>25833700</v>
      </c>
      <c r="CA26" s="649">
        <v>14967334</v>
      </c>
      <c r="CB26" s="649">
        <v>33037133</v>
      </c>
      <c r="CC26" s="649">
        <f>10120000+34979934</f>
        <v>45099934</v>
      </c>
      <c r="CD26" s="649">
        <v>31828233</v>
      </c>
      <c r="CE26" s="649">
        <f t="shared" si="7"/>
        <v>322316934</v>
      </c>
      <c r="CF26" s="649">
        <f t="shared" si="8"/>
        <v>322316934</v>
      </c>
      <c r="CG26" s="649">
        <f t="shared" si="8"/>
        <v>301930333</v>
      </c>
      <c r="CH26" s="649">
        <f t="shared" si="9"/>
        <v>322316934</v>
      </c>
      <c r="CI26" s="649">
        <f t="shared" si="9"/>
        <v>301930333</v>
      </c>
      <c r="CJ26" s="648">
        <f>CM26+CO26+CQ26+CS26+CU26+CW26+CY26+DA26+DC26+DE26+DG26</f>
        <v>244532000</v>
      </c>
      <c r="CK26" s="649">
        <v>0</v>
      </c>
      <c r="CL26" s="649">
        <v>0</v>
      </c>
      <c r="CM26" s="649">
        <v>0</v>
      </c>
      <c r="CN26" s="649">
        <v>0</v>
      </c>
      <c r="CO26" s="649">
        <v>4738867</v>
      </c>
      <c r="CP26" s="649">
        <v>4738867</v>
      </c>
      <c r="CQ26" s="649">
        <v>24034000</v>
      </c>
      <c r="CR26" s="649">
        <v>23811100</v>
      </c>
      <c r="CS26" s="649">
        <v>24034000</v>
      </c>
      <c r="CT26" s="649">
        <v>24034000</v>
      </c>
      <c r="CU26" s="652">
        <v>24034000</v>
      </c>
      <c r="CV26" s="652">
        <v>24034000</v>
      </c>
      <c r="CW26" s="649">
        <v>24034000</v>
      </c>
      <c r="CX26" s="649">
        <v>24034000</v>
      </c>
      <c r="CY26" s="649">
        <v>24034000</v>
      </c>
      <c r="CZ26" s="649">
        <v>24034000</v>
      </c>
      <c r="DA26" s="649">
        <v>24034000</v>
      </c>
      <c r="DB26" s="649">
        <v>24034000</v>
      </c>
      <c r="DC26" s="649">
        <v>24034000</v>
      </c>
      <c r="DD26" s="649"/>
      <c r="DE26" s="649">
        <v>24034000</v>
      </c>
      <c r="DF26" s="649"/>
      <c r="DG26" s="649">
        <v>47521133</v>
      </c>
      <c r="DH26" s="649"/>
      <c r="DI26" s="649">
        <f t="shared" si="15"/>
        <v>244532000</v>
      </c>
      <c r="DJ26" s="652">
        <f t="shared" si="10"/>
        <v>148942867</v>
      </c>
      <c r="DK26" s="649">
        <f t="shared" si="33"/>
        <v>148719967</v>
      </c>
      <c r="DL26" s="649">
        <f t="shared" si="12"/>
        <v>244532000</v>
      </c>
      <c r="DM26" s="649">
        <f t="shared" si="13"/>
        <v>148719967</v>
      </c>
      <c r="DN26" s="648"/>
      <c r="DO26" s="649"/>
      <c r="DP26" s="649"/>
      <c r="DQ26" s="649"/>
      <c r="DR26" s="649"/>
      <c r="DS26" s="649"/>
      <c r="DT26" s="649"/>
      <c r="DU26" s="649"/>
      <c r="DV26" s="649"/>
      <c r="DW26" s="649"/>
      <c r="DX26" s="649"/>
      <c r="DY26" s="649"/>
      <c r="DZ26" s="649"/>
      <c r="EA26" s="649"/>
      <c r="EB26" s="649"/>
      <c r="EC26" s="649"/>
      <c r="ED26" s="649"/>
      <c r="EE26" s="649"/>
      <c r="EF26" s="649"/>
      <c r="EG26" s="649"/>
      <c r="EH26" s="649"/>
      <c r="EI26" s="649"/>
      <c r="EJ26" s="649"/>
      <c r="EK26" s="649"/>
      <c r="EL26" s="649"/>
      <c r="EM26" s="649"/>
      <c r="EN26" s="649"/>
      <c r="EO26" s="649"/>
      <c r="EP26" s="649"/>
      <c r="EQ26" s="649"/>
      <c r="ER26" s="654">
        <f t="shared" si="14"/>
        <v>1</v>
      </c>
      <c r="ES26" s="655">
        <f t="shared" si="17"/>
        <v>0.99850345300523857</v>
      </c>
      <c r="ET26" s="656">
        <f t="shared" si="11"/>
        <v>0.60818202525640819</v>
      </c>
      <c r="EU26" s="657">
        <f t="shared" si="24"/>
        <v>0.9518363567501279</v>
      </c>
      <c r="EV26" s="693">
        <f>IFERROR((AA26+BE26+CI26+DM26)/G26,0)</f>
        <v>0</v>
      </c>
      <c r="EW26" s="856"/>
      <c r="EX26" s="841"/>
      <c r="EY26" s="841"/>
      <c r="EZ26" s="841"/>
      <c r="FA26" s="841"/>
      <c r="FB26" s="260"/>
      <c r="FC26" s="260"/>
      <c r="FD26" s="260"/>
      <c r="FE26" s="260"/>
      <c r="FF26" s="260"/>
      <c r="FG26" s="260"/>
      <c r="FH26" s="260"/>
      <c r="FI26" s="260"/>
      <c r="FJ26" s="260"/>
      <c r="FK26" s="260"/>
      <c r="FL26" s="260"/>
      <c r="FM26" s="260"/>
      <c r="FN26" s="260"/>
      <c r="FO26" s="260"/>
      <c r="FP26" s="260"/>
      <c r="FQ26" s="260"/>
      <c r="FR26" s="260"/>
      <c r="FS26" s="260"/>
      <c r="FT26" s="260"/>
      <c r="FU26" s="260"/>
      <c r="FV26" s="260"/>
      <c r="FW26" s="260"/>
      <c r="FX26" s="260"/>
      <c r="FY26" s="260"/>
      <c r="FZ26" s="260"/>
      <c r="GA26" s="260"/>
      <c r="GB26" s="260"/>
      <c r="GC26" s="260"/>
      <c r="GD26" s="260"/>
      <c r="GE26" s="260"/>
      <c r="GF26" s="260"/>
      <c r="GG26" s="260"/>
      <c r="GH26" s="260"/>
      <c r="GI26" s="260"/>
      <c r="GJ26" s="260"/>
      <c r="GK26" s="260"/>
      <c r="GL26" s="260"/>
      <c r="GM26" s="260"/>
      <c r="GN26" s="260"/>
      <c r="GO26" s="260"/>
      <c r="GP26" s="260"/>
      <c r="GQ26" s="260"/>
      <c r="GR26" s="260"/>
      <c r="GS26" s="260"/>
      <c r="GT26" s="260"/>
      <c r="GU26" s="260"/>
      <c r="GV26" s="260"/>
      <c r="GW26" s="260"/>
      <c r="GX26" s="260"/>
      <c r="GY26" s="260"/>
      <c r="GZ26" s="260"/>
    </row>
    <row r="27" spans="1:208" s="226" customFormat="1" ht="62.25" customHeight="1" x14ac:dyDescent="0.25">
      <c r="A27" s="933"/>
      <c r="B27" s="936"/>
      <c r="C27" s="927"/>
      <c r="D27" s="910"/>
      <c r="E27" s="910"/>
      <c r="F27" s="500" t="s">
        <v>42</v>
      </c>
      <c r="G27" s="501">
        <f>AA27+BE27+CI27+DL27+DN27</f>
        <v>0</v>
      </c>
      <c r="H27" s="694"/>
      <c r="I27" s="246"/>
      <c r="J27" s="246"/>
      <c r="K27" s="246"/>
      <c r="L27" s="695"/>
      <c r="M27" s="246"/>
      <c r="N27" s="246"/>
      <c r="O27" s="246"/>
      <c r="P27" s="246"/>
      <c r="Q27" s="246"/>
      <c r="R27" s="246"/>
      <c r="S27" s="246"/>
      <c r="T27" s="695"/>
      <c r="U27" s="246"/>
      <c r="V27" s="246"/>
      <c r="W27" s="695">
        <f>K27</f>
        <v>0</v>
      </c>
      <c r="X27" s="695">
        <f t="shared" si="32"/>
        <v>0</v>
      </c>
      <c r="Y27" s="695">
        <f t="shared" si="32"/>
        <v>0</v>
      </c>
      <c r="Z27" s="246">
        <v>0</v>
      </c>
      <c r="AA27" s="246">
        <v>0</v>
      </c>
      <c r="AB27" s="696">
        <v>0</v>
      </c>
      <c r="AC27" s="246">
        <v>0</v>
      </c>
      <c r="AD27" s="246">
        <v>0</v>
      </c>
      <c r="AE27" s="246">
        <v>0</v>
      </c>
      <c r="AF27" s="246">
        <v>0</v>
      </c>
      <c r="AG27" s="246">
        <v>0</v>
      </c>
      <c r="AH27" s="246">
        <v>0</v>
      </c>
      <c r="AI27" s="246">
        <v>0</v>
      </c>
      <c r="AJ27" s="246">
        <v>0</v>
      </c>
      <c r="AK27" s="246"/>
      <c r="AL27" s="246"/>
      <c r="AM27" s="246"/>
      <c r="AN27" s="246"/>
      <c r="AO27" s="246"/>
      <c r="AP27" s="246"/>
      <c r="AQ27" s="246">
        <v>0</v>
      </c>
      <c r="AR27" s="246">
        <v>0</v>
      </c>
      <c r="AS27" s="246"/>
      <c r="AT27" s="246"/>
      <c r="AU27" s="246"/>
      <c r="AV27" s="246"/>
      <c r="AW27" s="246">
        <v>0</v>
      </c>
      <c r="AX27" s="246">
        <v>0</v>
      </c>
      <c r="AY27" s="246"/>
      <c r="AZ27" s="246"/>
      <c r="BA27" s="649">
        <f t="shared" si="2"/>
        <v>0</v>
      </c>
      <c r="BB27" s="649">
        <f t="shared" si="3"/>
        <v>0</v>
      </c>
      <c r="BC27" s="649">
        <f t="shared" si="4"/>
        <v>0</v>
      </c>
      <c r="BD27" s="649">
        <f t="shared" si="5"/>
        <v>0</v>
      </c>
      <c r="BE27" s="649">
        <f t="shared" si="6"/>
        <v>0</v>
      </c>
      <c r="BF27" s="648">
        <v>0</v>
      </c>
      <c r="BG27" s="649">
        <v>0</v>
      </c>
      <c r="BH27" s="649">
        <v>0</v>
      </c>
      <c r="BI27" s="649">
        <v>0</v>
      </c>
      <c r="BJ27" s="497">
        <v>0</v>
      </c>
      <c r="BK27" s="649">
        <v>0</v>
      </c>
      <c r="BL27" s="649">
        <v>0</v>
      </c>
      <c r="BM27" s="649">
        <v>0</v>
      </c>
      <c r="BN27" s="649">
        <v>0</v>
      </c>
      <c r="BO27" s="649">
        <v>0</v>
      </c>
      <c r="BP27" s="649">
        <v>0</v>
      </c>
      <c r="BQ27" s="649">
        <v>0</v>
      </c>
      <c r="BR27" s="649">
        <v>0</v>
      </c>
      <c r="BS27" s="649">
        <v>0</v>
      </c>
      <c r="BT27" s="649">
        <v>0</v>
      </c>
      <c r="BU27" s="649">
        <v>0</v>
      </c>
      <c r="BV27" s="649">
        <v>0</v>
      </c>
      <c r="BW27" s="649">
        <v>0</v>
      </c>
      <c r="BX27" s="649">
        <v>0</v>
      </c>
      <c r="BY27" s="649">
        <v>0</v>
      </c>
      <c r="BZ27" s="649">
        <v>0</v>
      </c>
      <c r="CA27" s="649">
        <v>0</v>
      </c>
      <c r="CB27" s="649">
        <v>0</v>
      </c>
      <c r="CC27" s="649">
        <v>0</v>
      </c>
      <c r="CD27" s="649">
        <v>0</v>
      </c>
      <c r="CE27" s="649">
        <f t="shared" si="7"/>
        <v>0</v>
      </c>
      <c r="CF27" s="649">
        <f t="shared" si="8"/>
        <v>0</v>
      </c>
      <c r="CG27" s="649">
        <f t="shared" si="8"/>
        <v>0</v>
      </c>
      <c r="CH27" s="649">
        <f t="shared" si="9"/>
        <v>0</v>
      </c>
      <c r="CI27" s="649">
        <f t="shared" si="9"/>
        <v>0</v>
      </c>
      <c r="CJ27" s="648">
        <v>0</v>
      </c>
      <c r="CK27" s="649">
        <v>0</v>
      </c>
      <c r="CL27" s="649">
        <v>0</v>
      </c>
      <c r="CM27" s="649">
        <v>0</v>
      </c>
      <c r="CN27" s="649">
        <v>0</v>
      </c>
      <c r="CO27" s="649">
        <v>0</v>
      </c>
      <c r="CP27" s="649">
        <v>0</v>
      </c>
      <c r="CQ27" s="649">
        <v>0</v>
      </c>
      <c r="CR27" s="649">
        <v>0</v>
      </c>
      <c r="CS27" s="649">
        <v>0</v>
      </c>
      <c r="CT27" s="649">
        <v>0</v>
      </c>
      <c r="CU27" s="610">
        <v>0</v>
      </c>
      <c r="CV27" s="652">
        <v>0</v>
      </c>
      <c r="CW27" s="649">
        <v>0</v>
      </c>
      <c r="CX27" s="649">
        <v>0</v>
      </c>
      <c r="CY27" s="649">
        <v>0</v>
      </c>
      <c r="CZ27" s="649">
        <v>0</v>
      </c>
      <c r="DA27" s="649">
        <v>0</v>
      </c>
      <c r="DB27" s="649">
        <v>0</v>
      </c>
      <c r="DC27" s="649"/>
      <c r="DD27" s="649"/>
      <c r="DE27" s="649"/>
      <c r="DF27" s="649"/>
      <c r="DG27" s="649"/>
      <c r="DH27" s="649"/>
      <c r="DI27" s="649">
        <f t="shared" si="15"/>
        <v>0</v>
      </c>
      <c r="DJ27" s="652">
        <f t="shared" si="10"/>
        <v>0</v>
      </c>
      <c r="DK27" s="649">
        <f t="shared" si="33"/>
        <v>0</v>
      </c>
      <c r="DL27" s="649">
        <f t="shared" si="12"/>
        <v>0</v>
      </c>
      <c r="DM27" s="649">
        <f t="shared" si="13"/>
        <v>0</v>
      </c>
      <c r="DN27" s="648"/>
      <c r="DO27" s="649"/>
      <c r="DP27" s="649"/>
      <c r="DQ27" s="649"/>
      <c r="DR27" s="649"/>
      <c r="DS27" s="649"/>
      <c r="DT27" s="649"/>
      <c r="DU27" s="649"/>
      <c r="DV27" s="649"/>
      <c r="DW27" s="649"/>
      <c r="DX27" s="649"/>
      <c r="DY27" s="649"/>
      <c r="DZ27" s="649"/>
      <c r="EA27" s="649"/>
      <c r="EB27" s="649"/>
      <c r="EC27" s="649"/>
      <c r="ED27" s="649"/>
      <c r="EE27" s="649"/>
      <c r="EF27" s="649"/>
      <c r="EG27" s="649"/>
      <c r="EH27" s="649"/>
      <c r="EI27" s="649"/>
      <c r="EJ27" s="649"/>
      <c r="EK27" s="649"/>
      <c r="EL27" s="649"/>
      <c r="EM27" s="649"/>
      <c r="EN27" s="649"/>
      <c r="EO27" s="649"/>
      <c r="EP27" s="649"/>
      <c r="EQ27" s="649"/>
      <c r="ER27" s="654">
        <f t="shared" si="14"/>
        <v>0</v>
      </c>
      <c r="ES27" s="655">
        <f>IFERROR(DK27/DJ27,0)</f>
        <v>0</v>
      </c>
      <c r="ET27" s="656">
        <f>IFERROR(DM27/DL27,0)</f>
        <v>0</v>
      </c>
      <c r="EU27" s="657">
        <f t="shared" si="24"/>
        <v>0</v>
      </c>
      <c r="EV27" s="693">
        <f>IFERROR((AA27+BE27+CI27+DM27)/G27,0)</f>
        <v>0</v>
      </c>
      <c r="EW27" s="856"/>
      <c r="EX27" s="841"/>
      <c r="EY27" s="841"/>
      <c r="EZ27" s="841"/>
      <c r="FA27" s="841"/>
    </row>
    <row r="28" spans="1:208" s="227" customFormat="1" ht="62.25" customHeight="1" x14ac:dyDescent="0.25">
      <c r="A28" s="933"/>
      <c r="B28" s="936"/>
      <c r="C28" s="927"/>
      <c r="D28" s="910"/>
      <c r="E28" s="910"/>
      <c r="F28" s="251" t="s">
        <v>4</v>
      </c>
      <c r="G28" s="248">
        <f>AA28+BE28+CI28+DL28+DN28</f>
        <v>108615184</v>
      </c>
      <c r="H28" s="248"/>
      <c r="I28" s="248"/>
      <c r="J28" s="248"/>
      <c r="K28" s="248"/>
      <c r="L28" s="248"/>
      <c r="M28" s="248"/>
      <c r="N28" s="248"/>
      <c r="O28" s="248"/>
      <c r="P28" s="248"/>
      <c r="Q28" s="248"/>
      <c r="R28" s="248"/>
      <c r="S28" s="248"/>
      <c r="T28" s="248"/>
      <c r="U28" s="248"/>
      <c r="V28" s="248"/>
      <c r="W28" s="248">
        <f>K28</f>
        <v>0</v>
      </c>
      <c r="X28" s="248">
        <f t="shared" si="32"/>
        <v>0</v>
      </c>
      <c r="Y28" s="248">
        <f t="shared" si="32"/>
        <v>0</v>
      </c>
      <c r="Z28" s="248">
        <v>0</v>
      </c>
      <c r="AA28" s="248">
        <v>0</v>
      </c>
      <c r="AB28" s="248">
        <v>70558838</v>
      </c>
      <c r="AC28" s="248">
        <v>10149000</v>
      </c>
      <c r="AD28" s="248">
        <v>10149000</v>
      </c>
      <c r="AE28" s="248">
        <v>20641000</v>
      </c>
      <c r="AF28" s="248">
        <f>30790000-AD28</f>
        <v>20641000</v>
      </c>
      <c r="AG28" s="248">
        <f>48000966-AE28-AC28</f>
        <v>17210966</v>
      </c>
      <c r="AH28" s="248">
        <f>48000966-AF28-AD28</f>
        <v>17210966</v>
      </c>
      <c r="AI28" s="248">
        <v>0</v>
      </c>
      <c r="AJ28" s="248">
        <v>0</v>
      </c>
      <c r="AK28" s="248">
        <v>0</v>
      </c>
      <c r="AL28" s="248">
        <v>0</v>
      </c>
      <c r="AM28" s="248">
        <v>22557872</v>
      </c>
      <c r="AN28" s="248">
        <v>22553009</v>
      </c>
      <c r="AO28" s="248"/>
      <c r="AP28" s="248">
        <v>0</v>
      </c>
      <c r="AQ28" s="248">
        <v>0</v>
      </c>
      <c r="AR28" s="248">
        <v>0</v>
      </c>
      <c r="AS28" s="248"/>
      <c r="AT28" s="248"/>
      <c r="AU28" s="248">
        <v>-4863</v>
      </c>
      <c r="AV28" s="248"/>
      <c r="AW28" s="248">
        <v>0</v>
      </c>
      <c r="AX28" s="248">
        <v>0</v>
      </c>
      <c r="AY28" s="248"/>
      <c r="AZ28" s="248"/>
      <c r="BA28" s="248">
        <f t="shared" si="2"/>
        <v>70553975</v>
      </c>
      <c r="BB28" s="248">
        <f t="shared" si="3"/>
        <v>70553975</v>
      </c>
      <c r="BC28" s="248">
        <f t="shared" si="4"/>
        <v>70553975</v>
      </c>
      <c r="BD28" s="248">
        <f t="shared" si="5"/>
        <v>70553975</v>
      </c>
      <c r="BE28" s="248">
        <f t="shared" si="6"/>
        <v>70553975</v>
      </c>
      <c r="BF28" s="248">
        <v>18201967</v>
      </c>
      <c r="BG28" s="248">
        <v>16616867</v>
      </c>
      <c r="BH28" s="248">
        <v>16616867</v>
      </c>
      <c r="BI28" s="248">
        <v>1585100</v>
      </c>
      <c r="BJ28" s="248">
        <v>1585100</v>
      </c>
      <c r="BK28" s="248">
        <v>0</v>
      </c>
      <c r="BL28" s="248">
        <v>0</v>
      </c>
      <c r="BM28" s="248">
        <v>0</v>
      </c>
      <c r="BN28" s="248">
        <v>0</v>
      </c>
      <c r="BO28" s="248">
        <v>0</v>
      </c>
      <c r="BP28" s="248">
        <v>0</v>
      </c>
      <c r="BQ28" s="248">
        <v>0</v>
      </c>
      <c r="BR28" s="248">
        <v>0</v>
      </c>
      <c r="BS28" s="248">
        <v>0</v>
      </c>
      <c r="BT28" s="248">
        <v>0</v>
      </c>
      <c r="BU28" s="248">
        <v>0</v>
      </c>
      <c r="BV28" s="248">
        <v>0</v>
      </c>
      <c r="BW28" s="248">
        <v>0</v>
      </c>
      <c r="BX28" s="248">
        <v>0</v>
      </c>
      <c r="BY28" s="248">
        <v>0</v>
      </c>
      <c r="BZ28" s="248">
        <v>0</v>
      </c>
      <c r="CA28" s="248">
        <v>0</v>
      </c>
      <c r="CB28" s="248">
        <v>0</v>
      </c>
      <c r="CC28" s="248">
        <v>0</v>
      </c>
      <c r="CD28" s="248">
        <v>0</v>
      </c>
      <c r="CE28" s="248">
        <f t="shared" si="7"/>
        <v>18201967</v>
      </c>
      <c r="CF28" s="248">
        <f t="shared" si="8"/>
        <v>18201967</v>
      </c>
      <c r="CG28" s="248">
        <f t="shared" si="8"/>
        <v>18201967</v>
      </c>
      <c r="CH28" s="248">
        <f t="shared" si="9"/>
        <v>18201967</v>
      </c>
      <c r="CI28" s="248">
        <f t="shared" si="9"/>
        <v>18201967</v>
      </c>
      <c r="CJ28" s="248">
        <v>19859242</v>
      </c>
      <c r="CK28" s="248">
        <v>12536634</v>
      </c>
      <c r="CL28" s="248">
        <v>12536634</v>
      </c>
      <c r="CM28" s="248">
        <v>5120530</v>
      </c>
      <c r="CN28" s="248">
        <v>5120530</v>
      </c>
      <c r="CO28" s="248">
        <v>56050</v>
      </c>
      <c r="CP28" s="248">
        <v>56050</v>
      </c>
      <c r="CQ28" s="248">
        <v>2639219</v>
      </c>
      <c r="CR28" s="248">
        <v>56600</v>
      </c>
      <c r="CS28" s="589">
        <v>0</v>
      </c>
      <c r="CT28" s="589">
        <v>2086933</v>
      </c>
      <c r="CU28" s="610">
        <v>-493191</v>
      </c>
      <c r="CV28" s="610">
        <v>0</v>
      </c>
      <c r="CW28" s="248"/>
      <c r="CX28" s="248"/>
      <c r="CY28" s="248"/>
      <c r="CZ28" s="248"/>
      <c r="DA28" s="248"/>
      <c r="DB28" s="248"/>
      <c r="DC28" s="248"/>
      <c r="DD28" s="248"/>
      <c r="DE28" s="248"/>
      <c r="DF28" s="248"/>
      <c r="DG28" s="248"/>
      <c r="DH28" s="248"/>
      <c r="DI28" s="248">
        <f t="shared" si="15"/>
        <v>19859242</v>
      </c>
      <c r="DJ28" s="652">
        <f t="shared" si="10"/>
        <v>19859242</v>
      </c>
      <c r="DK28" s="248">
        <f>CL28+CN28+CP28+CR28+CT28+CV28+CX28+CZ28+DB28+DD28+DF28+DH28</f>
        <v>19856747</v>
      </c>
      <c r="DL28" s="248">
        <f t="shared" si="12"/>
        <v>19859242</v>
      </c>
      <c r="DM28" s="248">
        <f t="shared" si="13"/>
        <v>19856747</v>
      </c>
      <c r="DN28" s="648"/>
      <c r="DO28" s="649"/>
      <c r="DP28" s="649"/>
      <c r="DQ28" s="649"/>
      <c r="DR28" s="649"/>
      <c r="DS28" s="649"/>
      <c r="DT28" s="649"/>
      <c r="DU28" s="649"/>
      <c r="DV28" s="649"/>
      <c r="DW28" s="649"/>
      <c r="DX28" s="649"/>
      <c r="DY28" s="649"/>
      <c r="DZ28" s="649"/>
      <c r="EA28" s="649"/>
      <c r="EB28" s="649"/>
      <c r="EC28" s="649"/>
      <c r="ED28" s="649"/>
      <c r="EE28" s="649"/>
      <c r="EF28" s="649"/>
      <c r="EG28" s="649"/>
      <c r="EH28" s="649"/>
      <c r="EI28" s="649"/>
      <c r="EJ28" s="649"/>
      <c r="EK28" s="649"/>
      <c r="EL28" s="649"/>
      <c r="EM28" s="649"/>
      <c r="EN28" s="649"/>
      <c r="EO28" s="649"/>
      <c r="EP28" s="649"/>
      <c r="EQ28" s="649"/>
      <c r="ER28" s="654">
        <f t="shared" si="14"/>
        <v>0</v>
      </c>
      <c r="ES28" s="655">
        <f t="shared" si="17"/>
        <v>0.9998743657990572</v>
      </c>
      <c r="ET28" s="656">
        <f t="shared" si="11"/>
        <v>0.9998743657990572</v>
      </c>
      <c r="EU28" s="657">
        <f t="shared" si="24"/>
        <v>0.99997702899439911</v>
      </c>
      <c r="EV28" s="693">
        <f t="shared" si="18"/>
        <v>0.99997702899439911</v>
      </c>
      <c r="EW28" s="856"/>
      <c r="EX28" s="841"/>
      <c r="EY28" s="841"/>
      <c r="EZ28" s="841"/>
      <c r="FA28" s="841"/>
    </row>
    <row r="29" spans="1:208" s="226" customFormat="1" ht="62.25" customHeight="1" thickBot="1" x14ac:dyDescent="0.3">
      <c r="A29" s="933"/>
      <c r="B29" s="936"/>
      <c r="C29" s="927"/>
      <c r="D29" s="910"/>
      <c r="E29" s="910"/>
      <c r="F29" s="500" t="s">
        <v>43</v>
      </c>
      <c r="G29" s="506">
        <f>AA29+BE29+CI29+DL29+DN29</f>
        <v>47</v>
      </c>
      <c r="H29" s="684">
        <v>7</v>
      </c>
      <c r="I29" s="513"/>
      <c r="J29" s="513"/>
      <c r="K29" s="513">
        <v>7</v>
      </c>
      <c r="L29" s="513">
        <v>0</v>
      </c>
      <c r="M29" s="513">
        <v>7</v>
      </c>
      <c r="N29" s="513">
        <v>7</v>
      </c>
      <c r="O29" s="513">
        <v>7</v>
      </c>
      <c r="P29" s="513">
        <v>7</v>
      </c>
      <c r="Q29" s="513">
        <v>7</v>
      </c>
      <c r="R29" s="513">
        <v>7</v>
      </c>
      <c r="S29" s="513">
        <v>7</v>
      </c>
      <c r="T29" s="514">
        <v>7</v>
      </c>
      <c r="U29" s="515">
        <v>7</v>
      </c>
      <c r="V29" s="515">
        <v>7</v>
      </c>
      <c r="W29" s="697">
        <f>K29</f>
        <v>7</v>
      </c>
      <c r="X29" s="697">
        <f t="shared" si="32"/>
        <v>7</v>
      </c>
      <c r="Y29" s="697">
        <f t="shared" si="32"/>
        <v>7</v>
      </c>
      <c r="Z29" s="515">
        <v>7</v>
      </c>
      <c r="AA29" s="515">
        <f>AA24+AA27</f>
        <v>7</v>
      </c>
      <c r="AB29" s="515">
        <f t="shared" ref="AB29:CM29" si="34">AB24+AB27</f>
        <v>13</v>
      </c>
      <c r="AC29" s="515">
        <f t="shared" si="34"/>
        <v>6</v>
      </c>
      <c r="AD29" s="515">
        <f t="shared" si="34"/>
        <v>6</v>
      </c>
      <c r="AE29" s="515">
        <f t="shared" si="34"/>
        <v>0</v>
      </c>
      <c r="AF29" s="515">
        <f t="shared" si="34"/>
        <v>0</v>
      </c>
      <c r="AG29" s="515">
        <f t="shared" si="34"/>
        <v>1</v>
      </c>
      <c r="AH29" s="515">
        <f t="shared" si="34"/>
        <v>1</v>
      </c>
      <c r="AI29" s="515">
        <f t="shared" si="34"/>
        <v>1</v>
      </c>
      <c r="AJ29" s="515">
        <f t="shared" si="34"/>
        <v>1</v>
      </c>
      <c r="AK29" s="515">
        <f t="shared" si="34"/>
        <v>3</v>
      </c>
      <c r="AL29" s="515">
        <f t="shared" si="34"/>
        <v>3</v>
      </c>
      <c r="AM29" s="515">
        <f t="shared" si="34"/>
        <v>0</v>
      </c>
      <c r="AN29" s="515">
        <f t="shared" si="34"/>
        <v>0</v>
      </c>
      <c r="AO29" s="515">
        <f t="shared" si="34"/>
        <v>1</v>
      </c>
      <c r="AP29" s="515">
        <f t="shared" si="34"/>
        <v>1</v>
      </c>
      <c r="AQ29" s="515">
        <f t="shared" si="34"/>
        <v>0</v>
      </c>
      <c r="AR29" s="515">
        <f t="shared" si="34"/>
        <v>0</v>
      </c>
      <c r="AS29" s="515">
        <f t="shared" si="34"/>
        <v>0</v>
      </c>
      <c r="AT29" s="515">
        <f t="shared" si="34"/>
        <v>0</v>
      </c>
      <c r="AU29" s="515">
        <f t="shared" si="34"/>
        <v>0</v>
      </c>
      <c r="AV29" s="515">
        <f t="shared" si="34"/>
        <v>0</v>
      </c>
      <c r="AW29" s="515">
        <f t="shared" si="34"/>
        <v>1</v>
      </c>
      <c r="AX29" s="515">
        <f t="shared" si="34"/>
        <v>1</v>
      </c>
      <c r="AY29" s="515">
        <f t="shared" si="34"/>
        <v>0</v>
      </c>
      <c r="AZ29" s="515">
        <f t="shared" si="34"/>
        <v>0</v>
      </c>
      <c r="BA29" s="515">
        <f t="shared" si="34"/>
        <v>13</v>
      </c>
      <c r="BB29" s="515">
        <f t="shared" si="34"/>
        <v>13</v>
      </c>
      <c r="BC29" s="515">
        <f t="shared" si="34"/>
        <v>13</v>
      </c>
      <c r="BD29" s="515">
        <f t="shared" si="34"/>
        <v>13</v>
      </c>
      <c r="BE29" s="515">
        <f t="shared" si="34"/>
        <v>13</v>
      </c>
      <c r="BF29" s="515">
        <f t="shared" si="34"/>
        <v>7</v>
      </c>
      <c r="BG29" s="515">
        <f t="shared" si="34"/>
        <v>0</v>
      </c>
      <c r="BH29" s="515">
        <f t="shared" si="34"/>
        <v>0</v>
      </c>
      <c r="BI29" s="515">
        <f t="shared" si="34"/>
        <v>1</v>
      </c>
      <c r="BJ29" s="515">
        <f t="shared" si="34"/>
        <v>6</v>
      </c>
      <c r="BK29" s="515">
        <f t="shared" si="34"/>
        <v>1</v>
      </c>
      <c r="BL29" s="515">
        <f t="shared" si="34"/>
        <v>0</v>
      </c>
      <c r="BM29" s="515">
        <f t="shared" si="34"/>
        <v>2</v>
      </c>
      <c r="BN29" s="515">
        <f t="shared" si="34"/>
        <v>1</v>
      </c>
      <c r="BO29" s="515">
        <f t="shared" si="34"/>
        <v>1</v>
      </c>
      <c r="BP29" s="515">
        <f t="shared" si="34"/>
        <v>0</v>
      </c>
      <c r="BQ29" s="515">
        <f t="shared" si="34"/>
        <v>1</v>
      </c>
      <c r="BR29" s="515">
        <f t="shared" si="34"/>
        <v>0</v>
      </c>
      <c r="BS29" s="515">
        <f t="shared" si="34"/>
        <v>0</v>
      </c>
      <c r="BT29" s="515">
        <f t="shared" si="34"/>
        <v>0</v>
      </c>
      <c r="BU29" s="515">
        <f t="shared" si="34"/>
        <v>1</v>
      </c>
      <c r="BV29" s="515">
        <f t="shared" si="34"/>
        <v>0</v>
      </c>
      <c r="BW29" s="515">
        <f t="shared" si="34"/>
        <v>0</v>
      </c>
      <c r="BX29" s="515">
        <f t="shared" si="34"/>
        <v>0</v>
      </c>
      <c r="BY29" s="515">
        <f t="shared" si="34"/>
        <v>0</v>
      </c>
      <c r="BZ29" s="515">
        <f t="shared" si="34"/>
        <v>0</v>
      </c>
      <c r="CA29" s="515">
        <f t="shared" si="34"/>
        <v>3</v>
      </c>
      <c r="CB29" s="515">
        <f t="shared" si="34"/>
        <v>3</v>
      </c>
      <c r="CC29" s="515">
        <f t="shared" si="34"/>
        <v>0</v>
      </c>
      <c r="CD29" s="515">
        <f t="shared" si="34"/>
        <v>0</v>
      </c>
      <c r="CE29" s="515">
        <f t="shared" si="34"/>
        <v>10</v>
      </c>
      <c r="CF29" s="515">
        <f t="shared" si="34"/>
        <v>10</v>
      </c>
      <c r="CG29" s="515">
        <f t="shared" si="34"/>
        <v>10</v>
      </c>
      <c r="CH29" s="515">
        <f t="shared" si="34"/>
        <v>10</v>
      </c>
      <c r="CI29" s="515">
        <f t="shared" si="34"/>
        <v>10</v>
      </c>
      <c r="CJ29" s="496">
        <f>CJ24+CJ27</f>
        <v>12</v>
      </c>
      <c r="CK29" s="496">
        <f>CK24+CK27</f>
        <v>0</v>
      </c>
      <c r="CL29" s="496">
        <f>CL24+CL27</f>
        <v>0</v>
      </c>
      <c r="CM29" s="496">
        <f t="shared" si="34"/>
        <v>5</v>
      </c>
      <c r="CN29" s="496">
        <v>5</v>
      </c>
      <c r="CO29" s="496">
        <f t="shared" ref="CO29:DH29" si="35">CO24+CO27</f>
        <v>6</v>
      </c>
      <c r="CP29" s="496">
        <f t="shared" si="35"/>
        <v>6</v>
      </c>
      <c r="CQ29" s="496">
        <f t="shared" si="35"/>
        <v>0</v>
      </c>
      <c r="CR29" s="496">
        <f t="shared" si="35"/>
        <v>1</v>
      </c>
      <c r="CS29" s="587">
        <f t="shared" si="35"/>
        <v>1</v>
      </c>
      <c r="CT29" s="587">
        <f t="shared" si="35"/>
        <v>0</v>
      </c>
      <c r="CU29" s="612">
        <f t="shared" si="35"/>
        <v>0</v>
      </c>
      <c r="CV29" s="612">
        <f t="shared" si="35"/>
        <v>0</v>
      </c>
      <c r="CW29" s="496">
        <f t="shared" si="35"/>
        <v>0</v>
      </c>
      <c r="CX29" s="496">
        <f t="shared" si="35"/>
        <v>0</v>
      </c>
      <c r="CY29" s="496">
        <f t="shared" si="35"/>
        <v>0</v>
      </c>
      <c r="CZ29" s="496">
        <f t="shared" si="35"/>
        <v>0</v>
      </c>
      <c r="DA29" s="496">
        <v>0</v>
      </c>
      <c r="DB29" s="496">
        <v>0</v>
      </c>
      <c r="DC29" s="496">
        <f t="shared" si="35"/>
        <v>0</v>
      </c>
      <c r="DD29" s="496">
        <f t="shared" si="35"/>
        <v>0</v>
      </c>
      <c r="DE29" s="496">
        <f t="shared" si="35"/>
        <v>0</v>
      </c>
      <c r="DF29" s="496">
        <f t="shared" si="35"/>
        <v>0</v>
      </c>
      <c r="DG29" s="496">
        <f t="shared" si="35"/>
        <v>0</v>
      </c>
      <c r="DH29" s="496">
        <f t="shared" si="35"/>
        <v>0</v>
      </c>
      <c r="DI29" s="666">
        <f t="shared" si="15"/>
        <v>12</v>
      </c>
      <c r="DJ29" s="705">
        <f t="shared" si="10"/>
        <v>12</v>
      </c>
      <c r="DK29" s="666">
        <f t="shared" si="33"/>
        <v>12</v>
      </c>
      <c r="DL29" s="666">
        <f t="shared" si="12"/>
        <v>12</v>
      </c>
      <c r="DM29" s="666">
        <f t="shared" si="13"/>
        <v>12</v>
      </c>
      <c r="DN29" s="496">
        <f>DN24+DN27</f>
        <v>5</v>
      </c>
      <c r="DO29" s="666"/>
      <c r="DP29" s="666"/>
      <c r="DQ29" s="666"/>
      <c r="DR29" s="666"/>
      <c r="DS29" s="666"/>
      <c r="DT29" s="666"/>
      <c r="DU29" s="666"/>
      <c r="DV29" s="666"/>
      <c r="DW29" s="666"/>
      <c r="DX29" s="666"/>
      <c r="DY29" s="666"/>
      <c r="DZ29" s="666"/>
      <c r="EA29" s="666"/>
      <c r="EB29" s="666"/>
      <c r="EC29" s="666"/>
      <c r="ED29" s="666"/>
      <c r="EE29" s="666"/>
      <c r="EF29" s="666"/>
      <c r="EG29" s="666"/>
      <c r="EH29" s="666"/>
      <c r="EI29" s="666"/>
      <c r="EJ29" s="666"/>
      <c r="EK29" s="666"/>
      <c r="EL29" s="666"/>
      <c r="EM29" s="666"/>
      <c r="EN29" s="666"/>
      <c r="EO29" s="666"/>
      <c r="EP29" s="666"/>
      <c r="EQ29" s="666"/>
      <c r="ER29" s="706">
        <f t="shared" si="14"/>
        <v>0</v>
      </c>
      <c r="ES29" s="667">
        <f t="shared" si="17"/>
        <v>1</v>
      </c>
      <c r="ET29" s="668">
        <f>IFERROR(DM29/DL29,0)</f>
        <v>1</v>
      </c>
      <c r="EU29" s="669">
        <f>IFERROR((AA29+BE29+CI29+DK29)/(Z29+BD29+CH29+DJ29),0)</f>
        <v>1</v>
      </c>
      <c r="EV29" s="698">
        <f t="shared" si="18"/>
        <v>0.8936170212765957</v>
      </c>
      <c r="EW29" s="856"/>
      <c r="EX29" s="841"/>
      <c r="EY29" s="841"/>
      <c r="EZ29" s="841"/>
      <c r="FA29" s="841"/>
    </row>
    <row r="30" spans="1:208" s="227" customFormat="1" ht="42.75" customHeight="1" thickBot="1" x14ac:dyDescent="0.3">
      <c r="A30" s="934"/>
      <c r="B30" s="937"/>
      <c r="C30" s="928"/>
      <c r="D30" s="922"/>
      <c r="E30" s="922"/>
      <c r="F30" s="286" t="s">
        <v>45</v>
      </c>
      <c r="G30" s="516">
        <f>G25+G28</f>
        <v>1385343789</v>
      </c>
      <c r="H30" s="516">
        <f t="shared" ref="H30:BS30" si="36">H25+H28</f>
        <v>171232872</v>
      </c>
      <c r="I30" s="516">
        <f t="shared" si="36"/>
        <v>0</v>
      </c>
      <c r="J30" s="516">
        <f t="shared" si="36"/>
        <v>0</v>
      </c>
      <c r="K30" s="516">
        <f t="shared" si="36"/>
        <v>171232872</v>
      </c>
      <c r="L30" s="516">
        <f t="shared" si="36"/>
        <v>0</v>
      </c>
      <c r="M30" s="516">
        <f t="shared" si="36"/>
        <v>171232872</v>
      </c>
      <c r="N30" s="516">
        <f t="shared" si="36"/>
        <v>94940000</v>
      </c>
      <c r="O30" s="516">
        <f t="shared" si="36"/>
        <v>171232872</v>
      </c>
      <c r="P30" s="516">
        <f t="shared" si="36"/>
        <v>94940000</v>
      </c>
      <c r="Q30" s="516">
        <f t="shared" si="36"/>
        <v>171232872</v>
      </c>
      <c r="R30" s="516">
        <f t="shared" si="36"/>
        <v>94940000</v>
      </c>
      <c r="S30" s="516">
        <f t="shared" si="36"/>
        <v>171232872</v>
      </c>
      <c r="T30" s="516">
        <f t="shared" si="36"/>
        <v>94940000</v>
      </c>
      <c r="U30" s="516">
        <f t="shared" si="36"/>
        <v>171232872</v>
      </c>
      <c r="V30" s="516">
        <f t="shared" si="36"/>
        <v>164967872</v>
      </c>
      <c r="W30" s="516">
        <f t="shared" si="36"/>
        <v>171232872</v>
      </c>
      <c r="X30" s="516">
        <f t="shared" si="36"/>
        <v>171232872</v>
      </c>
      <c r="Y30" s="516">
        <f t="shared" si="36"/>
        <v>164967872</v>
      </c>
      <c r="Z30" s="516">
        <f t="shared" si="36"/>
        <v>171232872</v>
      </c>
      <c r="AA30" s="516">
        <f t="shared" si="36"/>
        <v>164967872</v>
      </c>
      <c r="AB30" s="516">
        <f t="shared" si="36"/>
        <v>434619838</v>
      </c>
      <c r="AC30" s="516">
        <f t="shared" si="36"/>
        <v>10149000</v>
      </c>
      <c r="AD30" s="516">
        <f t="shared" si="36"/>
        <v>10149000</v>
      </c>
      <c r="AE30" s="516">
        <f t="shared" si="36"/>
        <v>164451000</v>
      </c>
      <c r="AF30" s="516">
        <f t="shared" si="36"/>
        <v>164451000</v>
      </c>
      <c r="AG30" s="516">
        <f t="shared" si="36"/>
        <v>208792966</v>
      </c>
      <c r="AH30" s="516">
        <f t="shared" si="36"/>
        <v>168968966</v>
      </c>
      <c r="AI30" s="516">
        <f t="shared" si="36"/>
        <v>0</v>
      </c>
      <c r="AJ30" s="516">
        <f t="shared" si="36"/>
        <v>39824000</v>
      </c>
      <c r="AK30" s="516">
        <f t="shared" si="36"/>
        <v>0</v>
      </c>
      <c r="AL30" s="516">
        <f t="shared" si="36"/>
        <v>0</v>
      </c>
      <c r="AM30" s="516">
        <f t="shared" si="36"/>
        <v>22557872</v>
      </c>
      <c r="AN30" s="516">
        <f t="shared" si="36"/>
        <v>22553009</v>
      </c>
      <c r="AO30" s="516">
        <f t="shared" si="36"/>
        <v>7993000</v>
      </c>
      <c r="AP30" s="516">
        <f t="shared" si="36"/>
        <v>0</v>
      </c>
      <c r="AQ30" s="516">
        <f t="shared" si="36"/>
        <v>0</v>
      </c>
      <c r="AR30" s="516">
        <f t="shared" si="36"/>
        <v>0</v>
      </c>
      <c r="AS30" s="516">
        <f t="shared" si="36"/>
        <v>-3670000</v>
      </c>
      <c r="AT30" s="516">
        <f t="shared" si="36"/>
        <v>4323000</v>
      </c>
      <c r="AU30" s="516">
        <f t="shared" si="36"/>
        <v>-4863</v>
      </c>
      <c r="AV30" s="516">
        <f t="shared" si="36"/>
        <v>0</v>
      </c>
      <c r="AW30" s="516">
        <f t="shared" si="36"/>
        <v>0</v>
      </c>
      <c r="AX30" s="516">
        <f t="shared" si="36"/>
        <v>0</v>
      </c>
      <c r="AY30" s="516">
        <f t="shared" si="36"/>
        <v>0</v>
      </c>
      <c r="AZ30" s="516">
        <f t="shared" si="36"/>
        <v>-248033</v>
      </c>
      <c r="BA30" s="516">
        <f t="shared" si="36"/>
        <v>410268975</v>
      </c>
      <c r="BB30" s="516">
        <f t="shared" si="36"/>
        <v>410268975</v>
      </c>
      <c r="BC30" s="516">
        <f t="shared" si="36"/>
        <v>410020942</v>
      </c>
      <c r="BD30" s="516">
        <f t="shared" si="36"/>
        <v>410268975</v>
      </c>
      <c r="BE30" s="516">
        <f t="shared" si="36"/>
        <v>410020942</v>
      </c>
      <c r="BF30" s="516">
        <f t="shared" si="36"/>
        <v>305538967</v>
      </c>
      <c r="BG30" s="516">
        <f t="shared" si="36"/>
        <v>299294867</v>
      </c>
      <c r="BH30" s="516">
        <f t="shared" si="36"/>
        <v>299294867</v>
      </c>
      <c r="BI30" s="516">
        <f t="shared" si="36"/>
        <v>1585100</v>
      </c>
      <c r="BJ30" s="516">
        <f t="shared" si="36"/>
        <v>1585100</v>
      </c>
      <c r="BK30" s="516">
        <f t="shared" si="36"/>
        <v>0</v>
      </c>
      <c r="BL30" s="516">
        <f t="shared" si="36"/>
        <v>0</v>
      </c>
      <c r="BM30" s="516">
        <f t="shared" si="36"/>
        <v>0</v>
      </c>
      <c r="BN30" s="516">
        <f t="shared" si="36"/>
        <v>0</v>
      </c>
      <c r="BO30" s="516">
        <f t="shared" si="36"/>
        <v>4659000</v>
      </c>
      <c r="BP30" s="516">
        <f t="shared" si="36"/>
        <v>0</v>
      </c>
      <c r="BQ30" s="516">
        <f t="shared" si="36"/>
        <v>0</v>
      </c>
      <c r="BR30" s="516">
        <f t="shared" si="36"/>
        <v>3679000</v>
      </c>
      <c r="BS30" s="516">
        <f t="shared" si="36"/>
        <v>0</v>
      </c>
      <c r="BT30" s="516">
        <f t="shared" ref="BT30:DN30" si="37">BT25+BT28</f>
        <v>0</v>
      </c>
      <c r="BU30" s="516">
        <f t="shared" si="37"/>
        <v>0</v>
      </c>
      <c r="BV30" s="516">
        <f t="shared" si="37"/>
        <v>0</v>
      </c>
      <c r="BW30" s="516">
        <f t="shared" si="37"/>
        <v>0</v>
      </c>
      <c r="BX30" s="516">
        <f t="shared" si="37"/>
        <v>835200</v>
      </c>
      <c r="BY30" s="516">
        <f t="shared" si="37"/>
        <v>32449934</v>
      </c>
      <c r="BZ30" s="516">
        <f t="shared" si="37"/>
        <v>10618500</v>
      </c>
      <c r="CA30" s="516">
        <f t="shared" si="37"/>
        <v>0</v>
      </c>
      <c r="CB30" s="516">
        <f t="shared" si="37"/>
        <v>21942066</v>
      </c>
      <c r="CC30" s="516">
        <f t="shared" si="37"/>
        <v>2530000</v>
      </c>
      <c r="CD30" s="516">
        <f t="shared" si="37"/>
        <v>2530000</v>
      </c>
      <c r="CE30" s="516">
        <f t="shared" si="37"/>
        <v>340518901</v>
      </c>
      <c r="CF30" s="516">
        <f t="shared" si="37"/>
        <v>340518901</v>
      </c>
      <c r="CG30" s="516">
        <f t="shared" si="37"/>
        <v>340484733</v>
      </c>
      <c r="CH30" s="516">
        <f t="shared" si="37"/>
        <v>340518901</v>
      </c>
      <c r="CI30" s="516">
        <f t="shared" si="37"/>
        <v>340484733</v>
      </c>
      <c r="CJ30" s="516">
        <f t="shared" si="37"/>
        <v>264391242</v>
      </c>
      <c r="CK30" s="516">
        <f t="shared" si="37"/>
        <v>12536634</v>
      </c>
      <c r="CL30" s="516">
        <f t="shared" si="37"/>
        <v>12536634</v>
      </c>
      <c r="CM30" s="516">
        <f t="shared" si="37"/>
        <v>201995530</v>
      </c>
      <c r="CN30" s="516">
        <f t="shared" si="37"/>
        <v>201995530</v>
      </c>
      <c r="CO30" s="516">
        <f t="shared" si="37"/>
        <v>39186050</v>
      </c>
      <c r="CP30" s="516">
        <f t="shared" si="37"/>
        <v>39186050</v>
      </c>
      <c r="CQ30" s="516">
        <f t="shared" si="37"/>
        <v>11166219</v>
      </c>
      <c r="CR30" s="516">
        <f t="shared" si="37"/>
        <v>56600</v>
      </c>
      <c r="CS30" s="516">
        <f t="shared" si="37"/>
        <v>0</v>
      </c>
      <c r="CT30" s="516">
        <f t="shared" si="37"/>
        <v>2086933</v>
      </c>
      <c r="CU30" s="516">
        <f>CU25+CU28</f>
        <v>-493191</v>
      </c>
      <c r="CV30" s="516">
        <f>CV25+CV28</f>
        <v>0</v>
      </c>
      <c r="CW30" s="516">
        <f t="shared" si="37"/>
        <v>0</v>
      </c>
      <c r="CX30" s="516">
        <f t="shared" si="37"/>
        <v>0</v>
      </c>
      <c r="CY30" s="516">
        <f t="shared" si="37"/>
        <v>0</v>
      </c>
      <c r="CZ30" s="516">
        <f t="shared" si="37"/>
        <v>0</v>
      </c>
      <c r="DA30" s="516">
        <f t="shared" si="37"/>
        <v>0</v>
      </c>
      <c r="DB30" s="516">
        <f t="shared" si="37"/>
        <v>0</v>
      </c>
      <c r="DC30" s="516">
        <f t="shared" si="37"/>
        <v>0</v>
      </c>
      <c r="DD30" s="516">
        <f t="shared" si="37"/>
        <v>0</v>
      </c>
      <c r="DE30" s="516">
        <f t="shared" si="37"/>
        <v>0</v>
      </c>
      <c r="DF30" s="516">
        <f t="shared" si="37"/>
        <v>0</v>
      </c>
      <c r="DG30" s="516">
        <f t="shared" si="37"/>
        <v>0</v>
      </c>
      <c r="DH30" s="516">
        <f t="shared" si="37"/>
        <v>0</v>
      </c>
      <c r="DI30" s="615">
        <f>DI25+DI28</f>
        <v>264391242</v>
      </c>
      <c r="DJ30" s="701">
        <f>CK30+CM30+CO30+CQ30+CS30+CU30+CW30+CY30</f>
        <v>264391242</v>
      </c>
      <c r="DK30" s="615">
        <f>DK25+DK28</f>
        <v>255861747</v>
      </c>
      <c r="DL30" s="615">
        <f>DL25+DL28</f>
        <v>264391242</v>
      </c>
      <c r="DM30" s="615">
        <f>DM25+DM28</f>
        <v>255861747</v>
      </c>
      <c r="DN30" s="516">
        <f t="shared" si="37"/>
        <v>205479000</v>
      </c>
      <c r="DO30" s="618"/>
      <c r="DP30" s="618"/>
      <c r="DQ30" s="618"/>
      <c r="DR30" s="618"/>
      <c r="DS30" s="618"/>
      <c r="DT30" s="618"/>
      <c r="DU30" s="618"/>
      <c r="DV30" s="618"/>
      <c r="DW30" s="618"/>
      <c r="DX30" s="618"/>
      <c r="DY30" s="618"/>
      <c r="DZ30" s="618"/>
      <c r="EA30" s="618"/>
      <c r="EB30" s="618"/>
      <c r="EC30" s="618"/>
      <c r="ED30" s="618"/>
      <c r="EE30" s="618"/>
      <c r="EF30" s="618"/>
      <c r="EG30" s="618"/>
      <c r="EH30" s="618"/>
      <c r="EI30" s="618"/>
      <c r="EJ30" s="618"/>
      <c r="EK30" s="618"/>
      <c r="EL30" s="618"/>
      <c r="EM30" s="618"/>
      <c r="EN30" s="618"/>
      <c r="EO30" s="618"/>
      <c r="EP30" s="618"/>
      <c r="EQ30" s="619"/>
      <c r="ER30" s="707">
        <f t="shared" si="14"/>
        <v>0</v>
      </c>
      <c r="ES30" s="702">
        <f>IFERROR(DK30/DJ30,0)</f>
        <v>0.96773911671400981</v>
      </c>
      <c r="ET30" s="703">
        <f>IFERROR(DM30/DL30,0)</f>
        <v>0.96773911671400981</v>
      </c>
      <c r="EU30" s="704">
        <f>IFERROR((AA30+BE30+CI30+DK30)/(Z30+BD30+CH30+DJ30),0)</f>
        <v>0.98729219181272776</v>
      </c>
      <c r="EV30" s="708">
        <f>(AA30+BE30+CI30+DM30)/G30</f>
        <v>0.84551957665722788</v>
      </c>
      <c r="EW30" s="857"/>
      <c r="EX30" s="841"/>
      <c r="EY30" s="841"/>
      <c r="EZ30" s="841"/>
      <c r="FA30" s="841"/>
    </row>
    <row r="31" spans="1:208" s="218" customFormat="1" ht="39" customHeight="1" thickBot="1" x14ac:dyDescent="0.3">
      <c r="A31" s="929" t="s">
        <v>5</v>
      </c>
      <c r="B31" s="930"/>
      <c r="C31" s="930"/>
      <c r="D31" s="930"/>
      <c r="E31" s="930"/>
      <c r="F31" s="254" t="s">
        <v>44</v>
      </c>
      <c r="G31" s="518">
        <f>G11+G18+G25</f>
        <v>22916252405</v>
      </c>
      <c r="H31" s="518">
        <f t="shared" ref="H31:BS31" si="38">H11+H18+H25</f>
        <v>3100351062</v>
      </c>
      <c r="I31" s="518">
        <f t="shared" si="38"/>
        <v>0</v>
      </c>
      <c r="J31" s="518">
        <f t="shared" si="38"/>
        <v>0</v>
      </c>
      <c r="K31" s="518">
        <f t="shared" si="38"/>
        <v>3100351062</v>
      </c>
      <c r="L31" s="518">
        <f t="shared" si="38"/>
        <v>61765000</v>
      </c>
      <c r="M31" s="518">
        <f t="shared" si="38"/>
        <v>3100351062</v>
      </c>
      <c r="N31" s="518">
        <f t="shared" si="38"/>
        <v>1834168000</v>
      </c>
      <c r="O31" s="518">
        <f t="shared" si="38"/>
        <v>3100351062</v>
      </c>
      <c r="P31" s="518">
        <f t="shared" si="38"/>
        <v>2020192000</v>
      </c>
      <c r="Q31" s="518">
        <f t="shared" si="38"/>
        <v>3100351062</v>
      </c>
      <c r="R31" s="518">
        <f t="shared" si="38"/>
        <v>2034888255</v>
      </c>
      <c r="S31" s="518">
        <f t="shared" si="38"/>
        <v>3100351062</v>
      </c>
      <c r="T31" s="518">
        <f t="shared" si="38"/>
        <v>2264196031</v>
      </c>
      <c r="U31" s="518">
        <f t="shared" si="38"/>
        <v>3100351062</v>
      </c>
      <c r="V31" s="518">
        <f t="shared" si="38"/>
        <v>3057415113</v>
      </c>
      <c r="W31" s="518">
        <f t="shared" si="38"/>
        <v>3100351062</v>
      </c>
      <c r="X31" s="518">
        <f t="shared" si="38"/>
        <v>3100351062</v>
      </c>
      <c r="Y31" s="518">
        <f t="shared" si="38"/>
        <v>3057415113</v>
      </c>
      <c r="Z31" s="518">
        <f t="shared" si="38"/>
        <v>3100351062</v>
      </c>
      <c r="AA31" s="518">
        <f t="shared" si="38"/>
        <v>3057415113</v>
      </c>
      <c r="AB31" s="518">
        <f t="shared" si="38"/>
        <v>4401256731</v>
      </c>
      <c r="AC31" s="518">
        <f t="shared" si="38"/>
        <v>0</v>
      </c>
      <c r="AD31" s="518">
        <f t="shared" si="38"/>
        <v>0</v>
      </c>
      <c r="AE31" s="518">
        <f t="shared" si="38"/>
        <v>3549336000</v>
      </c>
      <c r="AF31" s="518">
        <f t="shared" si="38"/>
        <v>1251929000</v>
      </c>
      <c r="AG31" s="518">
        <f t="shared" si="38"/>
        <v>608219200</v>
      </c>
      <c r="AH31" s="518">
        <f t="shared" si="38"/>
        <v>2448577000</v>
      </c>
      <c r="AI31" s="518">
        <f t="shared" si="38"/>
        <v>0</v>
      </c>
      <c r="AJ31" s="518">
        <f t="shared" si="38"/>
        <v>279035000</v>
      </c>
      <c r="AK31" s="518">
        <f t="shared" si="38"/>
        <v>10850000</v>
      </c>
      <c r="AL31" s="518">
        <f t="shared" si="38"/>
        <v>7044550</v>
      </c>
      <c r="AM31" s="518">
        <f t="shared" si="38"/>
        <v>0</v>
      </c>
      <c r="AN31" s="518">
        <f t="shared" si="38"/>
        <v>161532180</v>
      </c>
      <c r="AO31" s="518">
        <f t="shared" si="38"/>
        <v>51815800</v>
      </c>
      <c r="AP31" s="518">
        <f t="shared" si="38"/>
        <v>0</v>
      </c>
      <c r="AQ31" s="518">
        <f t="shared" si="38"/>
        <v>0</v>
      </c>
      <c r="AR31" s="518">
        <f t="shared" si="38"/>
        <v>11804000</v>
      </c>
      <c r="AS31" s="518">
        <f t="shared" si="38"/>
        <v>-3670000</v>
      </c>
      <c r="AT31" s="518">
        <f t="shared" si="38"/>
        <v>58936000</v>
      </c>
      <c r="AU31" s="518">
        <f t="shared" si="38"/>
        <v>24324000</v>
      </c>
      <c r="AV31" s="518">
        <f t="shared" si="38"/>
        <v>24196667</v>
      </c>
      <c r="AW31" s="518">
        <f t="shared" si="38"/>
        <v>89648469</v>
      </c>
      <c r="AX31" s="518">
        <f t="shared" si="38"/>
        <v>96505434</v>
      </c>
      <c r="AY31" s="518">
        <f t="shared" si="38"/>
        <v>77318531</v>
      </c>
      <c r="AZ31" s="518">
        <f t="shared" si="38"/>
        <v>63992366</v>
      </c>
      <c r="BA31" s="518">
        <f t="shared" si="38"/>
        <v>4407842000</v>
      </c>
      <c r="BB31" s="518">
        <f t="shared" si="38"/>
        <v>4407842000</v>
      </c>
      <c r="BC31" s="518">
        <f t="shared" si="38"/>
        <v>4403552197</v>
      </c>
      <c r="BD31" s="518">
        <f t="shared" si="38"/>
        <v>4407842000</v>
      </c>
      <c r="BE31" s="518">
        <f t="shared" si="38"/>
        <v>4403552197</v>
      </c>
      <c r="BF31" s="518">
        <f t="shared" si="38"/>
        <v>6598755000</v>
      </c>
      <c r="BG31" s="518">
        <f t="shared" si="38"/>
        <v>6321062000</v>
      </c>
      <c r="BH31" s="518">
        <f t="shared" si="38"/>
        <v>6256327000</v>
      </c>
      <c r="BI31" s="518">
        <f t="shared" si="38"/>
        <v>22628000</v>
      </c>
      <c r="BJ31" s="518">
        <f t="shared" si="38"/>
        <v>50780000</v>
      </c>
      <c r="BK31" s="518">
        <f t="shared" si="38"/>
        <v>23316000</v>
      </c>
      <c r="BL31" s="518">
        <f t="shared" si="38"/>
        <v>18709000</v>
      </c>
      <c r="BM31" s="518">
        <f t="shared" si="38"/>
        <v>0</v>
      </c>
      <c r="BN31" s="518">
        <f t="shared" si="38"/>
        <v>0</v>
      </c>
      <c r="BO31" s="518">
        <f t="shared" si="38"/>
        <v>4659000</v>
      </c>
      <c r="BP31" s="518">
        <f t="shared" si="38"/>
        <v>0</v>
      </c>
      <c r="BQ31" s="518">
        <f t="shared" si="38"/>
        <v>12677000</v>
      </c>
      <c r="BR31" s="518">
        <f t="shared" si="38"/>
        <v>37649000</v>
      </c>
      <c r="BS31" s="518">
        <f t="shared" si="38"/>
        <v>154634000</v>
      </c>
      <c r="BT31" s="518">
        <f t="shared" ref="BT31:DN31" si="39">BT11+BT18+BT25</f>
        <v>2909400</v>
      </c>
      <c r="BU31" s="518">
        <f t="shared" si="39"/>
        <v>10674000</v>
      </c>
      <c r="BV31" s="518">
        <f t="shared" si="39"/>
        <v>53724300</v>
      </c>
      <c r="BW31" s="518">
        <f t="shared" si="39"/>
        <v>0</v>
      </c>
      <c r="BX31" s="518">
        <f t="shared" si="39"/>
        <v>9928200</v>
      </c>
      <c r="BY31" s="518">
        <f t="shared" si="39"/>
        <v>60929734</v>
      </c>
      <c r="BZ31" s="518">
        <f t="shared" si="39"/>
        <v>32642267</v>
      </c>
      <c r="CA31" s="518">
        <f t="shared" si="39"/>
        <v>464103768</v>
      </c>
      <c r="CB31" s="518">
        <f t="shared" si="39"/>
        <v>518173462</v>
      </c>
      <c r="CC31" s="518">
        <f t="shared" si="39"/>
        <v>59071498</v>
      </c>
      <c r="CD31" s="518">
        <f t="shared" si="39"/>
        <v>136419466</v>
      </c>
      <c r="CE31" s="518">
        <f t="shared" si="39"/>
        <v>7133755000</v>
      </c>
      <c r="CF31" s="518">
        <f t="shared" si="39"/>
        <v>7133755000</v>
      </c>
      <c r="CG31" s="518">
        <f t="shared" si="39"/>
        <v>7117262095</v>
      </c>
      <c r="CH31" s="518">
        <f t="shared" si="39"/>
        <v>7133755000</v>
      </c>
      <c r="CI31" s="518">
        <f t="shared" si="39"/>
        <v>7117262095</v>
      </c>
      <c r="CJ31" s="518">
        <f t="shared" si="39"/>
        <v>5061662000</v>
      </c>
      <c r="CK31" s="518">
        <f t="shared" si="39"/>
        <v>1369056000</v>
      </c>
      <c r="CL31" s="518">
        <f t="shared" si="39"/>
        <v>1369056000</v>
      </c>
      <c r="CM31" s="518">
        <f t="shared" si="39"/>
        <v>2407691000</v>
      </c>
      <c r="CN31" s="518">
        <f t="shared" si="39"/>
        <v>2407691000</v>
      </c>
      <c r="CO31" s="518">
        <f t="shared" si="39"/>
        <v>998588000</v>
      </c>
      <c r="CP31" s="518">
        <f t="shared" si="39"/>
        <v>998588000</v>
      </c>
      <c r="CQ31" s="518">
        <f t="shared" si="39"/>
        <v>163670000</v>
      </c>
      <c r="CR31" s="518">
        <f t="shared" si="39"/>
        <v>48590000</v>
      </c>
      <c r="CS31" s="518">
        <f t="shared" si="39"/>
        <v>60833000</v>
      </c>
      <c r="CT31" s="518">
        <f t="shared" si="39"/>
        <v>92737000</v>
      </c>
      <c r="CU31" s="518">
        <f t="shared" si="39"/>
        <v>0</v>
      </c>
      <c r="CV31" s="518">
        <f t="shared" si="39"/>
        <v>22045000</v>
      </c>
      <c r="CW31" s="518">
        <f t="shared" si="39"/>
        <v>54586000</v>
      </c>
      <c r="CX31" s="518">
        <f t="shared" si="39"/>
        <v>0</v>
      </c>
      <c r="CY31" s="518">
        <f t="shared" si="39"/>
        <v>0</v>
      </c>
      <c r="CZ31" s="518">
        <f t="shared" si="39"/>
        <v>5000000</v>
      </c>
      <c r="DA31" s="518">
        <f t="shared" si="39"/>
        <v>0</v>
      </c>
      <c r="DB31" s="518">
        <f t="shared" si="39"/>
        <v>0</v>
      </c>
      <c r="DC31" s="518">
        <f t="shared" si="39"/>
        <v>0</v>
      </c>
      <c r="DD31" s="518">
        <f t="shared" si="39"/>
        <v>0</v>
      </c>
      <c r="DE31" s="518">
        <f t="shared" si="39"/>
        <v>0</v>
      </c>
      <c r="DF31" s="518">
        <f t="shared" si="39"/>
        <v>0</v>
      </c>
      <c r="DG31" s="518">
        <f t="shared" si="39"/>
        <v>7238000</v>
      </c>
      <c r="DH31" s="518">
        <f t="shared" si="39"/>
        <v>0</v>
      </c>
      <c r="DI31" s="620">
        <f t="shared" si="39"/>
        <v>5061662000</v>
      </c>
      <c r="DJ31" s="620">
        <f>DJ11+DJ18+DJ25</f>
        <v>5054424000</v>
      </c>
      <c r="DK31" s="620">
        <f t="shared" si="39"/>
        <v>4943707000</v>
      </c>
      <c r="DL31" s="620">
        <f t="shared" si="39"/>
        <v>5061662000</v>
      </c>
      <c r="DM31" s="620">
        <f t="shared" si="39"/>
        <v>4943707000</v>
      </c>
      <c r="DN31" s="1160">
        <f t="shared" si="39"/>
        <v>3276361000</v>
      </c>
      <c r="DO31" s="699"/>
      <c r="DP31" s="673"/>
      <c r="DQ31" s="673"/>
      <c r="DR31" s="673"/>
      <c r="DS31" s="673"/>
      <c r="DT31" s="673"/>
      <c r="DU31" s="673"/>
      <c r="DV31" s="673"/>
      <c r="DW31" s="673"/>
      <c r="DX31" s="673"/>
      <c r="DY31" s="673"/>
      <c r="DZ31" s="673"/>
      <c r="EA31" s="673"/>
      <c r="EB31" s="673"/>
      <c r="EC31" s="673"/>
      <c r="ED31" s="673"/>
      <c r="EE31" s="673"/>
      <c r="EF31" s="673"/>
      <c r="EG31" s="673"/>
      <c r="EH31" s="673"/>
      <c r="EI31" s="673"/>
      <c r="EJ31" s="673"/>
      <c r="EK31" s="673"/>
      <c r="EL31" s="673"/>
      <c r="EM31" s="673"/>
      <c r="EN31" s="673"/>
      <c r="EO31" s="673"/>
      <c r="EP31" s="673"/>
      <c r="EQ31" s="673"/>
      <c r="ER31" s="859"/>
      <c r="ES31" s="860"/>
      <c r="ET31" s="860"/>
      <c r="EU31" s="860"/>
      <c r="EV31" s="860"/>
      <c r="EW31" s="860"/>
      <c r="EX31" s="860"/>
      <c r="EY31" s="860"/>
      <c r="EZ31" s="860"/>
      <c r="FA31" s="861"/>
    </row>
    <row r="32" spans="1:208" s="230" customFormat="1" ht="39" customHeight="1" thickBot="1" x14ac:dyDescent="0.3">
      <c r="A32" s="929"/>
      <c r="B32" s="930"/>
      <c r="C32" s="930"/>
      <c r="D32" s="930"/>
      <c r="E32" s="930"/>
      <c r="F32" s="255" t="s">
        <v>46</v>
      </c>
      <c r="G32" s="518">
        <f>G14+G21+G28</f>
        <v>2054961147</v>
      </c>
      <c r="H32" s="518">
        <f t="shared" ref="H32:BS32" si="40">H14+H21+H28</f>
        <v>0</v>
      </c>
      <c r="I32" s="518">
        <f t="shared" si="40"/>
        <v>0</v>
      </c>
      <c r="J32" s="518">
        <f t="shared" si="40"/>
        <v>0</v>
      </c>
      <c r="K32" s="518">
        <f t="shared" si="40"/>
        <v>0</v>
      </c>
      <c r="L32" s="518">
        <f t="shared" si="40"/>
        <v>0</v>
      </c>
      <c r="M32" s="518">
        <f t="shared" si="40"/>
        <v>0</v>
      </c>
      <c r="N32" s="518">
        <f t="shared" si="40"/>
        <v>0</v>
      </c>
      <c r="O32" s="518">
        <f t="shared" si="40"/>
        <v>0</v>
      </c>
      <c r="P32" s="518">
        <f t="shared" si="40"/>
        <v>0</v>
      </c>
      <c r="Q32" s="518">
        <f t="shared" si="40"/>
        <v>0</v>
      </c>
      <c r="R32" s="518">
        <f t="shared" si="40"/>
        <v>0</v>
      </c>
      <c r="S32" s="518">
        <f t="shared" si="40"/>
        <v>0</v>
      </c>
      <c r="T32" s="518">
        <f t="shared" si="40"/>
        <v>0</v>
      </c>
      <c r="U32" s="518">
        <f t="shared" si="40"/>
        <v>0</v>
      </c>
      <c r="V32" s="518">
        <f t="shared" si="40"/>
        <v>0</v>
      </c>
      <c r="W32" s="518">
        <f t="shared" si="40"/>
        <v>0</v>
      </c>
      <c r="X32" s="518">
        <f t="shared" si="40"/>
        <v>0</v>
      </c>
      <c r="Y32" s="518">
        <f t="shared" si="40"/>
        <v>0</v>
      </c>
      <c r="Z32" s="518">
        <f t="shared" si="40"/>
        <v>0</v>
      </c>
      <c r="AA32" s="518">
        <f t="shared" si="40"/>
        <v>0</v>
      </c>
      <c r="AB32" s="518">
        <f t="shared" si="40"/>
        <v>1235230250</v>
      </c>
      <c r="AC32" s="518">
        <f t="shared" si="40"/>
        <v>232132433</v>
      </c>
      <c r="AD32" s="518">
        <f t="shared" si="40"/>
        <v>232132433</v>
      </c>
      <c r="AE32" s="518">
        <f t="shared" si="40"/>
        <v>407405013</v>
      </c>
      <c r="AF32" s="518">
        <f t="shared" si="40"/>
        <v>407405013</v>
      </c>
      <c r="AG32" s="518">
        <f t="shared" si="40"/>
        <v>343723052</v>
      </c>
      <c r="AH32" s="518">
        <f t="shared" si="40"/>
        <v>343723052</v>
      </c>
      <c r="AI32" s="518">
        <f t="shared" si="40"/>
        <v>112140965</v>
      </c>
      <c r="AJ32" s="518">
        <f t="shared" si="40"/>
        <v>112140965</v>
      </c>
      <c r="AK32" s="518">
        <f t="shared" si="40"/>
        <v>47503633</v>
      </c>
      <c r="AL32" s="518">
        <f t="shared" si="40"/>
        <v>47503633</v>
      </c>
      <c r="AM32" s="518">
        <f t="shared" si="40"/>
        <v>50189389</v>
      </c>
      <c r="AN32" s="518">
        <f t="shared" si="40"/>
        <v>32150885</v>
      </c>
      <c r="AO32" s="518">
        <f t="shared" si="40"/>
        <v>24221693</v>
      </c>
      <c r="AP32" s="518">
        <f t="shared" si="40"/>
        <v>11552967</v>
      </c>
      <c r="AQ32" s="518">
        <f t="shared" si="40"/>
        <v>0</v>
      </c>
      <c r="AR32" s="518">
        <f t="shared" si="40"/>
        <v>3746000</v>
      </c>
      <c r="AS32" s="518">
        <f t="shared" si="40"/>
        <v>0</v>
      </c>
      <c r="AT32" s="518">
        <f t="shared" si="40"/>
        <v>7933367</v>
      </c>
      <c r="AU32" s="518">
        <f t="shared" si="40"/>
        <v>-4863</v>
      </c>
      <c r="AV32" s="518">
        <f t="shared" si="40"/>
        <v>2573700</v>
      </c>
      <c r="AW32" s="518">
        <f t="shared" si="40"/>
        <v>0</v>
      </c>
      <c r="AX32" s="518">
        <f t="shared" si="40"/>
        <v>3021300</v>
      </c>
      <c r="AY32" s="518">
        <f t="shared" si="40"/>
        <v>-10518600</v>
      </c>
      <c r="AZ32" s="518">
        <f t="shared" si="40"/>
        <v>0</v>
      </c>
      <c r="BA32" s="518">
        <f t="shared" si="40"/>
        <v>1206792715</v>
      </c>
      <c r="BB32" s="518">
        <f t="shared" si="40"/>
        <v>1206792715</v>
      </c>
      <c r="BC32" s="518">
        <f t="shared" si="40"/>
        <v>1203883315</v>
      </c>
      <c r="BD32" s="518">
        <f t="shared" si="40"/>
        <v>1206792715</v>
      </c>
      <c r="BE32" s="518">
        <f t="shared" si="40"/>
        <v>1203883315</v>
      </c>
      <c r="BF32" s="518">
        <f t="shared" si="40"/>
        <v>400985607</v>
      </c>
      <c r="BG32" s="518">
        <f t="shared" si="40"/>
        <v>230854506</v>
      </c>
      <c r="BH32" s="518">
        <f t="shared" si="40"/>
        <v>230854506</v>
      </c>
      <c r="BI32" s="518">
        <f t="shared" si="40"/>
        <v>131040435</v>
      </c>
      <c r="BJ32" s="518">
        <f t="shared" si="40"/>
        <v>48079700</v>
      </c>
      <c r="BK32" s="518">
        <f t="shared" si="40"/>
        <v>-4526666</v>
      </c>
      <c r="BL32" s="518">
        <f t="shared" si="40"/>
        <v>28568929</v>
      </c>
      <c r="BM32" s="518">
        <f t="shared" si="40"/>
        <v>10096000</v>
      </c>
      <c r="BN32" s="518">
        <f t="shared" si="40"/>
        <v>29846014</v>
      </c>
      <c r="BO32" s="518">
        <f t="shared" si="40"/>
        <v>-770058</v>
      </c>
      <c r="BP32" s="518">
        <f t="shared" si="40"/>
        <v>2580200</v>
      </c>
      <c r="BQ32" s="518">
        <f t="shared" si="40"/>
        <v>136000</v>
      </c>
      <c r="BR32" s="518">
        <f t="shared" si="40"/>
        <v>139200</v>
      </c>
      <c r="BS32" s="518">
        <f t="shared" si="40"/>
        <v>0</v>
      </c>
      <c r="BT32" s="518">
        <f t="shared" ref="BT32:DN32" si="41">BT14+BT21+BT28</f>
        <v>6875734</v>
      </c>
      <c r="BU32" s="518">
        <f t="shared" si="41"/>
        <v>0</v>
      </c>
      <c r="BV32" s="518">
        <f t="shared" si="41"/>
        <v>0</v>
      </c>
      <c r="BW32" s="518">
        <f t="shared" si="41"/>
        <v>0</v>
      </c>
      <c r="BX32" s="518">
        <f t="shared" si="41"/>
        <v>1604400</v>
      </c>
      <c r="BY32" s="518">
        <f t="shared" si="41"/>
        <v>0</v>
      </c>
      <c r="BZ32" s="518">
        <f t="shared" si="41"/>
        <v>0</v>
      </c>
      <c r="CA32" s="518">
        <f t="shared" si="41"/>
        <v>0</v>
      </c>
      <c r="CB32" s="518">
        <f t="shared" si="41"/>
        <v>0</v>
      </c>
      <c r="CC32" s="518">
        <f t="shared" si="41"/>
        <v>12617866</v>
      </c>
      <c r="CD32" s="518">
        <f t="shared" si="41"/>
        <v>0</v>
      </c>
      <c r="CE32" s="518">
        <f t="shared" si="41"/>
        <v>379448083</v>
      </c>
      <c r="CF32" s="518">
        <f t="shared" si="41"/>
        <v>379448083</v>
      </c>
      <c r="CG32" s="518">
        <f t="shared" si="41"/>
        <v>348548683</v>
      </c>
      <c r="CH32" s="518">
        <f t="shared" si="41"/>
        <v>379448083</v>
      </c>
      <c r="CI32" s="518">
        <f t="shared" si="41"/>
        <v>348548683</v>
      </c>
      <c r="CJ32" s="518">
        <f t="shared" si="41"/>
        <v>502529149</v>
      </c>
      <c r="CK32" s="518">
        <f t="shared" si="41"/>
        <v>132425300</v>
      </c>
      <c r="CL32" s="518">
        <f t="shared" si="41"/>
        <v>132425300</v>
      </c>
      <c r="CM32" s="518">
        <f t="shared" si="41"/>
        <v>209897608</v>
      </c>
      <c r="CN32" s="518">
        <f t="shared" si="41"/>
        <v>209897608</v>
      </c>
      <c r="CO32" s="518">
        <f t="shared" si="41"/>
        <v>35850330</v>
      </c>
      <c r="CP32" s="518">
        <f t="shared" si="41"/>
        <v>35850330</v>
      </c>
      <c r="CQ32" s="518">
        <f t="shared" si="41"/>
        <v>77812149</v>
      </c>
      <c r="CR32" s="518">
        <f t="shared" si="41"/>
        <v>24360725</v>
      </c>
      <c r="CS32" s="518">
        <f t="shared" si="41"/>
        <v>25182953</v>
      </c>
      <c r="CT32" s="518">
        <f t="shared" si="41"/>
        <v>38139058</v>
      </c>
      <c r="CU32" s="518">
        <f t="shared" si="41"/>
        <v>7202809</v>
      </c>
      <c r="CV32" s="518">
        <f t="shared" si="41"/>
        <v>5067268</v>
      </c>
      <c r="CW32" s="518">
        <f t="shared" si="41"/>
        <v>0</v>
      </c>
      <c r="CX32" s="518">
        <f t="shared" si="41"/>
        <v>6591934</v>
      </c>
      <c r="CY32" s="518">
        <f t="shared" si="41"/>
        <v>14158000</v>
      </c>
      <c r="CZ32" s="518">
        <f t="shared" si="41"/>
        <v>2577431</v>
      </c>
      <c r="DA32" s="518">
        <f t="shared" si="41"/>
        <v>0</v>
      </c>
      <c r="DB32" s="518">
        <f t="shared" si="41"/>
        <v>3623900</v>
      </c>
      <c r="DC32" s="518">
        <f t="shared" si="41"/>
        <v>0</v>
      </c>
      <c r="DD32" s="518">
        <f t="shared" si="41"/>
        <v>0</v>
      </c>
      <c r="DE32" s="518">
        <f t="shared" si="41"/>
        <v>0</v>
      </c>
      <c r="DF32" s="518">
        <f t="shared" si="41"/>
        <v>0</v>
      </c>
      <c r="DG32" s="518">
        <f t="shared" si="41"/>
        <v>0</v>
      </c>
      <c r="DH32" s="518">
        <f t="shared" si="41"/>
        <v>0</v>
      </c>
      <c r="DI32" s="620">
        <f t="shared" si="41"/>
        <v>502529149</v>
      </c>
      <c r="DJ32" s="620">
        <f t="shared" si="41"/>
        <v>502529149</v>
      </c>
      <c r="DK32" s="620">
        <f>DK14+DK21+DK28</f>
        <v>458533554</v>
      </c>
      <c r="DL32" s="620">
        <f>DL14+DL21+DL28</f>
        <v>502529149</v>
      </c>
      <c r="DM32" s="620">
        <f t="shared" si="41"/>
        <v>458533554</v>
      </c>
      <c r="DN32" s="620">
        <f t="shared" si="41"/>
        <v>0</v>
      </c>
      <c r="DO32" s="700"/>
      <c r="DP32" s="649"/>
      <c r="DQ32" s="649"/>
      <c r="DR32" s="649"/>
      <c r="DS32" s="649"/>
      <c r="DT32" s="649"/>
      <c r="DU32" s="649"/>
      <c r="DV32" s="649"/>
      <c r="DW32" s="649"/>
      <c r="DX32" s="649"/>
      <c r="DY32" s="649"/>
      <c r="DZ32" s="649"/>
      <c r="EA32" s="649"/>
      <c r="EB32" s="649"/>
      <c r="EC32" s="649"/>
      <c r="ED32" s="649"/>
      <c r="EE32" s="649"/>
      <c r="EF32" s="649"/>
      <c r="EG32" s="649"/>
      <c r="EH32" s="649"/>
      <c r="EI32" s="649"/>
      <c r="EJ32" s="649"/>
      <c r="EK32" s="649"/>
      <c r="EL32" s="649"/>
      <c r="EM32" s="649"/>
      <c r="EN32" s="649"/>
      <c r="EO32" s="649"/>
      <c r="EP32" s="649"/>
      <c r="EQ32" s="649"/>
      <c r="ER32" s="859"/>
      <c r="ES32" s="860"/>
      <c r="ET32" s="860"/>
      <c r="EU32" s="860"/>
      <c r="EV32" s="860"/>
      <c r="EW32" s="860"/>
      <c r="EX32" s="860"/>
      <c r="EY32" s="860"/>
      <c r="EZ32" s="860"/>
      <c r="FA32" s="861"/>
    </row>
    <row r="33" spans="1:158" s="218" customFormat="1" ht="39" customHeight="1" thickBot="1" x14ac:dyDescent="0.3">
      <c r="A33" s="931"/>
      <c r="B33" s="932"/>
      <c r="C33" s="932"/>
      <c r="D33" s="932"/>
      <c r="E33" s="932"/>
      <c r="F33" s="256" t="s">
        <v>47</v>
      </c>
      <c r="G33" s="518">
        <f>G31+G32</f>
        <v>24971213552</v>
      </c>
      <c r="H33" s="518">
        <f t="shared" ref="H33:BS33" si="42">H31+H32</f>
        <v>3100351062</v>
      </c>
      <c r="I33" s="518">
        <f t="shared" si="42"/>
        <v>0</v>
      </c>
      <c r="J33" s="518">
        <f t="shared" si="42"/>
        <v>0</v>
      </c>
      <c r="K33" s="518">
        <f t="shared" si="42"/>
        <v>3100351062</v>
      </c>
      <c r="L33" s="518">
        <f t="shared" si="42"/>
        <v>61765000</v>
      </c>
      <c r="M33" s="518">
        <f t="shared" si="42"/>
        <v>3100351062</v>
      </c>
      <c r="N33" s="518">
        <f t="shared" si="42"/>
        <v>1834168000</v>
      </c>
      <c r="O33" s="518">
        <f t="shared" si="42"/>
        <v>3100351062</v>
      </c>
      <c r="P33" s="518">
        <f t="shared" si="42"/>
        <v>2020192000</v>
      </c>
      <c r="Q33" s="518">
        <f t="shared" si="42"/>
        <v>3100351062</v>
      </c>
      <c r="R33" s="518">
        <f t="shared" si="42"/>
        <v>2034888255</v>
      </c>
      <c r="S33" s="518">
        <f t="shared" si="42"/>
        <v>3100351062</v>
      </c>
      <c r="T33" s="518">
        <f t="shared" si="42"/>
        <v>2264196031</v>
      </c>
      <c r="U33" s="518">
        <f t="shared" si="42"/>
        <v>3100351062</v>
      </c>
      <c r="V33" s="518">
        <f t="shared" si="42"/>
        <v>3057415113</v>
      </c>
      <c r="W33" s="518">
        <f t="shared" si="42"/>
        <v>3100351062</v>
      </c>
      <c r="X33" s="518">
        <f t="shared" si="42"/>
        <v>3100351062</v>
      </c>
      <c r="Y33" s="518">
        <f t="shared" si="42"/>
        <v>3057415113</v>
      </c>
      <c r="Z33" s="518">
        <f t="shared" si="42"/>
        <v>3100351062</v>
      </c>
      <c r="AA33" s="518">
        <f t="shared" si="42"/>
        <v>3057415113</v>
      </c>
      <c r="AB33" s="518">
        <f t="shared" si="42"/>
        <v>5636486981</v>
      </c>
      <c r="AC33" s="518">
        <f t="shared" si="42"/>
        <v>232132433</v>
      </c>
      <c r="AD33" s="518">
        <f t="shared" si="42"/>
        <v>232132433</v>
      </c>
      <c r="AE33" s="518">
        <f t="shared" si="42"/>
        <v>3956741013</v>
      </c>
      <c r="AF33" s="518">
        <f t="shared" si="42"/>
        <v>1659334013</v>
      </c>
      <c r="AG33" s="518">
        <f t="shared" si="42"/>
        <v>951942252</v>
      </c>
      <c r="AH33" s="518">
        <f t="shared" si="42"/>
        <v>2792300052</v>
      </c>
      <c r="AI33" s="518">
        <f t="shared" si="42"/>
        <v>112140965</v>
      </c>
      <c r="AJ33" s="518">
        <f t="shared" si="42"/>
        <v>391175965</v>
      </c>
      <c r="AK33" s="518">
        <f t="shared" si="42"/>
        <v>58353633</v>
      </c>
      <c r="AL33" s="518">
        <f t="shared" si="42"/>
        <v>54548183</v>
      </c>
      <c r="AM33" s="518">
        <f t="shared" si="42"/>
        <v>50189389</v>
      </c>
      <c r="AN33" s="518">
        <f t="shared" si="42"/>
        <v>193683065</v>
      </c>
      <c r="AO33" s="518">
        <f t="shared" si="42"/>
        <v>76037493</v>
      </c>
      <c r="AP33" s="518">
        <f t="shared" si="42"/>
        <v>11552967</v>
      </c>
      <c r="AQ33" s="518">
        <f t="shared" si="42"/>
        <v>0</v>
      </c>
      <c r="AR33" s="518">
        <f t="shared" si="42"/>
        <v>15550000</v>
      </c>
      <c r="AS33" s="518">
        <f t="shared" si="42"/>
        <v>-3670000</v>
      </c>
      <c r="AT33" s="518">
        <f t="shared" si="42"/>
        <v>66869367</v>
      </c>
      <c r="AU33" s="518">
        <f t="shared" si="42"/>
        <v>24319137</v>
      </c>
      <c r="AV33" s="518">
        <f t="shared" si="42"/>
        <v>26770367</v>
      </c>
      <c r="AW33" s="518">
        <f t="shared" si="42"/>
        <v>89648469</v>
      </c>
      <c r="AX33" s="518">
        <f t="shared" si="42"/>
        <v>99526734</v>
      </c>
      <c r="AY33" s="518">
        <f t="shared" si="42"/>
        <v>66799931</v>
      </c>
      <c r="AZ33" s="518">
        <f t="shared" si="42"/>
        <v>63992366</v>
      </c>
      <c r="BA33" s="518">
        <f t="shared" si="42"/>
        <v>5614634715</v>
      </c>
      <c r="BB33" s="518">
        <f t="shared" si="42"/>
        <v>5614634715</v>
      </c>
      <c r="BC33" s="518">
        <f t="shared" si="42"/>
        <v>5607435512</v>
      </c>
      <c r="BD33" s="518">
        <f t="shared" si="42"/>
        <v>5614634715</v>
      </c>
      <c r="BE33" s="518">
        <f t="shared" si="42"/>
        <v>5607435512</v>
      </c>
      <c r="BF33" s="518">
        <f t="shared" si="42"/>
        <v>6999740607</v>
      </c>
      <c r="BG33" s="518">
        <f t="shared" si="42"/>
        <v>6551916506</v>
      </c>
      <c r="BH33" s="518">
        <f t="shared" si="42"/>
        <v>6487181506</v>
      </c>
      <c r="BI33" s="518">
        <f t="shared" si="42"/>
        <v>153668435</v>
      </c>
      <c r="BJ33" s="518">
        <f t="shared" si="42"/>
        <v>98859700</v>
      </c>
      <c r="BK33" s="518">
        <f t="shared" si="42"/>
        <v>18789334</v>
      </c>
      <c r="BL33" s="518">
        <f t="shared" si="42"/>
        <v>47277929</v>
      </c>
      <c r="BM33" s="518">
        <f t="shared" si="42"/>
        <v>10096000</v>
      </c>
      <c r="BN33" s="518">
        <f t="shared" si="42"/>
        <v>29846014</v>
      </c>
      <c r="BO33" s="518">
        <f t="shared" si="42"/>
        <v>3888942</v>
      </c>
      <c r="BP33" s="518">
        <f t="shared" si="42"/>
        <v>2580200</v>
      </c>
      <c r="BQ33" s="518">
        <f t="shared" si="42"/>
        <v>12813000</v>
      </c>
      <c r="BR33" s="518">
        <f t="shared" si="42"/>
        <v>37788200</v>
      </c>
      <c r="BS33" s="518">
        <f t="shared" si="42"/>
        <v>154634000</v>
      </c>
      <c r="BT33" s="518">
        <f t="shared" ref="BT33:DN33" si="43">BT31+BT32</f>
        <v>9785134</v>
      </c>
      <c r="BU33" s="518">
        <f t="shared" si="43"/>
        <v>10674000</v>
      </c>
      <c r="BV33" s="518">
        <f t="shared" si="43"/>
        <v>53724300</v>
      </c>
      <c r="BW33" s="518">
        <f t="shared" si="43"/>
        <v>0</v>
      </c>
      <c r="BX33" s="518">
        <f t="shared" si="43"/>
        <v>11532600</v>
      </c>
      <c r="BY33" s="518">
        <f t="shared" si="43"/>
        <v>60929734</v>
      </c>
      <c r="BZ33" s="518">
        <f t="shared" si="43"/>
        <v>32642267</v>
      </c>
      <c r="CA33" s="518">
        <f t="shared" si="43"/>
        <v>464103768</v>
      </c>
      <c r="CB33" s="518">
        <f t="shared" si="43"/>
        <v>518173462</v>
      </c>
      <c r="CC33" s="518">
        <f t="shared" si="43"/>
        <v>71689364</v>
      </c>
      <c r="CD33" s="518">
        <f t="shared" si="43"/>
        <v>136419466</v>
      </c>
      <c r="CE33" s="518">
        <f t="shared" si="43"/>
        <v>7513203083</v>
      </c>
      <c r="CF33" s="518">
        <f t="shared" si="43"/>
        <v>7513203083</v>
      </c>
      <c r="CG33" s="518">
        <f t="shared" si="43"/>
        <v>7465810778</v>
      </c>
      <c r="CH33" s="518">
        <f t="shared" si="43"/>
        <v>7513203083</v>
      </c>
      <c r="CI33" s="518">
        <f t="shared" si="43"/>
        <v>7465810778</v>
      </c>
      <c r="CJ33" s="518">
        <f t="shared" si="43"/>
        <v>5564191149</v>
      </c>
      <c r="CK33" s="518">
        <f t="shared" si="43"/>
        <v>1501481300</v>
      </c>
      <c r="CL33" s="518">
        <f t="shared" si="43"/>
        <v>1501481300</v>
      </c>
      <c r="CM33" s="518">
        <f t="shared" si="43"/>
        <v>2617588608</v>
      </c>
      <c r="CN33" s="518">
        <f t="shared" si="43"/>
        <v>2617588608</v>
      </c>
      <c r="CO33" s="518">
        <f t="shared" si="43"/>
        <v>1034438330</v>
      </c>
      <c r="CP33" s="518">
        <f t="shared" si="43"/>
        <v>1034438330</v>
      </c>
      <c r="CQ33" s="518">
        <f t="shared" si="43"/>
        <v>241482149</v>
      </c>
      <c r="CR33" s="518">
        <f t="shared" si="43"/>
        <v>72950725</v>
      </c>
      <c r="CS33" s="518">
        <f t="shared" si="43"/>
        <v>86015953</v>
      </c>
      <c r="CT33" s="518">
        <f t="shared" si="43"/>
        <v>130876058</v>
      </c>
      <c r="CU33" s="518">
        <f t="shared" si="43"/>
        <v>7202809</v>
      </c>
      <c r="CV33" s="518">
        <f t="shared" si="43"/>
        <v>27112268</v>
      </c>
      <c r="CW33" s="518">
        <f t="shared" si="43"/>
        <v>54586000</v>
      </c>
      <c r="CX33" s="518">
        <f t="shared" si="43"/>
        <v>6591934</v>
      </c>
      <c r="CY33" s="518">
        <f t="shared" si="43"/>
        <v>14158000</v>
      </c>
      <c r="CZ33" s="518">
        <f t="shared" si="43"/>
        <v>7577431</v>
      </c>
      <c r="DA33" s="518">
        <f t="shared" si="43"/>
        <v>0</v>
      </c>
      <c r="DB33" s="518">
        <f t="shared" si="43"/>
        <v>3623900</v>
      </c>
      <c r="DC33" s="518">
        <f t="shared" si="43"/>
        <v>0</v>
      </c>
      <c r="DD33" s="518">
        <f t="shared" si="43"/>
        <v>0</v>
      </c>
      <c r="DE33" s="518">
        <f t="shared" si="43"/>
        <v>0</v>
      </c>
      <c r="DF33" s="518">
        <f t="shared" si="43"/>
        <v>0</v>
      </c>
      <c r="DG33" s="518">
        <f t="shared" si="43"/>
        <v>7238000</v>
      </c>
      <c r="DH33" s="518">
        <f t="shared" si="43"/>
        <v>0</v>
      </c>
      <c r="DI33" s="620">
        <f t="shared" si="43"/>
        <v>5564191149</v>
      </c>
      <c r="DJ33" s="620">
        <f t="shared" si="43"/>
        <v>5556953149</v>
      </c>
      <c r="DK33" s="620">
        <f t="shared" si="43"/>
        <v>5402240554</v>
      </c>
      <c r="DL33" s="620">
        <f t="shared" si="43"/>
        <v>5564191149</v>
      </c>
      <c r="DM33" s="620">
        <f t="shared" si="43"/>
        <v>5402240554</v>
      </c>
      <c r="DN33" s="620">
        <f t="shared" si="43"/>
        <v>3276361000</v>
      </c>
      <c r="DO33" s="700"/>
      <c r="DP33" s="649"/>
      <c r="DQ33" s="649"/>
      <c r="DR33" s="649"/>
      <c r="DS33" s="649"/>
      <c r="DT33" s="649"/>
      <c r="DU33" s="649"/>
      <c r="DV33" s="649"/>
      <c r="DW33" s="649"/>
      <c r="DX33" s="649"/>
      <c r="DY33" s="649"/>
      <c r="DZ33" s="649"/>
      <c r="EA33" s="649"/>
      <c r="EB33" s="649"/>
      <c r="EC33" s="649"/>
      <c r="ED33" s="649"/>
      <c r="EE33" s="649"/>
      <c r="EF33" s="649"/>
      <c r="EG33" s="649"/>
      <c r="EH33" s="649"/>
      <c r="EI33" s="649"/>
      <c r="EJ33" s="649"/>
      <c r="EK33" s="649"/>
      <c r="EL33" s="649"/>
      <c r="EM33" s="649"/>
      <c r="EN33" s="649"/>
      <c r="EO33" s="649"/>
      <c r="EP33" s="649"/>
      <c r="EQ33" s="649"/>
      <c r="ER33" s="862"/>
      <c r="ES33" s="863"/>
      <c r="ET33" s="863"/>
      <c r="EU33" s="863"/>
      <c r="EV33" s="863"/>
      <c r="EW33" s="863"/>
      <c r="EX33" s="863"/>
      <c r="EY33" s="863"/>
      <c r="EZ33" s="863"/>
      <c r="FA33" s="864"/>
    </row>
    <row r="34" spans="1:158" ht="39" customHeight="1" x14ac:dyDescent="0.25">
      <c r="H34" s="5"/>
      <c r="AU34" s="5"/>
      <c r="AV34" s="5"/>
      <c r="BF34" s="5"/>
      <c r="DK34" s="274"/>
      <c r="DM34" s="194"/>
      <c r="ER34" s="5"/>
      <c r="ES34" s="5"/>
      <c r="ET34" s="5"/>
      <c r="EU34" s="5"/>
      <c r="EV34" s="5"/>
      <c r="EW34" s="5"/>
      <c r="EX34" s="5"/>
      <c r="EY34" s="5"/>
      <c r="EZ34" s="5"/>
      <c r="FA34" s="5"/>
      <c r="FB34" s="5"/>
    </row>
    <row r="35" spans="1:158" ht="39" customHeight="1" x14ac:dyDescent="0.25">
      <c r="F35" s="19" t="s">
        <v>35</v>
      </c>
      <c r="G35"/>
      <c r="H35" s="3"/>
      <c r="I35"/>
      <c r="J35"/>
      <c r="K35"/>
      <c r="L35"/>
      <c r="M35"/>
      <c r="N35"/>
      <c r="O35"/>
      <c r="P35"/>
      <c r="Q35"/>
      <c r="R35"/>
      <c r="S35"/>
      <c r="T35"/>
      <c r="U35"/>
      <c r="V35"/>
      <c r="W35"/>
      <c r="X35"/>
      <c r="Y35"/>
      <c r="Z35"/>
      <c r="AA35"/>
      <c r="AB35"/>
      <c r="AC35"/>
      <c r="AD35"/>
      <c r="AE35"/>
      <c r="AF35"/>
      <c r="AG35"/>
      <c r="AH35"/>
      <c r="AI35"/>
      <c r="AJ35"/>
      <c r="AK35"/>
      <c r="AL35"/>
      <c r="AM35"/>
      <c r="AN35"/>
      <c r="AO35"/>
      <c r="AP35"/>
      <c r="AQ35"/>
      <c r="AR35"/>
      <c r="AS35"/>
      <c r="AT35"/>
      <c r="AU35" s="2"/>
      <c r="AV35" s="2"/>
      <c r="AW35"/>
      <c r="AX35"/>
      <c r="AY35"/>
      <c r="AZ35" s="54"/>
      <c r="BA35" s="269"/>
      <c r="BB35" s="54"/>
      <c r="BC35" s="270"/>
      <c r="BD35" s="54"/>
      <c r="BE35" s="54"/>
      <c r="BW35" s="2"/>
      <c r="BX35" s="298"/>
      <c r="BY35"/>
      <c r="BZ35"/>
      <c r="CA35"/>
      <c r="CB35"/>
      <c r="CC35"/>
      <c r="CD35"/>
      <c r="CE35" s="269"/>
      <c r="CF35" s="269"/>
      <c r="CG35" s="269"/>
      <c r="CH35"/>
      <c r="CI35" s="269"/>
      <c r="CJ35" s="378"/>
    </row>
    <row r="36" spans="1:158" ht="39" customHeight="1" x14ac:dyDescent="0.25">
      <c r="F36" s="29" t="s">
        <v>36</v>
      </c>
      <c r="G36" s="842" t="s">
        <v>37</v>
      </c>
      <c r="H36" s="843"/>
      <c r="I36" s="844"/>
      <c r="J36" s="845" t="s">
        <v>38</v>
      </c>
      <c r="K36" s="846"/>
      <c r="L36" s="846"/>
      <c r="M36" s="846"/>
      <c r="N36" s="846"/>
      <c r="O36" s="846"/>
      <c r="P36" s="846"/>
      <c r="Q36" s="846"/>
      <c r="R36" s="846"/>
      <c r="S36" s="846"/>
      <c r="T36" s="566"/>
      <c r="AM36"/>
      <c r="BB36" s="236"/>
      <c r="BD36" s="54"/>
      <c r="BE36" s="54"/>
      <c r="BF36" s="302"/>
      <c r="CJ36" s="196"/>
      <c r="CK36" s="196"/>
      <c r="CL36" s="196"/>
      <c r="CM36" s="196"/>
      <c r="CN36" s="196"/>
      <c r="CO36" s="196"/>
      <c r="CP36" s="196"/>
      <c r="CQ36" s="196"/>
      <c r="CR36" s="196"/>
      <c r="CS36" s="196"/>
      <c r="CT36" s="196"/>
      <c r="CU36" s="196"/>
      <c r="CV36" s="196"/>
      <c r="CW36" s="196"/>
      <c r="CX36" s="196"/>
      <c r="CY36" s="196"/>
      <c r="CZ36" s="196"/>
      <c r="DA36" s="196"/>
      <c r="DB36" s="196"/>
      <c r="DC36" s="196"/>
      <c r="DD36" s="196"/>
      <c r="DE36" s="196"/>
      <c r="DF36" s="196"/>
      <c r="DG36" s="196"/>
      <c r="DH36" s="196"/>
      <c r="DJ36" s="274"/>
      <c r="DK36" s="274"/>
    </row>
    <row r="37" spans="1:158" ht="39" customHeight="1" x14ac:dyDescent="0.25">
      <c r="F37" s="101">
        <v>13</v>
      </c>
      <c r="G37" s="847" t="s">
        <v>95</v>
      </c>
      <c r="H37" s="848"/>
      <c r="I37" s="849"/>
      <c r="J37" s="850" t="s">
        <v>86</v>
      </c>
      <c r="K37" s="851"/>
      <c r="L37" s="851"/>
      <c r="M37" s="851"/>
      <c r="N37" s="851"/>
      <c r="O37" s="851"/>
      <c r="P37" s="851"/>
      <c r="Q37" s="851"/>
      <c r="R37" s="851"/>
      <c r="S37" s="851"/>
      <c r="T37" s="566"/>
      <c r="BB37" s="274"/>
      <c r="BD37" s="54"/>
      <c r="BE37" s="54"/>
      <c r="CJ37" s="196"/>
      <c r="CK37" s="196"/>
      <c r="CL37" s="196"/>
      <c r="CM37" s="196"/>
      <c r="CN37" s="196"/>
      <c r="CO37" s="196"/>
      <c r="CP37" s="196"/>
      <c r="CQ37" s="196"/>
      <c r="CR37" s="196"/>
      <c r="CS37" s="196"/>
      <c r="CT37" s="196"/>
      <c r="CU37" s="196"/>
      <c r="CV37" s="196"/>
      <c r="CW37" s="196"/>
      <c r="CX37" s="196"/>
      <c r="CY37" s="196"/>
      <c r="CZ37" s="196"/>
      <c r="DA37" s="196"/>
      <c r="DB37" s="196"/>
      <c r="DC37" s="196"/>
      <c r="DD37" s="196"/>
      <c r="DE37" s="196"/>
      <c r="DF37" s="196"/>
      <c r="DG37" s="196"/>
      <c r="DH37" s="196"/>
      <c r="DN37" s="196"/>
      <c r="DO37" s="196"/>
      <c r="DP37" s="196"/>
      <c r="DQ37" s="196"/>
      <c r="DR37" s="196"/>
      <c r="DS37" s="196"/>
      <c r="DT37" s="196"/>
      <c r="DU37" s="196"/>
      <c r="DV37" s="196"/>
      <c r="DW37" s="196"/>
      <c r="DX37" s="196"/>
      <c r="DY37" s="196"/>
      <c r="DZ37" s="196"/>
      <c r="EA37" s="196"/>
      <c r="EB37" s="196"/>
      <c r="EC37" s="196"/>
      <c r="ED37" s="196"/>
      <c r="EE37" s="196"/>
      <c r="EF37" s="196"/>
    </row>
    <row r="38" spans="1:158" ht="39" customHeight="1" x14ac:dyDescent="0.25">
      <c r="F38" s="101">
        <v>14</v>
      </c>
      <c r="G38" s="847" t="s">
        <v>617</v>
      </c>
      <c r="H38" s="848"/>
      <c r="I38" s="849"/>
      <c r="J38" s="850" t="s">
        <v>618</v>
      </c>
      <c r="K38" s="851"/>
      <c r="L38" s="851"/>
      <c r="M38" s="851"/>
      <c r="N38" s="851"/>
      <c r="O38" s="851"/>
      <c r="P38" s="851"/>
      <c r="Q38" s="851"/>
      <c r="R38" s="851"/>
      <c r="S38" s="851"/>
      <c r="T38" s="566"/>
      <c r="BD38" s="54"/>
      <c r="BF38" s="303"/>
      <c r="CJ38" s="196"/>
      <c r="CK38" s="196"/>
      <c r="CL38" s="196"/>
      <c r="CM38" s="196"/>
      <c r="CN38" s="196"/>
      <c r="CO38" s="196"/>
      <c r="CP38" s="196"/>
      <c r="CQ38" s="196"/>
      <c r="CR38" s="196"/>
      <c r="CS38" s="196"/>
      <c r="CT38" s="196"/>
      <c r="CU38" s="196"/>
      <c r="CV38" s="196"/>
      <c r="CW38" s="196"/>
      <c r="CX38" s="196"/>
      <c r="CY38" s="196"/>
      <c r="CZ38" s="196"/>
      <c r="DA38" s="196"/>
      <c r="DB38" s="196"/>
      <c r="DC38" s="196"/>
      <c r="DD38" s="196"/>
      <c r="DE38" s="196"/>
      <c r="DF38" s="196"/>
      <c r="DG38" s="196"/>
      <c r="DH38" s="196"/>
    </row>
    <row r="39" spans="1:158" ht="39" customHeight="1" x14ac:dyDescent="0.25">
      <c r="G39" s="91"/>
      <c r="Q39" s="91"/>
      <c r="BD39" s="54"/>
    </row>
    <row r="40" spans="1:158" ht="39" customHeight="1" x14ac:dyDescent="0.25">
      <c r="BE40" s="277"/>
      <c r="BF40" s="304"/>
      <c r="CJ40" s="195"/>
      <c r="CK40" s="195"/>
      <c r="CL40" s="195"/>
      <c r="CM40" s="195"/>
      <c r="CN40" s="195"/>
      <c r="CO40" s="195"/>
      <c r="CP40" s="195"/>
      <c r="CQ40" s="195"/>
      <c r="CR40" s="195"/>
      <c r="CS40" s="195"/>
      <c r="CT40" s="195"/>
      <c r="CU40" s="195"/>
      <c r="CV40" s="195"/>
      <c r="CW40" s="195"/>
      <c r="CX40" s="195"/>
      <c r="CY40" s="195"/>
      <c r="CZ40" s="195"/>
      <c r="DA40" s="195"/>
      <c r="DB40" s="195"/>
      <c r="DC40" s="195"/>
      <c r="DD40" s="195"/>
      <c r="DE40" s="195"/>
      <c r="DF40" s="195"/>
      <c r="DG40" s="195"/>
      <c r="DH40" s="195"/>
    </row>
    <row r="42" spans="1:158" ht="39" customHeight="1" x14ac:dyDescent="0.25">
      <c r="BF42" s="304"/>
      <c r="CJ42" s="194"/>
      <c r="CK42" s="194"/>
      <c r="CL42" s="194"/>
      <c r="CM42" s="194"/>
      <c r="CN42" s="194"/>
      <c r="CO42" s="194"/>
      <c r="CP42" s="194"/>
      <c r="CQ42" s="194"/>
      <c r="CR42" s="194"/>
      <c r="CS42" s="194"/>
      <c r="CT42" s="194"/>
      <c r="CU42" s="194"/>
      <c r="CV42" s="194"/>
      <c r="CW42" s="194"/>
      <c r="CX42" s="194"/>
      <c r="CY42" s="194"/>
      <c r="CZ42" s="194"/>
      <c r="DA42" s="194"/>
      <c r="DB42" s="194"/>
      <c r="DC42" s="194"/>
      <c r="DD42" s="194"/>
      <c r="DE42" s="194"/>
      <c r="DF42" s="194"/>
      <c r="DG42" s="194"/>
      <c r="DH42" s="194"/>
    </row>
  </sheetData>
  <sheetProtection formatCells="0" formatColumns="0" formatRows="0" insertHyperlinks="0" sort="0" autoFilter="0" pivotTables="0"/>
  <mergeCells count="65">
    <mergeCell ref="C24:C30"/>
    <mergeCell ref="D24:D30"/>
    <mergeCell ref="E24:E30"/>
    <mergeCell ref="A31:E33"/>
    <mergeCell ref="A24:A30"/>
    <mergeCell ref="B24:B30"/>
    <mergeCell ref="A17:A23"/>
    <mergeCell ref="B17:B23"/>
    <mergeCell ref="C17:C23"/>
    <mergeCell ref="D17:D23"/>
    <mergeCell ref="E17:E23"/>
    <mergeCell ref="A10:A16"/>
    <mergeCell ref="B10:B16"/>
    <mergeCell ref="C10:C16"/>
    <mergeCell ref="D10:D16"/>
    <mergeCell ref="E10:E16"/>
    <mergeCell ref="A1:E3"/>
    <mergeCell ref="A4:E4"/>
    <mergeCell ref="A5:E5"/>
    <mergeCell ref="A7:G8"/>
    <mergeCell ref="F1:FA1"/>
    <mergeCell ref="F2:FA2"/>
    <mergeCell ref="F3:EQ3"/>
    <mergeCell ref="H7:EQ7"/>
    <mergeCell ref="H8:AA8"/>
    <mergeCell ref="AB8:BE8"/>
    <mergeCell ref="BF8:CI8"/>
    <mergeCell ref="ER3:FA3"/>
    <mergeCell ref="F5:FA5"/>
    <mergeCell ref="F4:FA4"/>
    <mergeCell ref="FA7:FA9"/>
    <mergeCell ref="EY7:EY9"/>
    <mergeCell ref="EZ7:EZ9"/>
    <mergeCell ref="EY24:EY30"/>
    <mergeCell ref="EZ24:EZ30"/>
    <mergeCell ref="FA24:FA30"/>
    <mergeCell ref="EY17:EY23"/>
    <mergeCell ref="EZ17:EZ23"/>
    <mergeCell ref="FA17:FA23"/>
    <mergeCell ref="EX17:EX23"/>
    <mergeCell ref="DN8:EQ8"/>
    <mergeCell ref="CJ8:DM8"/>
    <mergeCell ref="EX7:EX9"/>
    <mergeCell ref="EV7:EV9"/>
    <mergeCell ref="EW7:EW9"/>
    <mergeCell ref="ET7:ET9"/>
    <mergeCell ref="ES7:ES9"/>
    <mergeCell ref="ER7:ER9"/>
    <mergeCell ref="EU7:EU9"/>
    <mergeCell ref="G38:I38"/>
    <mergeCell ref="J38:S38"/>
    <mergeCell ref="F6:FA6"/>
    <mergeCell ref="G36:I36"/>
    <mergeCell ref="J36:S36"/>
    <mergeCell ref="G37:I37"/>
    <mergeCell ref="J37:S37"/>
    <mergeCell ref="EW10:EW16"/>
    <mergeCell ref="EW24:EW30"/>
    <mergeCell ref="EX10:EX16"/>
    <mergeCell ref="EX24:EX30"/>
    <mergeCell ref="ER31:FA33"/>
    <mergeCell ref="EY10:EY16"/>
    <mergeCell ref="EZ10:EZ16"/>
    <mergeCell ref="FA10:FA16"/>
    <mergeCell ref="EW17:EW23"/>
  </mergeCells>
  <hyperlinks>
    <hyperlink ref="FA24" r:id="rId1" xr:uid="{00000000-0004-0000-0200-000000000000}"/>
  </hyperlinks>
  <printOptions horizontalCentered="1" verticalCentered="1"/>
  <pageMargins left="0" right="0" top="0.74803149606299213" bottom="0" header="0.31496062992125984" footer="0"/>
  <pageSetup scale="20" fitToHeight="0" orientation="landscape" r:id="rId2"/>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C124"/>
  <sheetViews>
    <sheetView zoomScale="50" zoomScaleNormal="50" zoomScalePageLayoutView="56" workbookViewId="0">
      <selection activeCell="L8" sqref="L8"/>
    </sheetView>
  </sheetViews>
  <sheetFormatPr baseColWidth="10" defaultColWidth="11.42578125" defaultRowHeight="135" customHeight="1" x14ac:dyDescent="0.25"/>
  <cols>
    <col min="1" max="1" width="18.5703125" style="6" customWidth="1"/>
    <col min="2" max="2" width="18.85546875" style="6" customWidth="1"/>
    <col min="3" max="3" width="37.42578125" style="13" customWidth="1"/>
    <col min="4" max="4" width="10.7109375" style="6" customWidth="1"/>
    <col min="5" max="5" width="10.5703125" style="6" customWidth="1"/>
    <col min="6" max="6" width="10.5703125" style="290" customWidth="1"/>
    <col min="7" max="7" width="10.5703125" style="6" customWidth="1"/>
    <col min="8" max="8" width="10" style="6" customWidth="1"/>
    <col min="9" max="9" width="10.7109375" style="6" customWidth="1"/>
    <col min="10" max="12" width="9.7109375" style="6" customWidth="1"/>
    <col min="13" max="13" width="10.7109375" style="6" customWidth="1"/>
    <col min="14" max="14" width="9.7109375" style="7" customWidth="1"/>
    <col min="15" max="15" width="11.42578125" style="7" customWidth="1"/>
    <col min="16" max="16" width="10.42578125" style="7" customWidth="1"/>
    <col min="17" max="17" width="9.7109375" style="7" customWidth="1"/>
    <col min="18" max="18" width="11.42578125" style="288" customWidth="1"/>
    <col min="19" max="19" width="9.5703125" style="295" customWidth="1"/>
    <col min="20" max="20" width="11.140625" style="7" customWidth="1"/>
    <col min="21" max="21" width="15.42578125" style="7" customWidth="1"/>
    <col min="22" max="22" width="102" style="591" customWidth="1"/>
    <col min="23" max="23" width="30.42578125" style="6" customWidth="1"/>
    <col min="24" max="24" width="25" style="6" customWidth="1"/>
    <col min="25" max="26" width="11.42578125" style="6"/>
    <col min="27" max="27" width="24.7109375" style="6" customWidth="1"/>
    <col min="28" max="16384" width="11.42578125" style="6"/>
  </cols>
  <sheetData>
    <row r="1" spans="1:29" ht="65.25" customHeight="1" x14ac:dyDescent="0.25">
      <c r="A1" s="777"/>
      <c r="B1" s="778"/>
      <c r="C1" s="778"/>
      <c r="D1" s="939" t="s">
        <v>39</v>
      </c>
      <c r="E1" s="940"/>
      <c r="F1" s="940"/>
      <c r="G1" s="940"/>
      <c r="H1" s="940"/>
      <c r="I1" s="940"/>
      <c r="J1" s="940"/>
      <c r="K1" s="940"/>
      <c r="L1" s="940"/>
      <c r="M1" s="940"/>
      <c r="N1" s="940"/>
      <c r="O1" s="940"/>
      <c r="P1" s="940"/>
      <c r="Q1" s="940"/>
      <c r="R1" s="940"/>
      <c r="S1" s="940"/>
      <c r="T1" s="940"/>
      <c r="U1" s="940"/>
      <c r="V1" s="941"/>
    </row>
    <row r="2" spans="1:29" ht="45" customHeight="1" x14ac:dyDescent="0.25">
      <c r="A2" s="779"/>
      <c r="B2" s="780"/>
      <c r="C2" s="780"/>
      <c r="D2" s="942" t="s">
        <v>723</v>
      </c>
      <c r="E2" s="943"/>
      <c r="F2" s="943"/>
      <c r="G2" s="943"/>
      <c r="H2" s="943"/>
      <c r="I2" s="943"/>
      <c r="J2" s="943"/>
      <c r="K2" s="943"/>
      <c r="L2" s="943"/>
      <c r="M2" s="943"/>
      <c r="N2" s="943"/>
      <c r="O2" s="943"/>
      <c r="P2" s="943"/>
      <c r="Q2" s="943"/>
      <c r="R2" s="943"/>
      <c r="S2" s="943"/>
      <c r="T2" s="943"/>
      <c r="U2" s="943"/>
      <c r="V2" s="944"/>
    </row>
    <row r="3" spans="1:29" ht="42.75" customHeight="1" thickBot="1" x14ac:dyDescent="0.3">
      <c r="A3" s="882"/>
      <c r="B3" s="883"/>
      <c r="C3" s="883"/>
      <c r="D3" s="945" t="s">
        <v>40</v>
      </c>
      <c r="E3" s="946"/>
      <c r="F3" s="946"/>
      <c r="G3" s="946"/>
      <c r="H3" s="946"/>
      <c r="I3" s="946"/>
      <c r="J3" s="946"/>
      <c r="K3" s="946"/>
      <c r="L3" s="946"/>
      <c r="M3" s="946"/>
      <c r="N3" s="946"/>
      <c r="O3" s="946"/>
      <c r="P3" s="946"/>
      <c r="Q3" s="946"/>
      <c r="R3" s="946"/>
      <c r="S3" s="946"/>
      <c r="T3" s="946"/>
      <c r="U3" s="947"/>
      <c r="V3" s="494" t="s">
        <v>620</v>
      </c>
    </row>
    <row r="4" spans="1:29" ht="51" customHeight="1" thickBot="1" x14ac:dyDescent="0.3">
      <c r="A4" s="795" t="s">
        <v>0</v>
      </c>
      <c r="B4" s="796"/>
      <c r="C4" s="948"/>
      <c r="D4" s="949" t="s">
        <v>369</v>
      </c>
      <c r="E4" s="950"/>
      <c r="F4" s="950"/>
      <c r="G4" s="950"/>
      <c r="H4" s="950"/>
      <c r="I4" s="950"/>
      <c r="J4" s="950"/>
      <c r="K4" s="950"/>
      <c r="L4" s="950"/>
      <c r="M4" s="950"/>
      <c r="N4" s="950"/>
      <c r="O4" s="950"/>
      <c r="P4" s="950"/>
      <c r="Q4" s="950"/>
      <c r="R4" s="950"/>
      <c r="S4" s="950"/>
      <c r="T4" s="950"/>
      <c r="U4" s="950"/>
      <c r="V4" s="951"/>
    </row>
    <row r="5" spans="1:29" ht="42.75" customHeight="1" thickBot="1" x14ac:dyDescent="0.3">
      <c r="A5" s="952" t="s">
        <v>2</v>
      </c>
      <c r="B5" s="953"/>
      <c r="C5" s="954"/>
      <c r="D5" s="955" t="s">
        <v>724</v>
      </c>
      <c r="E5" s="956"/>
      <c r="F5" s="956"/>
      <c r="G5" s="956"/>
      <c r="H5" s="956"/>
      <c r="I5" s="956"/>
      <c r="J5" s="956"/>
      <c r="K5" s="956"/>
      <c r="L5" s="956"/>
      <c r="M5" s="956"/>
      <c r="N5" s="956"/>
      <c r="O5" s="956"/>
      <c r="P5" s="956"/>
      <c r="Q5" s="956"/>
      <c r="R5" s="956"/>
      <c r="S5" s="956"/>
      <c r="T5" s="956"/>
      <c r="U5" s="956"/>
      <c r="V5" s="957"/>
    </row>
    <row r="6" spans="1:29" ht="31.5" customHeight="1" thickBot="1" x14ac:dyDescent="0.3">
      <c r="A6" s="958"/>
      <c r="B6" s="959"/>
      <c r="C6" s="959"/>
      <c r="D6" s="959"/>
      <c r="E6" s="959"/>
      <c r="F6" s="959"/>
      <c r="G6" s="959"/>
      <c r="H6" s="959"/>
      <c r="I6" s="959"/>
      <c r="J6" s="959"/>
      <c r="K6" s="959"/>
      <c r="L6" s="959"/>
      <c r="M6" s="959"/>
      <c r="N6" s="959"/>
      <c r="O6" s="959"/>
      <c r="P6" s="959"/>
      <c r="Q6" s="959"/>
      <c r="R6" s="959"/>
      <c r="S6" s="959"/>
      <c r="T6" s="959"/>
      <c r="U6" s="959"/>
      <c r="V6" s="960"/>
    </row>
    <row r="7" spans="1:29" s="8" customFormat="1" ht="42" customHeight="1" x14ac:dyDescent="0.25">
      <c r="A7" s="961" t="s">
        <v>23</v>
      </c>
      <c r="B7" s="963" t="s">
        <v>24</v>
      </c>
      <c r="C7" s="965" t="s">
        <v>68</v>
      </c>
      <c r="D7" s="967" t="s">
        <v>25</v>
      </c>
      <c r="E7" s="968"/>
      <c r="F7" s="969" t="s">
        <v>524</v>
      </c>
      <c r="G7" s="969"/>
      <c r="H7" s="969"/>
      <c r="I7" s="969"/>
      <c r="J7" s="969"/>
      <c r="K7" s="969"/>
      <c r="L7" s="969"/>
      <c r="M7" s="969"/>
      <c r="N7" s="969"/>
      <c r="O7" s="969"/>
      <c r="P7" s="969"/>
      <c r="Q7" s="969"/>
      <c r="R7" s="969"/>
      <c r="S7" s="969"/>
      <c r="T7" s="963" t="s">
        <v>29</v>
      </c>
      <c r="U7" s="963"/>
      <c r="V7" s="970" t="s">
        <v>711</v>
      </c>
    </row>
    <row r="8" spans="1:29" s="8" customFormat="1" ht="70.5" customHeight="1" thickBot="1" x14ac:dyDescent="0.3">
      <c r="A8" s="962"/>
      <c r="B8" s="964"/>
      <c r="C8" s="966"/>
      <c r="D8" s="520" t="s">
        <v>26</v>
      </c>
      <c r="E8" s="520" t="s">
        <v>27</v>
      </c>
      <c r="F8" s="521" t="s">
        <v>28</v>
      </c>
      <c r="G8" s="237" t="s">
        <v>6</v>
      </c>
      <c r="H8" s="237" t="s">
        <v>7</v>
      </c>
      <c r="I8" s="237" t="s">
        <v>8</v>
      </c>
      <c r="J8" s="237" t="s">
        <v>9</v>
      </c>
      <c r="K8" s="237" t="s">
        <v>10</v>
      </c>
      <c r="L8" s="237" t="s">
        <v>11</v>
      </c>
      <c r="M8" s="237" t="s">
        <v>12</v>
      </c>
      <c r="N8" s="237" t="s">
        <v>13</v>
      </c>
      <c r="O8" s="237" t="s">
        <v>14</v>
      </c>
      <c r="P8" s="237" t="s">
        <v>15</v>
      </c>
      <c r="Q8" s="237" t="s">
        <v>16</v>
      </c>
      <c r="R8" s="237" t="s">
        <v>17</v>
      </c>
      <c r="S8" s="522" t="s">
        <v>18</v>
      </c>
      <c r="T8" s="523" t="s">
        <v>30</v>
      </c>
      <c r="U8" s="523" t="s">
        <v>31</v>
      </c>
      <c r="V8" s="971"/>
    </row>
    <row r="9" spans="1:29" s="8" customFormat="1" ht="32.25" customHeight="1" x14ac:dyDescent="0.25">
      <c r="A9" s="978" t="s">
        <v>374</v>
      </c>
      <c r="B9" s="980" t="s">
        <v>725</v>
      </c>
      <c r="C9" s="982" t="s">
        <v>383</v>
      </c>
      <c r="D9" s="983" t="s">
        <v>384</v>
      </c>
      <c r="E9" s="983" t="s">
        <v>384</v>
      </c>
      <c r="F9" s="524" t="s">
        <v>19</v>
      </c>
      <c r="G9" s="640">
        <v>0.25</v>
      </c>
      <c r="H9" s="640">
        <v>0.75</v>
      </c>
      <c r="I9" s="640"/>
      <c r="J9" s="641"/>
      <c r="K9" s="641"/>
      <c r="L9" s="641"/>
      <c r="M9" s="641"/>
      <c r="N9" s="641"/>
      <c r="O9" s="641"/>
      <c r="P9" s="640"/>
      <c r="Q9" s="642"/>
      <c r="R9" s="642"/>
      <c r="S9" s="525">
        <f>SUM(G9:R9)</f>
        <v>1</v>
      </c>
      <c r="T9" s="984">
        <v>86</v>
      </c>
      <c r="U9" s="972">
        <v>8.5999999999999993E-2</v>
      </c>
      <c r="V9" s="974" t="s">
        <v>712</v>
      </c>
    </row>
    <row r="10" spans="1:29" s="8" customFormat="1" ht="32.25" customHeight="1" thickBot="1" x14ac:dyDescent="0.3">
      <c r="A10" s="979"/>
      <c r="B10" s="981"/>
      <c r="C10" s="976"/>
      <c r="D10" s="977"/>
      <c r="E10" s="977"/>
      <c r="F10" s="273" t="s">
        <v>20</v>
      </c>
      <c r="G10" s="643">
        <v>0.25</v>
      </c>
      <c r="H10" s="643">
        <v>0.75</v>
      </c>
      <c r="I10" s="643"/>
      <c r="J10" s="643"/>
      <c r="K10" s="643"/>
      <c r="L10" s="644"/>
      <c r="M10" s="643"/>
      <c r="N10" s="643"/>
      <c r="O10" s="643"/>
      <c r="P10" s="643"/>
      <c r="Q10" s="643"/>
      <c r="R10" s="643"/>
      <c r="S10" s="519">
        <f t="shared" ref="S10:S30" si="0">SUM(G10:R10)</f>
        <v>1</v>
      </c>
      <c r="T10" s="985"/>
      <c r="U10" s="973"/>
      <c r="V10" s="975"/>
    </row>
    <row r="11" spans="1:29" s="8" customFormat="1" ht="32.25" customHeight="1" x14ac:dyDescent="0.25">
      <c r="A11" s="979"/>
      <c r="B11" s="981"/>
      <c r="C11" s="976" t="s">
        <v>431</v>
      </c>
      <c r="D11" s="977" t="s">
        <v>384</v>
      </c>
      <c r="E11" s="977" t="s">
        <v>384</v>
      </c>
      <c r="F11" s="272" t="s">
        <v>19</v>
      </c>
      <c r="G11" s="643">
        <v>0</v>
      </c>
      <c r="H11" s="643">
        <v>0.05</v>
      </c>
      <c r="I11" s="643">
        <v>0.1</v>
      </c>
      <c r="J11" s="643">
        <v>0.1</v>
      </c>
      <c r="K11" s="643">
        <v>0.1</v>
      </c>
      <c r="L11" s="643">
        <v>0.1</v>
      </c>
      <c r="M11" s="643">
        <v>0.1</v>
      </c>
      <c r="N11" s="643">
        <v>0.1</v>
      </c>
      <c r="O11" s="643">
        <v>0.1</v>
      </c>
      <c r="P11" s="643">
        <v>0.1</v>
      </c>
      <c r="Q11" s="645">
        <v>0.1</v>
      </c>
      <c r="R11" s="645">
        <v>0.05</v>
      </c>
      <c r="S11" s="379">
        <f t="shared" si="0"/>
        <v>0.99999999999999989</v>
      </c>
      <c r="T11" s="985"/>
      <c r="U11" s="973">
        <v>0.35</v>
      </c>
      <c r="V11" s="974" t="s">
        <v>726</v>
      </c>
      <c r="Y11" s="591"/>
    </row>
    <row r="12" spans="1:29" s="8" customFormat="1" ht="32.25" customHeight="1" x14ac:dyDescent="0.25">
      <c r="A12" s="979"/>
      <c r="B12" s="981"/>
      <c r="C12" s="976"/>
      <c r="D12" s="977"/>
      <c r="E12" s="977"/>
      <c r="F12" s="273" t="s">
        <v>20</v>
      </c>
      <c r="G12" s="643"/>
      <c r="H12" s="643">
        <v>0.05</v>
      </c>
      <c r="I12" s="643">
        <v>0.1</v>
      </c>
      <c r="J12" s="643">
        <v>0.1</v>
      </c>
      <c r="K12" s="643">
        <v>0.1</v>
      </c>
      <c r="L12" s="644">
        <v>0.1</v>
      </c>
      <c r="M12" s="645">
        <v>0.1</v>
      </c>
      <c r="N12" s="643">
        <v>0.1</v>
      </c>
      <c r="O12" s="643">
        <v>0.1</v>
      </c>
      <c r="P12" s="643"/>
      <c r="Q12" s="643"/>
      <c r="R12" s="643"/>
      <c r="S12" s="519">
        <f t="shared" si="0"/>
        <v>0.74999999999999989</v>
      </c>
      <c r="T12" s="985"/>
      <c r="U12" s="973"/>
      <c r="V12" s="975"/>
      <c r="Y12" s="591"/>
    </row>
    <row r="13" spans="1:29" s="8" customFormat="1" ht="32.25" customHeight="1" x14ac:dyDescent="0.25">
      <c r="A13" s="979"/>
      <c r="B13" s="981"/>
      <c r="C13" s="976" t="s">
        <v>434</v>
      </c>
      <c r="D13" s="977" t="s">
        <v>384</v>
      </c>
      <c r="E13" s="977" t="s">
        <v>384</v>
      </c>
      <c r="F13" s="272" t="s">
        <v>19</v>
      </c>
      <c r="G13" s="643">
        <v>0.05</v>
      </c>
      <c r="H13" s="643">
        <v>0</v>
      </c>
      <c r="I13" s="643">
        <v>0.05</v>
      </c>
      <c r="J13" s="643">
        <v>0.05</v>
      </c>
      <c r="K13" s="643">
        <v>0.05</v>
      </c>
      <c r="L13" s="643">
        <v>0.2</v>
      </c>
      <c r="M13" s="643">
        <v>0.05</v>
      </c>
      <c r="N13" s="643">
        <v>0.05</v>
      </c>
      <c r="O13" s="643">
        <v>0.2</v>
      </c>
      <c r="P13" s="643">
        <v>0.05</v>
      </c>
      <c r="Q13" s="645">
        <v>0.05</v>
      </c>
      <c r="R13" s="645">
        <v>0.2</v>
      </c>
      <c r="S13" s="379">
        <f t="shared" si="0"/>
        <v>1</v>
      </c>
      <c r="T13" s="985"/>
      <c r="U13" s="973">
        <v>0.15</v>
      </c>
      <c r="V13" s="998" t="s">
        <v>720</v>
      </c>
      <c r="Y13" s="591"/>
    </row>
    <row r="14" spans="1:29" s="8" customFormat="1" ht="32.25" customHeight="1" x14ac:dyDescent="0.25">
      <c r="A14" s="979"/>
      <c r="B14" s="981"/>
      <c r="C14" s="976"/>
      <c r="D14" s="977"/>
      <c r="E14" s="977"/>
      <c r="F14" s="273" t="s">
        <v>20</v>
      </c>
      <c r="G14" s="643">
        <v>0.05</v>
      </c>
      <c r="H14" s="643">
        <v>0</v>
      </c>
      <c r="I14" s="643">
        <v>0.05</v>
      </c>
      <c r="J14" s="643">
        <v>0.05</v>
      </c>
      <c r="K14" s="643">
        <v>0.05</v>
      </c>
      <c r="L14" s="644">
        <v>0.2</v>
      </c>
      <c r="M14" s="643">
        <v>0.05</v>
      </c>
      <c r="N14" s="643">
        <v>0.05</v>
      </c>
      <c r="O14" s="643">
        <v>0.2</v>
      </c>
      <c r="P14" s="643"/>
      <c r="Q14" s="643"/>
      <c r="R14" s="646"/>
      <c r="S14" s="519">
        <f t="shared" si="0"/>
        <v>0.7</v>
      </c>
      <c r="T14" s="985"/>
      <c r="U14" s="973"/>
      <c r="V14" s="999"/>
      <c r="W14" s="380"/>
      <c r="X14" s="380"/>
      <c r="Y14" s="380"/>
      <c r="Z14" s="380"/>
      <c r="AA14" s="380"/>
      <c r="AB14" s="380"/>
      <c r="AC14" s="380"/>
    </row>
    <row r="15" spans="1:29" s="8" customFormat="1" ht="32.25" customHeight="1" x14ac:dyDescent="0.25">
      <c r="A15" s="979"/>
      <c r="B15" s="981"/>
      <c r="C15" s="976" t="s">
        <v>432</v>
      </c>
      <c r="D15" s="977" t="s">
        <v>384</v>
      </c>
      <c r="E15" s="977"/>
      <c r="F15" s="272" t="s">
        <v>19</v>
      </c>
      <c r="G15" s="643">
        <v>0</v>
      </c>
      <c r="H15" s="643">
        <v>0.03</v>
      </c>
      <c r="I15" s="643">
        <v>0.09</v>
      </c>
      <c r="J15" s="643">
        <v>0.11</v>
      </c>
      <c r="K15" s="643">
        <v>0.11</v>
      </c>
      <c r="L15" s="643">
        <v>0.11</v>
      </c>
      <c r="M15" s="643">
        <v>0.11</v>
      </c>
      <c r="N15" s="643">
        <v>0.105</v>
      </c>
      <c r="O15" s="643">
        <v>0.1</v>
      </c>
      <c r="P15" s="643">
        <v>0.1</v>
      </c>
      <c r="Q15" s="645">
        <v>8.5000000000000006E-2</v>
      </c>
      <c r="R15" s="645">
        <v>0.05</v>
      </c>
      <c r="S15" s="379">
        <f t="shared" si="0"/>
        <v>0.99999999999999989</v>
      </c>
      <c r="T15" s="985"/>
      <c r="U15" s="973">
        <v>0.08</v>
      </c>
      <c r="V15" s="988" t="s">
        <v>713</v>
      </c>
      <c r="X15" s="625"/>
      <c r="Y15" s="380"/>
      <c r="Z15" s="380"/>
      <c r="AA15" s="380"/>
      <c r="AB15" s="380"/>
      <c r="AC15" s="380"/>
    </row>
    <row r="16" spans="1:29" s="8" customFormat="1" ht="32.25" customHeight="1" x14ac:dyDescent="0.25">
      <c r="A16" s="979"/>
      <c r="B16" s="981"/>
      <c r="C16" s="976"/>
      <c r="D16" s="977"/>
      <c r="E16" s="977"/>
      <c r="F16" s="273" t="s">
        <v>20</v>
      </c>
      <c r="G16" s="643"/>
      <c r="H16" s="643">
        <v>3.2899999999999999E-2</v>
      </c>
      <c r="I16" s="643">
        <v>9.5200000000000007E-2</v>
      </c>
      <c r="J16" s="643">
        <v>0.1009</v>
      </c>
      <c r="K16" s="643">
        <v>0.1002</v>
      </c>
      <c r="L16" s="644">
        <v>9.7199999999999995E-2</v>
      </c>
      <c r="M16" s="643">
        <v>0.107</v>
      </c>
      <c r="N16" s="643">
        <v>9.5899999999999999E-2</v>
      </c>
      <c r="O16" s="643">
        <v>9.6000000000000002E-2</v>
      </c>
      <c r="P16" s="643"/>
      <c r="Q16" s="643"/>
      <c r="R16" s="643"/>
      <c r="S16" s="583">
        <f t="shared" si="0"/>
        <v>0.72529999999999994</v>
      </c>
      <c r="T16" s="985"/>
      <c r="U16" s="973"/>
      <c r="V16" s="975"/>
      <c r="W16" s="380"/>
      <c r="X16" s="380"/>
      <c r="Y16" s="380"/>
      <c r="Z16" s="380"/>
      <c r="AA16" s="380"/>
      <c r="AB16" s="380"/>
      <c r="AC16" s="380"/>
    </row>
    <row r="17" spans="1:29" s="8" customFormat="1" ht="32.25" customHeight="1" x14ac:dyDescent="0.25">
      <c r="A17" s="979"/>
      <c r="B17" s="981"/>
      <c r="C17" s="976" t="s">
        <v>385</v>
      </c>
      <c r="D17" s="977" t="s">
        <v>384</v>
      </c>
      <c r="E17" s="977"/>
      <c r="F17" s="272" t="s">
        <v>19</v>
      </c>
      <c r="G17" s="643">
        <v>0.79120000000000001</v>
      </c>
      <c r="H17" s="643">
        <v>0</v>
      </c>
      <c r="I17" s="643">
        <v>5.7999999999999996E-3</v>
      </c>
      <c r="J17" s="643">
        <v>0.02</v>
      </c>
      <c r="K17" s="643">
        <v>0.02</v>
      </c>
      <c r="L17" s="643">
        <v>0.02</v>
      </c>
      <c r="M17" s="643">
        <v>0.02</v>
      </c>
      <c r="N17" s="643">
        <v>0.02</v>
      </c>
      <c r="O17" s="643">
        <v>0.02</v>
      </c>
      <c r="P17" s="643">
        <v>0.02</v>
      </c>
      <c r="Q17" s="645">
        <v>0.02</v>
      </c>
      <c r="R17" s="645">
        <v>4.2999999999999997E-2</v>
      </c>
      <c r="S17" s="379">
        <f t="shared" si="0"/>
        <v>1.0000000000000002</v>
      </c>
      <c r="T17" s="985"/>
      <c r="U17" s="986">
        <v>3.4000000000000002E-2</v>
      </c>
      <c r="V17" s="1000" t="s">
        <v>683</v>
      </c>
      <c r="W17" s="382"/>
      <c r="X17" s="381"/>
      <c r="Y17" s="380"/>
      <c r="Z17" s="380"/>
      <c r="AA17" s="380"/>
      <c r="AB17" s="380"/>
      <c r="AC17" s="380"/>
    </row>
    <row r="18" spans="1:29" s="8" customFormat="1" ht="32.25" customHeight="1" x14ac:dyDescent="0.25">
      <c r="A18" s="979"/>
      <c r="B18" s="981"/>
      <c r="C18" s="976"/>
      <c r="D18" s="977"/>
      <c r="E18" s="977"/>
      <c r="F18" s="273" t="s">
        <v>20</v>
      </c>
      <c r="G18" s="643">
        <v>0.79120000000000001</v>
      </c>
      <c r="H18" s="643">
        <v>0</v>
      </c>
      <c r="I18" s="643">
        <v>5.7999999999999996E-3</v>
      </c>
      <c r="J18" s="643">
        <v>6.6E-3</v>
      </c>
      <c r="K18" s="643">
        <v>4.41E-2</v>
      </c>
      <c r="L18" s="644">
        <v>6.4999999999999997E-3</v>
      </c>
      <c r="M18" s="643">
        <v>6.3399999999999998E-2</v>
      </c>
      <c r="N18" s="643">
        <v>1.6E-2</v>
      </c>
      <c r="O18" s="643">
        <v>5.2999999999999999E-2</v>
      </c>
      <c r="P18" s="643"/>
      <c r="Q18" s="643"/>
      <c r="R18" s="643"/>
      <c r="S18" s="583">
        <f>SUM(G18:R18)</f>
        <v>0.98660000000000014</v>
      </c>
      <c r="T18" s="985"/>
      <c r="U18" s="987"/>
      <c r="V18" s="1001"/>
      <c r="W18" s="380"/>
      <c r="X18" s="381"/>
      <c r="Y18" s="380"/>
      <c r="Z18" s="380"/>
      <c r="AA18" s="380"/>
      <c r="AB18" s="380"/>
      <c r="AC18" s="380"/>
    </row>
    <row r="19" spans="1:29" s="8" customFormat="1" ht="32.25" customHeight="1" x14ac:dyDescent="0.25">
      <c r="A19" s="979"/>
      <c r="B19" s="981"/>
      <c r="C19" s="976" t="s">
        <v>433</v>
      </c>
      <c r="D19" s="977" t="s">
        <v>384</v>
      </c>
      <c r="E19" s="977"/>
      <c r="F19" s="272" t="s">
        <v>19</v>
      </c>
      <c r="G19" s="643">
        <v>0</v>
      </c>
      <c r="H19" s="643">
        <v>0.03</v>
      </c>
      <c r="I19" s="643">
        <v>0.09</v>
      </c>
      <c r="J19" s="643">
        <v>0.1</v>
      </c>
      <c r="K19" s="643">
        <v>0.11</v>
      </c>
      <c r="L19" s="643">
        <v>0.1</v>
      </c>
      <c r="M19" s="643">
        <v>0.1</v>
      </c>
      <c r="N19" s="643">
        <v>0.1</v>
      </c>
      <c r="O19" s="643">
        <v>0.1</v>
      </c>
      <c r="P19" s="643">
        <v>0.1</v>
      </c>
      <c r="Q19" s="645">
        <v>0.1</v>
      </c>
      <c r="R19" s="645">
        <v>7.0000000000000007E-2</v>
      </c>
      <c r="S19" s="379">
        <f t="shared" si="0"/>
        <v>1</v>
      </c>
      <c r="T19" s="985"/>
      <c r="U19" s="986">
        <v>0.1</v>
      </c>
      <c r="V19" s="988" t="s">
        <v>714</v>
      </c>
      <c r="X19" s="626"/>
    </row>
    <row r="20" spans="1:29" s="8" customFormat="1" ht="32.25" customHeight="1" x14ac:dyDescent="0.25">
      <c r="A20" s="979"/>
      <c r="B20" s="981"/>
      <c r="C20" s="976"/>
      <c r="D20" s="977"/>
      <c r="E20" s="977"/>
      <c r="F20" s="273" t="s">
        <v>20</v>
      </c>
      <c r="G20" s="643"/>
      <c r="H20" s="643">
        <v>3.4599999999999999E-2</v>
      </c>
      <c r="I20" s="643">
        <v>9.2999999999999999E-2</v>
      </c>
      <c r="J20" s="643">
        <v>0.1019</v>
      </c>
      <c r="K20" s="643">
        <v>7.3300000000000004E-2</v>
      </c>
      <c r="L20" s="644">
        <v>9.8199999999999996E-2</v>
      </c>
      <c r="M20" s="643">
        <v>0.104</v>
      </c>
      <c r="N20" s="643">
        <v>0.1862</v>
      </c>
      <c r="O20" s="643">
        <v>0.1323</v>
      </c>
      <c r="P20" s="643"/>
      <c r="Q20" s="643"/>
      <c r="R20" s="643"/>
      <c r="S20" s="583">
        <f t="shared" si="0"/>
        <v>0.82350000000000001</v>
      </c>
      <c r="T20" s="985"/>
      <c r="U20" s="987"/>
      <c r="V20" s="975"/>
      <c r="X20" s="626"/>
    </row>
    <row r="21" spans="1:29" s="8" customFormat="1" ht="32.25" customHeight="1" x14ac:dyDescent="0.25">
      <c r="A21" s="979"/>
      <c r="B21" s="981"/>
      <c r="C21" s="976" t="s">
        <v>715</v>
      </c>
      <c r="D21" s="977" t="s">
        <v>384</v>
      </c>
      <c r="E21" s="977"/>
      <c r="F21" s="272" t="s">
        <v>19</v>
      </c>
      <c r="G21" s="643">
        <v>0</v>
      </c>
      <c r="H21" s="643">
        <v>0.08</v>
      </c>
      <c r="I21" s="643">
        <v>0.09</v>
      </c>
      <c r="J21" s="643">
        <v>0.09</v>
      </c>
      <c r="K21" s="643">
        <v>0.09</v>
      </c>
      <c r="L21" s="643">
        <v>0.09</v>
      </c>
      <c r="M21" s="643">
        <v>0.09</v>
      </c>
      <c r="N21" s="643">
        <v>0.09</v>
      </c>
      <c r="O21" s="643">
        <v>0.09</v>
      </c>
      <c r="P21" s="643">
        <v>0.09</v>
      </c>
      <c r="Q21" s="643">
        <v>0.09</v>
      </c>
      <c r="R21" s="643">
        <v>0.11</v>
      </c>
      <c r="S21" s="379">
        <f t="shared" si="0"/>
        <v>0.99999999999999978</v>
      </c>
      <c r="T21" s="985"/>
      <c r="U21" s="986">
        <v>0.06</v>
      </c>
      <c r="V21" s="988" t="s">
        <v>722</v>
      </c>
      <c r="X21" s="626"/>
    </row>
    <row r="22" spans="1:29" s="8" customFormat="1" ht="32.25" customHeight="1" x14ac:dyDescent="0.25">
      <c r="A22" s="979"/>
      <c r="B22" s="981"/>
      <c r="C22" s="976"/>
      <c r="D22" s="977"/>
      <c r="E22" s="977"/>
      <c r="F22" s="273" t="s">
        <v>20</v>
      </c>
      <c r="G22" s="643">
        <v>0</v>
      </c>
      <c r="H22" s="643">
        <v>0.08</v>
      </c>
      <c r="I22" s="643">
        <v>0.09</v>
      </c>
      <c r="J22" s="643">
        <v>0.09</v>
      </c>
      <c r="K22" s="643">
        <v>0.09</v>
      </c>
      <c r="L22" s="644">
        <v>0.1</v>
      </c>
      <c r="M22" s="643">
        <v>0.09</v>
      </c>
      <c r="N22" s="643">
        <v>0.09</v>
      </c>
      <c r="O22" s="643">
        <v>0.09</v>
      </c>
      <c r="P22" s="643"/>
      <c r="Q22" s="643"/>
      <c r="R22" s="643"/>
      <c r="S22" s="519">
        <f t="shared" si="0"/>
        <v>0.71999999999999986</v>
      </c>
      <c r="T22" s="985"/>
      <c r="U22" s="987"/>
      <c r="V22" s="975"/>
    </row>
    <row r="23" spans="1:29" s="8" customFormat="1" ht="32.25" customHeight="1" x14ac:dyDescent="0.25">
      <c r="A23" s="979" t="s">
        <v>377</v>
      </c>
      <c r="B23" s="989" t="s">
        <v>386</v>
      </c>
      <c r="C23" s="990" t="s">
        <v>387</v>
      </c>
      <c r="D23" s="991" t="s">
        <v>384</v>
      </c>
      <c r="E23" s="991" t="s">
        <v>384</v>
      </c>
      <c r="F23" s="272" t="s">
        <v>19</v>
      </c>
      <c r="G23" s="643">
        <v>0</v>
      </c>
      <c r="H23" s="643">
        <v>0</v>
      </c>
      <c r="I23" s="643">
        <v>0.1</v>
      </c>
      <c r="J23" s="643">
        <v>0.1</v>
      </c>
      <c r="K23" s="643">
        <v>0.1</v>
      </c>
      <c r="L23" s="643">
        <v>0.1</v>
      </c>
      <c r="M23" s="643">
        <v>0.1</v>
      </c>
      <c r="N23" s="643">
        <v>0.1</v>
      </c>
      <c r="O23" s="643">
        <v>0.1</v>
      </c>
      <c r="P23" s="643">
        <v>0.1</v>
      </c>
      <c r="Q23" s="643">
        <v>0.1</v>
      </c>
      <c r="R23" s="645">
        <v>0.1</v>
      </c>
      <c r="S23" s="379">
        <f t="shared" si="0"/>
        <v>0.99999999999999989</v>
      </c>
      <c r="T23" s="995">
        <v>6</v>
      </c>
      <c r="U23" s="986">
        <v>2.5000000000000001E-2</v>
      </c>
      <c r="V23" s="993" t="s">
        <v>716</v>
      </c>
    </row>
    <row r="24" spans="1:29" s="8" customFormat="1" ht="32.25" customHeight="1" x14ac:dyDescent="0.25">
      <c r="A24" s="979"/>
      <c r="B24" s="989"/>
      <c r="C24" s="990"/>
      <c r="D24" s="992"/>
      <c r="E24" s="992"/>
      <c r="F24" s="273" t="s">
        <v>20</v>
      </c>
      <c r="G24" s="643">
        <v>0</v>
      </c>
      <c r="H24" s="643">
        <v>0</v>
      </c>
      <c r="I24" s="643">
        <v>5.2999999999999999E-2</v>
      </c>
      <c r="J24" s="643">
        <v>0.14499999999999999</v>
      </c>
      <c r="K24" s="643">
        <v>0.10199999999999999</v>
      </c>
      <c r="L24" s="644">
        <v>0.1</v>
      </c>
      <c r="M24" s="643">
        <v>9.8000000000000004E-2</v>
      </c>
      <c r="N24" s="643">
        <v>0.10199999999999999</v>
      </c>
      <c r="O24" s="643">
        <v>0.1</v>
      </c>
      <c r="P24" s="643"/>
      <c r="Q24" s="643"/>
      <c r="R24" s="643"/>
      <c r="S24" s="519">
        <f t="shared" si="0"/>
        <v>0.7</v>
      </c>
      <c r="T24" s="996"/>
      <c r="U24" s="987"/>
      <c r="V24" s="994"/>
    </row>
    <row r="25" spans="1:29" s="8" customFormat="1" ht="32.25" customHeight="1" x14ac:dyDescent="0.25">
      <c r="A25" s="979"/>
      <c r="B25" s="989"/>
      <c r="C25" s="990" t="s">
        <v>676</v>
      </c>
      <c r="D25" s="991" t="s">
        <v>384</v>
      </c>
      <c r="E25" s="991" t="s">
        <v>384</v>
      </c>
      <c r="F25" s="272" t="s">
        <v>19</v>
      </c>
      <c r="G25" s="643">
        <v>0</v>
      </c>
      <c r="H25" s="643">
        <v>0.09</v>
      </c>
      <c r="I25" s="643">
        <v>0.09</v>
      </c>
      <c r="J25" s="643">
        <v>0.09</v>
      </c>
      <c r="K25" s="643">
        <v>0.09</v>
      </c>
      <c r="L25" s="643">
        <v>0.09</v>
      </c>
      <c r="M25" s="643">
        <v>0.09</v>
      </c>
      <c r="N25" s="643">
        <v>0.09</v>
      </c>
      <c r="O25" s="643">
        <v>0.09</v>
      </c>
      <c r="P25" s="643">
        <v>0.09</v>
      </c>
      <c r="Q25" s="645">
        <v>0.09</v>
      </c>
      <c r="R25" s="645">
        <v>0.1</v>
      </c>
      <c r="S25" s="379">
        <f>SUM(H25:R25)</f>
        <v>0.99999999999999978</v>
      </c>
      <c r="T25" s="996"/>
      <c r="U25" s="986">
        <v>5.0000000000000001E-3</v>
      </c>
      <c r="V25" s="993" t="s">
        <v>684</v>
      </c>
    </row>
    <row r="26" spans="1:29" s="8" customFormat="1" ht="32.25" customHeight="1" x14ac:dyDescent="0.25">
      <c r="A26" s="979"/>
      <c r="B26" s="989"/>
      <c r="C26" s="990"/>
      <c r="D26" s="992"/>
      <c r="E26" s="992"/>
      <c r="F26" s="273" t="s">
        <v>20</v>
      </c>
      <c r="G26" s="643">
        <v>0</v>
      </c>
      <c r="H26" s="643">
        <v>0.09</v>
      </c>
      <c r="I26" s="643">
        <v>0.09</v>
      </c>
      <c r="J26" s="643">
        <v>0.09</v>
      </c>
      <c r="K26" s="643">
        <v>0.09</v>
      </c>
      <c r="L26" s="644">
        <v>0.09</v>
      </c>
      <c r="M26" s="643">
        <v>0.09</v>
      </c>
      <c r="N26" s="643">
        <v>0.09</v>
      </c>
      <c r="O26" s="643">
        <v>0.09</v>
      </c>
      <c r="P26" s="643"/>
      <c r="Q26" s="643"/>
      <c r="R26" s="643"/>
      <c r="S26" s="519">
        <f t="shared" si="0"/>
        <v>0.71999999999999986</v>
      </c>
      <c r="T26" s="996"/>
      <c r="U26" s="987"/>
      <c r="V26" s="994"/>
    </row>
    <row r="27" spans="1:29" s="8" customFormat="1" ht="32.25" customHeight="1" x14ac:dyDescent="0.25">
      <c r="A27" s="979"/>
      <c r="B27" s="989"/>
      <c r="C27" s="990" t="s">
        <v>677</v>
      </c>
      <c r="D27" s="991" t="s">
        <v>384</v>
      </c>
      <c r="E27" s="991" t="s">
        <v>384</v>
      </c>
      <c r="F27" s="272" t="s">
        <v>19</v>
      </c>
      <c r="G27" s="643">
        <v>0</v>
      </c>
      <c r="H27" s="643">
        <v>0.09</v>
      </c>
      <c r="I27" s="643">
        <v>0.09</v>
      </c>
      <c r="J27" s="643">
        <v>0.09</v>
      </c>
      <c r="K27" s="643">
        <v>0.09</v>
      </c>
      <c r="L27" s="643">
        <v>0.09</v>
      </c>
      <c r="M27" s="643">
        <v>0.09</v>
      </c>
      <c r="N27" s="643">
        <v>0.09</v>
      </c>
      <c r="O27" s="643">
        <v>0.09</v>
      </c>
      <c r="P27" s="643">
        <v>0.09</v>
      </c>
      <c r="Q27" s="645">
        <v>0.09</v>
      </c>
      <c r="R27" s="645">
        <v>0.1</v>
      </c>
      <c r="S27" s="379">
        <f>SUM(H27:R27)</f>
        <v>0.99999999999999978</v>
      </c>
      <c r="T27" s="996"/>
      <c r="U27" s="986">
        <v>2.5000000000000001E-2</v>
      </c>
      <c r="V27" s="993" t="s">
        <v>685</v>
      </c>
    </row>
    <row r="28" spans="1:29" s="8" customFormat="1" ht="32.25" customHeight="1" x14ac:dyDescent="0.25">
      <c r="A28" s="979"/>
      <c r="B28" s="989"/>
      <c r="C28" s="990"/>
      <c r="D28" s="992"/>
      <c r="E28" s="992"/>
      <c r="F28" s="273" t="s">
        <v>20</v>
      </c>
      <c r="G28" s="643">
        <v>0</v>
      </c>
      <c r="H28" s="643">
        <v>0.09</v>
      </c>
      <c r="I28" s="643">
        <v>0.09</v>
      </c>
      <c r="J28" s="643">
        <v>0.09</v>
      </c>
      <c r="K28" s="643">
        <v>0.09</v>
      </c>
      <c r="L28" s="644">
        <v>0.09</v>
      </c>
      <c r="M28" s="643">
        <v>0.09</v>
      </c>
      <c r="N28" s="643">
        <v>0.09</v>
      </c>
      <c r="O28" s="643">
        <v>0.09</v>
      </c>
      <c r="P28" s="643"/>
      <c r="Q28" s="643"/>
      <c r="R28" s="643"/>
      <c r="S28" s="519">
        <f t="shared" si="0"/>
        <v>0.71999999999999986</v>
      </c>
      <c r="T28" s="996"/>
      <c r="U28" s="987"/>
      <c r="V28" s="994"/>
    </row>
    <row r="29" spans="1:29" s="8" customFormat="1" ht="32.25" customHeight="1" x14ac:dyDescent="0.25">
      <c r="A29" s="979"/>
      <c r="B29" s="989"/>
      <c r="C29" s="990" t="s">
        <v>717</v>
      </c>
      <c r="D29" s="991" t="s">
        <v>384</v>
      </c>
      <c r="E29" s="991" t="s">
        <v>384</v>
      </c>
      <c r="F29" s="272" t="s">
        <v>19</v>
      </c>
      <c r="G29" s="643">
        <v>0</v>
      </c>
      <c r="H29" s="643">
        <v>0.09</v>
      </c>
      <c r="I29" s="643">
        <v>0.09</v>
      </c>
      <c r="J29" s="643">
        <v>0.09</v>
      </c>
      <c r="K29" s="643">
        <v>0.09</v>
      </c>
      <c r="L29" s="643">
        <v>0.09</v>
      </c>
      <c r="M29" s="643">
        <v>0.09</v>
      </c>
      <c r="N29" s="643">
        <v>0.09</v>
      </c>
      <c r="O29" s="643">
        <v>0.09</v>
      </c>
      <c r="P29" s="643">
        <v>0.09</v>
      </c>
      <c r="Q29" s="645">
        <v>0.09</v>
      </c>
      <c r="R29" s="645">
        <v>0.1</v>
      </c>
      <c r="S29" s="379">
        <f>SUM(G29:R29)</f>
        <v>0.99999999999999978</v>
      </c>
      <c r="T29" s="996"/>
      <c r="U29" s="986">
        <v>5.0000000000000001E-3</v>
      </c>
      <c r="V29" s="993" t="s">
        <v>718</v>
      </c>
    </row>
    <row r="30" spans="1:29" s="8" customFormat="1" ht="32.25" customHeight="1" x14ac:dyDescent="0.25">
      <c r="A30" s="979"/>
      <c r="B30" s="989"/>
      <c r="C30" s="990"/>
      <c r="D30" s="992"/>
      <c r="E30" s="992"/>
      <c r="F30" s="273" t="s">
        <v>20</v>
      </c>
      <c r="G30" s="643">
        <v>0</v>
      </c>
      <c r="H30" s="643">
        <v>0.09</v>
      </c>
      <c r="I30" s="643">
        <v>0.09</v>
      </c>
      <c r="J30" s="643">
        <v>0.09</v>
      </c>
      <c r="K30" s="643">
        <v>0.09</v>
      </c>
      <c r="L30" s="644">
        <v>0.09</v>
      </c>
      <c r="M30" s="643">
        <v>0.09</v>
      </c>
      <c r="N30" s="643">
        <v>0.09</v>
      </c>
      <c r="O30" s="643">
        <v>0.09</v>
      </c>
      <c r="P30" s="643"/>
      <c r="Q30" s="643"/>
      <c r="R30" s="643"/>
      <c r="S30" s="519">
        <f t="shared" si="0"/>
        <v>0.71999999999999986</v>
      </c>
      <c r="T30" s="997"/>
      <c r="U30" s="987"/>
      <c r="V30" s="994"/>
    </row>
    <row r="31" spans="1:29" ht="32.25" customHeight="1" x14ac:dyDescent="0.25">
      <c r="A31" s="979" t="s">
        <v>380</v>
      </c>
      <c r="B31" s="981" t="s">
        <v>388</v>
      </c>
      <c r="C31" s="976" t="s">
        <v>678</v>
      </c>
      <c r="D31" s="977" t="s">
        <v>384</v>
      </c>
      <c r="E31" s="977" t="s">
        <v>384</v>
      </c>
      <c r="F31" s="272" t="s">
        <v>19</v>
      </c>
      <c r="G31" s="643">
        <v>0</v>
      </c>
      <c r="H31" s="643">
        <v>0.03</v>
      </c>
      <c r="I31" s="643">
        <v>0.05</v>
      </c>
      <c r="J31" s="643">
        <v>0.06</v>
      </c>
      <c r="K31" s="643">
        <v>0.15</v>
      </c>
      <c r="L31" s="643">
        <v>0.09</v>
      </c>
      <c r="M31" s="643">
        <v>0.1</v>
      </c>
      <c r="N31" s="643">
        <v>0.1</v>
      </c>
      <c r="O31" s="643">
        <v>0.1</v>
      </c>
      <c r="P31" s="643">
        <v>0.1</v>
      </c>
      <c r="Q31" s="643">
        <v>0.18</v>
      </c>
      <c r="R31" s="643">
        <v>0.04</v>
      </c>
      <c r="S31" s="379">
        <f t="shared" ref="S31:S36" si="1">SUM(G31:R31)</f>
        <v>1</v>
      </c>
      <c r="T31" s="996">
        <v>8</v>
      </c>
      <c r="U31" s="986">
        <v>4.1399999999999999E-2</v>
      </c>
      <c r="V31" s="993" t="s">
        <v>727</v>
      </c>
    </row>
    <row r="32" spans="1:29" ht="32.25" customHeight="1" x14ac:dyDescent="0.25">
      <c r="A32" s="979"/>
      <c r="B32" s="981"/>
      <c r="C32" s="976"/>
      <c r="D32" s="977"/>
      <c r="E32" s="977"/>
      <c r="F32" s="273" t="s">
        <v>20</v>
      </c>
      <c r="G32" s="647">
        <v>0</v>
      </c>
      <c r="H32" s="647">
        <v>0.02</v>
      </c>
      <c r="I32" s="647">
        <v>0.05</v>
      </c>
      <c r="J32" s="647">
        <v>0.05</v>
      </c>
      <c r="K32" s="647">
        <v>0.15</v>
      </c>
      <c r="L32" s="644">
        <v>0.09</v>
      </c>
      <c r="M32" s="647">
        <v>0.1</v>
      </c>
      <c r="N32" s="647">
        <v>0.1</v>
      </c>
      <c r="O32" s="647">
        <v>0.1</v>
      </c>
      <c r="P32" s="647"/>
      <c r="Q32" s="647"/>
      <c r="R32" s="647"/>
      <c r="S32" s="519">
        <f t="shared" si="1"/>
        <v>0.65999999999999992</v>
      </c>
      <c r="T32" s="996"/>
      <c r="U32" s="987"/>
      <c r="V32" s="994"/>
    </row>
    <row r="33" spans="1:27" ht="32.25" customHeight="1" x14ac:dyDescent="0.25">
      <c r="A33" s="979"/>
      <c r="B33" s="981"/>
      <c r="C33" s="976" t="s">
        <v>679</v>
      </c>
      <c r="D33" s="977" t="s">
        <v>384</v>
      </c>
      <c r="E33" s="977" t="s">
        <v>384</v>
      </c>
      <c r="F33" s="272" t="s">
        <v>19</v>
      </c>
      <c r="G33" s="643">
        <v>0</v>
      </c>
      <c r="H33" s="643">
        <v>0</v>
      </c>
      <c r="I33" s="643">
        <v>0.05</v>
      </c>
      <c r="J33" s="643">
        <v>0.05</v>
      </c>
      <c r="K33" s="643">
        <v>0.1</v>
      </c>
      <c r="L33" s="643">
        <v>0.1</v>
      </c>
      <c r="M33" s="643">
        <v>0.13</v>
      </c>
      <c r="N33" s="643">
        <v>0.13</v>
      </c>
      <c r="O33" s="643">
        <v>0.15</v>
      </c>
      <c r="P33" s="643">
        <v>0.15</v>
      </c>
      <c r="Q33" s="643">
        <v>7.0000000000000007E-2</v>
      </c>
      <c r="R33" s="643">
        <v>7.0000000000000007E-2</v>
      </c>
      <c r="S33" s="379">
        <f t="shared" si="1"/>
        <v>1.0000000000000002</v>
      </c>
      <c r="T33" s="996"/>
      <c r="U33" s="986">
        <v>1.7600000000000001E-2</v>
      </c>
      <c r="V33" s="1004" t="s">
        <v>719</v>
      </c>
      <c r="W33" s="383"/>
    </row>
    <row r="34" spans="1:27" ht="32.25" customHeight="1" thickBot="1" x14ac:dyDescent="0.3">
      <c r="A34" s="979"/>
      <c r="B34" s="981"/>
      <c r="C34" s="976"/>
      <c r="D34" s="977"/>
      <c r="E34" s="977"/>
      <c r="F34" s="273" t="s">
        <v>20</v>
      </c>
      <c r="G34" s="647">
        <v>0</v>
      </c>
      <c r="H34" s="647">
        <v>0.01</v>
      </c>
      <c r="I34" s="647">
        <v>0.06</v>
      </c>
      <c r="J34" s="647">
        <v>0.06</v>
      </c>
      <c r="K34" s="647">
        <v>0.1</v>
      </c>
      <c r="L34" s="644">
        <v>0.1</v>
      </c>
      <c r="M34" s="647">
        <v>0.13</v>
      </c>
      <c r="N34" s="647">
        <v>0.13</v>
      </c>
      <c r="O34" s="647">
        <v>0.15</v>
      </c>
      <c r="P34" s="647"/>
      <c r="Q34" s="647"/>
      <c r="R34" s="647"/>
      <c r="S34" s="519">
        <f t="shared" si="1"/>
        <v>0.7400000000000001</v>
      </c>
      <c r="T34" s="996"/>
      <c r="U34" s="987"/>
      <c r="V34" s="1005"/>
      <c r="W34" s="383"/>
    </row>
    <row r="35" spans="1:27" ht="32.25" customHeight="1" x14ac:dyDescent="0.25">
      <c r="A35" s="979"/>
      <c r="B35" s="981"/>
      <c r="C35" s="976" t="s">
        <v>680</v>
      </c>
      <c r="D35" s="977" t="s">
        <v>384</v>
      </c>
      <c r="E35" s="977" t="s">
        <v>384</v>
      </c>
      <c r="F35" s="291" t="s">
        <v>19</v>
      </c>
      <c r="G35" s="643">
        <v>0</v>
      </c>
      <c r="H35" s="643">
        <v>0.03</v>
      </c>
      <c r="I35" s="643">
        <v>0.03</v>
      </c>
      <c r="J35" s="643">
        <v>0.04</v>
      </c>
      <c r="K35" s="643">
        <v>0.1</v>
      </c>
      <c r="L35" s="643">
        <v>0.1</v>
      </c>
      <c r="M35" s="643">
        <v>0.15</v>
      </c>
      <c r="N35" s="643">
        <v>0.15</v>
      </c>
      <c r="O35" s="643">
        <v>0.15</v>
      </c>
      <c r="P35" s="643">
        <v>0.15</v>
      </c>
      <c r="Q35" s="643">
        <v>0.05</v>
      </c>
      <c r="R35" s="643">
        <v>0.05</v>
      </c>
      <c r="S35" s="379">
        <f t="shared" si="1"/>
        <v>1.0000000000000002</v>
      </c>
      <c r="T35" s="996"/>
      <c r="U35" s="973">
        <v>2.1000000000000001E-2</v>
      </c>
      <c r="V35" s="1006" t="s">
        <v>721</v>
      </c>
      <c r="W35" s="384"/>
      <c r="X35" s="938"/>
      <c r="Y35" s="938"/>
      <c r="Z35" s="938"/>
      <c r="AA35" s="938"/>
    </row>
    <row r="36" spans="1:27" ht="32.25" customHeight="1" x14ac:dyDescent="0.25">
      <c r="A36" s="979"/>
      <c r="B36" s="981"/>
      <c r="C36" s="976"/>
      <c r="D36" s="977"/>
      <c r="E36" s="977"/>
      <c r="F36" s="292" t="s">
        <v>20</v>
      </c>
      <c r="G36" s="645">
        <v>0</v>
      </c>
      <c r="H36" s="645">
        <v>0.03</v>
      </c>
      <c r="I36" s="645">
        <v>0.03</v>
      </c>
      <c r="J36" s="645">
        <v>0.04</v>
      </c>
      <c r="K36" s="645">
        <v>0.1</v>
      </c>
      <c r="L36" s="644">
        <v>0.1</v>
      </c>
      <c r="M36" s="645">
        <v>0.3</v>
      </c>
      <c r="N36" s="645">
        <v>0.2</v>
      </c>
      <c r="O36" s="645">
        <v>0.15</v>
      </c>
      <c r="P36" s="645"/>
      <c r="Q36" s="645"/>
      <c r="R36" s="645"/>
      <c r="S36" s="519">
        <f t="shared" si="1"/>
        <v>0.95000000000000007</v>
      </c>
      <c r="T36" s="996"/>
      <c r="U36" s="973"/>
      <c r="V36" s="1007"/>
      <c r="W36" s="384"/>
      <c r="X36" s="938"/>
      <c r="Y36" s="938"/>
      <c r="Z36" s="938"/>
      <c r="AA36" s="938"/>
    </row>
    <row r="37" spans="1:27" s="9" customFormat="1" ht="48.75" customHeight="1" thickBot="1" x14ac:dyDescent="0.3">
      <c r="A37" s="1002" t="s">
        <v>619</v>
      </c>
      <c r="B37" s="1003"/>
      <c r="C37" s="1003"/>
      <c r="D37" s="1003"/>
      <c r="E37" s="1003"/>
      <c r="F37" s="1003"/>
      <c r="G37" s="1003"/>
      <c r="H37" s="1003"/>
      <c r="I37" s="1003"/>
      <c r="J37" s="1003"/>
      <c r="K37" s="1003"/>
      <c r="L37" s="1003"/>
      <c r="M37" s="1003"/>
      <c r="N37" s="1003"/>
      <c r="O37" s="1003"/>
      <c r="P37" s="1003"/>
      <c r="Q37" s="1003"/>
      <c r="R37" s="1003"/>
      <c r="S37" s="1003"/>
      <c r="T37" s="211">
        <f>SUM(T9:T36)</f>
        <v>100</v>
      </c>
      <c r="U37" s="212">
        <f>SUM(U9:U36)</f>
        <v>0.99999999999999989</v>
      </c>
      <c r="V37" s="590"/>
      <c r="W37" s="383"/>
    </row>
    <row r="38" spans="1:27" ht="24.75" customHeight="1" x14ac:dyDescent="0.25">
      <c r="A38" s="8"/>
      <c r="B38" s="8"/>
      <c r="C38" s="12"/>
      <c r="D38" s="8"/>
      <c r="E38" s="8"/>
      <c r="F38" s="289"/>
      <c r="G38" s="8"/>
      <c r="H38" s="8"/>
      <c r="I38" s="8"/>
      <c r="J38" s="8"/>
      <c r="K38" s="8"/>
      <c r="L38" s="8"/>
      <c r="M38" s="8"/>
      <c r="N38" s="10"/>
      <c r="O38" s="10"/>
      <c r="P38" s="10"/>
      <c r="Q38" s="10"/>
      <c r="R38" s="294"/>
      <c r="S38" s="294"/>
      <c r="T38" s="10"/>
      <c r="U38" s="10"/>
      <c r="W38" s="383"/>
    </row>
    <row r="39" spans="1:27" ht="24.75" customHeight="1" x14ac:dyDescent="0.25">
      <c r="A39" s="8"/>
      <c r="B39" s="8"/>
      <c r="C39" s="12"/>
      <c r="D39" s="8"/>
      <c r="E39" s="8"/>
      <c r="F39" s="289"/>
      <c r="G39" s="8"/>
      <c r="H39" s="8"/>
      <c r="I39" s="8"/>
      <c r="J39" s="8"/>
      <c r="K39" s="8"/>
      <c r="L39" s="8"/>
      <c r="M39" s="8"/>
      <c r="N39" s="10"/>
      <c r="O39" s="10"/>
      <c r="P39" s="10"/>
      <c r="Q39" s="10"/>
      <c r="R39" s="294"/>
      <c r="S39" s="294"/>
      <c r="T39" s="10"/>
      <c r="U39" s="10"/>
    </row>
    <row r="40" spans="1:27" ht="24.75" customHeight="1" x14ac:dyDescent="0.25">
      <c r="B40" s="326"/>
      <c r="C40" s="2"/>
      <c r="D40" s="2"/>
      <c r="E40" s="2"/>
      <c r="F40" s="293"/>
      <c r="G40" s="2"/>
      <c r="H40" s="2"/>
      <c r="I40" s="213"/>
      <c r="J40" s="8"/>
      <c r="K40" s="8"/>
      <c r="L40" s="8"/>
      <c r="M40" s="8"/>
      <c r="N40" s="8"/>
      <c r="O40" s="10"/>
      <c r="P40" s="10"/>
      <c r="Q40" s="10"/>
      <c r="R40" s="294"/>
      <c r="S40" s="294"/>
      <c r="T40" s="10"/>
      <c r="U40" s="10"/>
    </row>
    <row r="41" spans="1:27" ht="44.25" customHeight="1" x14ac:dyDescent="0.2">
      <c r="A41" s="8"/>
      <c r="B41" s="29" t="s">
        <v>36</v>
      </c>
      <c r="C41" s="842" t="s">
        <v>37</v>
      </c>
      <c r="D41" s="843"/>
      <c r="E41" s="844"/>
      <c r="F41" s="845" t="s">
        <v>38</v>
      </c>
      <c r="G41" s="846"/>
      <c r="H41" s="846"/>
      <c r="I41" s="846"/>
      <c r="J41" s="846"/>
      <c r="K41" s="846"/>
      <c r="L41" s="846"/>
      <c r="M41" s="846"/>
      <c r="N41" s="846"/>
      <c r="O41" s="846"/>
      <c r="Q41" s="10"/>
      <c r="R41" s="5"/>
      <c r="S41" s="294"/>
      <c r="T41" s="10"/>
      <c r="U41" s="10"/>
    </row>
    <row r="42" spans="1:27" ht="44.25" customHeight="1" x14ac:dyDescent="0.2">
      <c r="A42" s="8"/>
      <c r="B42" s="101">
        <v>13</v>
      </c>
      <c r="C42" s="847" t="s">
        <v>95</v>
      </c>
      <c r="D42" s="848"/>
      <c r="E42" s="849"/>
      <c r="F42" s="850" t="s">
        <v>86</v>
      </c>
      <c r="G42" s="851"/>
      <c r="H42" s="851"/>
      <c r="I42" s="851"/>
      <c r="J42" s="851"/>
      <c r="K42" s="851"/>
      <c r="L42" s="851"/>
      <c r="M42" s="851"/>
      <c r="N42" s="851"/>
      <c r="O42" s="851"/>
      <c r="Q42" s="10"/>
      <c r="R42" s="5"/>
      <c r="S42" s="294"/>
      <c r="T42" s="10"/>
      <c r="U42" s="10"/>
    </row>
    <row r="43" spans="1:27" ht="44.25" customHeight="1" x14ac:dyDescent="0.2">
      <c r="A43" s="8"/>
      <c r="B43" s="101">
        <v>14</v>
      </c>
      <c r="C43" s="847" t="s">
        <v>617</v>
      </c>
      <c r="D43" s="848"/>
      <c r="E43" s="849"/>
      <c r="F43" s="850" t="s">
        <v>618</v>
      </c>
      <c r="G43" s="851"/>
      <c r="H43" s="851"/>
      <c r="I43" s="851"/>
      <c r="J43" s="851"/>
      <c r="K43" s="851"/>
      <c r="L43" s="851"/>
      <c r="M43" s="851"/>
      <c r="N43" s="851"/>
      <c r="O43" s="851"/>
      <c r="P43" s="10"/>
      <c r="Q43" s="10"/>
      <c r="R43" s="5"/>
      <c r="S43" s="294"/>
      <c r="T43" s="10"/>
      <c r="U43" s="10"/>
    </row>
    <row r="44" spans="1:27" ht="135" customHeight="1" x14ac:dyDescent="0.2">
      <c r="A44" s="8"/>
      <c r="B44" s="8"/>
      <c r="C44" s="12"/>
      <c r="D44" s="8"/>
      <c r="E44" s="8"/>
      <c r="F44" s="289"/>
      <c r="G44" s="8"/>
      <c r="H44" s="8"/>
      <c r="I44" s="8"/>
      <c r="J44" s="8"/>
      <c r="K44" s="8"/>
      <c r="L44" s="8"/>
      <c r="M44" s="8"/>
      <c r="N44" s="10"/>
      <c r="O44" s="10"/>
      <c r="P44" s="10"/>
      <c r="Q44" s="10"/>
      <c r="R44" s="5"/>
      <c r="S44" s="294"/>
      <c r="T44" s="10"/>
      <c r="U44" s="10"/>
    </row>
    <row r="45" spans="1:27" ht="135" customHeight="1" x14ac:dyDescent="0.2">
      <c r="A45" s="8"/>
      <c r="B45" s="8"/>
      <c r="C45" s="12"/>
      <c r="D45" s="8"/>
      <c r="E45" s="8"/>
      <c r="F45" s="289"/>
      <c r="G45" s="8"/>
      <c r="H45" s="8"/>
      <c r="I45" s="8"/>
      <c r="J45" s="8"/>
      <c r="K45" s="8"/>
      <c r="L45" s="8"/>
      <c r="M45" s="8"/>
      <c r="N45" s="10"/>
      <c r="O45" s="10"/>
      <c r="P45" s="10"/>
      <c r="Q45" s="10"/>
      <c r="R45" s="5"/>
      <c r="S45" s="294"/>
      <c r="T45" s="10"/>
      <c r="U45" s="10"/>
    </row>
    <row r="46" spans="1:27" ht="135" customHeight="1" x14ac:dyDescent="0.2">
      <c r="A46" s="8"/>
      <c r="B46" s="8"/>
      <c r="C46" s="12"/>
      <c r="D46" s="8"/>
      <c r="E46" s="8"/>
      <c r="F46" s="289"/>
      <c r="G46" s="8"/>
      <c r="H46" s="8"/>
      <c r="I46" s="8"/>
      <c r="J46" s="8"/>
      <c r="K46" s="8"/>
      <c r="L46" s="8"/>
      <c r="M46" s="8"/>
      <c r="N46" s="10"/>
      <c r="O46" s="10"/>
      <c r="P46" s="10"/>
      <c r="Q46" s="10"/>
      <c r="R46" s="5"/>
      <c r="S46" s="294"/>
      <c r="T46" s="10"/>
      <c r="U46" s="10"/>
    </row>
    <row r="47" spans="1:27" ht="135" customHeight="1" x14ac:dyDescent="0.2">
      <c r="A47" s="8"/>
      <c r="B47" s="8"/>
      <c r="C47" s="12"/>
      <c r="D47" s="8"/>
      <c r="E47" s="8"/>
      <c r="F47" s="289"/>
      <c r="G47" s="8"/>
      <c r="H47" s="8"/>
      <c r="I47" s="8"/>
      <c r="J47" s="8"/>
      <c r="K47" s="8"/>
      <c r="L47" s="8"/>
      <c r="M47" s="8"/>
      <c r="N47" s="10"/>
      <c r="O47" s="10"/>
      <c r="P47" s="10"/>
      <c r="Q47" s="10"/>
      <c r="R47" s="5"/>
      <c r="S47" s="294"/>
      <c r="T47" s="10"/>
      <c r="U47" s="10"/>
    </row>
    <row r="48" spans="1:27" ht="135" customHeight="1" x14ac:dyDescent="0.2">
      <c r="A48" s="8"/>
      <c r="B48" s="8"/>
      <c r="C48" s="12"/>
      <c r="D48" s="8"/>
      <c r="E48" s="8"/>
      <c r="F48" s="289"/>
      <c r="G48" s="8"/>
      <c r="H48" s="8"/>
      <c r="I48" s="8"/>
      <c r="J48" s="8"/>
      <c r="K48" s="8"/>
      <c r="L48" s="8"/>
      <c r="M48" s="8"/>
      <c r="N48" s="10"/>
      <c r="O48" s="10"/>
      <c r="P48" s="10"/>
      <c r="Q48" s="10"/>
      <c r="R48" s="5"/>
      <c r="S48" s="294"/>
      <c r="T48" s="10"/>
      <c r="U48" s="10"/>
    </row>
    <row r="49" spans="1:21" ht="135" customHeight="1" x14ac:dyDescent="0.2">
      <c r="A49" s="8"/>
      <c r="B49" s="8"/>
      <c r="C49" s="12"/>
      <c r="D49" s="8"/>
      <c r="E49" s="8"/>
      <c r="F49" s="289"/>
      <c r="G49" s="8"/>
      <c r="H49" s="8"/>
      <c r="I49" s="8"/>
      <c r="J49" s="8"/>
      <c r="K49" s="8"/>
      <c r="L49" s="8"/>
      <c r="M49" s="8"/>
      <c r="N49" s="10"/>
      <c r="O49" s="10"/>
      <c r="P49" s="10"/>
      <c r="Q49" s="10"/>
      <c r="R49" s="5"/>
      <c r="S49" s="294"/>
      <c r="T49" s="10"/>
      <c r="U49" s="10"/>
    </row>
    <row r="50" spans="1:21" ht="135" customHeight="1" x14ac:dyDescent="0.2">
      <c r="A50" s="8"/>
      <c r="B50" s="8"/>
      <c r="C50" s="12"/>
      <c r="D50" s="8"/>
      <c r="E50" s="8"/>
      <c r="F50" s="289"/>
      <c r="G50" s="8"/>
      <c r="H50" s="8"/>
      <c r="I50" s="8"/>
      <c r="J50" s="8"/>
      <c r="K50" s="8"/>
      <c r="L50" s="8"/>
      <c r="M50" s="8"/>
      <c r="N50" s="10"/>
      <c r="O50" s="10"/>
      <c r="P50" s="10"/>
      <c r="Q50" s="10"/>
      <c r="R50" s="5"/>
      <c r="S50" s="294"/>
      <c r="T50" s="10"/>
      <c r="U50" s="10"/>
    </row>
    <row r="51" spans="1:21" ht="135" customHeight="1" x14ac:dyDescent="0.2">
      <c r="A51" s="8"/>
      <c r="B51" s="8"/>
      <c r="C51" s="12"/>
      <c r="D51" s="8"/>
      <c r="E51" s="8"/>
      <c r="F51" s="289"/>
      <c r="G51" s="8"/>
      <c r="H51" s="8"/>
      <c r="I51" s="8"/>
      <c r="J51" s="8"/>
      <c r="K51" s="8"/>
      <c r="L51" s="8"/>
      <c r="M51" s="8"/>
      <c r="N51" s="10"/>
      <c r="O51" s="10"/>
      <c r="P51" s="10"/>
      <c r="Q51" s="10"/>
      <c r="R51" s="5"/>
      <c r="S51" s="294"/>
      <c r="T51" s="10"/>
      <c r="U51" s="10"/>
    </row>
    <row r="52" spans="1:21" ht="135" customHeight="1" x14ac:dyDescent="0.2">
      <c r="A52" s="8"/>
      <c r="B52" s="8"/>
      <c r="C52" s="12"/>
      <c r="D52" s="8"/>
      <c r="E52" s="8"/>
      <c r="F52" s="289"/>
      <c r="G52" s="8"/>
      <c r="H52" s="8"/>
      <c r="I52" s="8"/>
      <c r="J52" s="8"/>
      <c r="K52" s="8"/>
      <c r="L52" s="8"/>
      <c r="M52" s="8"/>
      <c r="N52" s="10"/>
      <c r="O52" s="10"/>
      <c r="P52" s="10"/>
      <c r="Q52" s="10"/>
      <c r="R52" s="5"/>
      <c r="S52" s="294"/>
      <c r="T52" s="10"/>
      <c r="U52" s="10"/>
    </row>
    <row r="53" spans="1:21" ht="135" customHeight="1" x14ac:dyDescent="0.2">
      <c r="A53" s="8"/>
      <c r="B53" s="8"/>
      <c r="C53" s="12"/>
      <c r="D53" s="8"/>
      <c r="E53" s="8"/>
      <c r="F53" s="289"/>
      <c r="G53" s="8"/>
      <c r="H53" s="8"/>
      <c r="I53" s="8"/>
      <c r="J53" s="8"/>
      <c r="K53" s="8"/>
      <c r="L53" s="8"/>
      <c r="M53" s="8"/>
      <c r="N53" s="10"/>
      <c r="O53" s="10"/>
      <c r="P53" s="10"/>
      <c r="Q53" s="10"/>
      <c r="R53" s="5"/>
      <c r="S53" s="294"/>
      <c r="T53" s="10"/>
      <c r="U53" s="10"/>
    </row>
    <row r="54" spans="1:21" ht="135" customHeight="1" x14ac:dyDescent="0.2">
      <c r="A54" s="8"/>
      <c r="B54" s="8"/>
      <c r="C54" s="12"/>
      <c r="D54" s="8"/>
      <c r="E54" s="8"/>
      <c r="F54" s="289"/>
      <c r="G54" s="8"/>
      <c r="H54" s="8"/>
      <c r="I54" s="8"/>
      <c r="J54" s="8"/>
      <c r="K54" s="8"/>
      <c r="L54" s="8"/>
      <c r="M54" s="8"/>
      <c r="N54" s="10"/>
      <c r="O54" s="10"/>
      <c r="P54" s="10"/>
      <c r="Q54" s="10"/>
      <c r="R54" s="5"/>
      <c r="S54" s="294"/>
      <c r="T54" s="10"/>
      <c r="U54" s="10"/>
    </row>
    <row r="55" spans="1:21" ht="135" customHeight="1" x14ac:dyDescent="0.2">
      <c r="A55" s="8"/>
      <c r="B55" s="8"/>
      <c r="C55" s="12"/>
      <c r="D55" s="8"/>
      <c r="E55" s="8"/>
      <c r="F55" s="289"/>
      <c r="G55" s="8"/>
      <c r="H55" s="8"/>
      <c r="I55" s="8"/>
      <c r="J55" s="8"/>
      <c r="K55" s="8"/>
      <c r="L55" s="8"/>
      <c r="M55" s="8"/>
      <c r="N55" s="10"/>
      <c r="O55" s="10"/>
      <c r="P55" s="10"/>
      <c r="Q55" s="10"/>
      <c r="R55" s="5"/>
      <c r="S55" s="294"/>
      <c r="T55" s="10"/>
      <c r="U55" s="10"/>
    </row>
    <row r="56" spans="1:21" ht="135" customHeight="1" x14ac:dyDescent="0.2">
      <c r="A56" s="8"/>
      <c r="B56" s="8"/>
      <c r="C56" s="12"/>
      <c r="D56" s="8"/>
      <c r="E56" s="8"/>
      <c r="F56" s="289"/>
      <c r="G56" s="8"/>
      <c r="H56" s="8"/>
      <c r="I56" s="8"/>
      <c r="J56" s="8"/>
      <c r="K56" s="8"/>
      <c r="L56" s="8"/>
      <c r="M56" s="8"/>
      <c r="N56" s="10"/>
      <c r="O56" s="10"/>
      <c r="P56" s="10"/>
      <c r="Q56" s="10"/>
      <c r="R56" s="5"/>
      <c r="S56" s="294"/>
      <c r="T56" s="10"/>
      <c r="U56" s="10"/>
    </row>
    <row r="57" spans="1:21" ht="135" customHeight="1" x14ac:dyDescent="0.2">
      <c r="A57" s="8"/>
      <c r="B57" s="8"/>
      <c r="C57" s="12"/>
      <c r="D57" s="8"/>
      <c r="E57" s="8"/>
      <c r="F57" s="289"/>
      <c r="G57" s="8"/>
      <c r="H57" s="8"/>
      <c r="I57" s="8"/>
      <c r="J57" s="8"/>
      <c r="K57" s="8"/>
      <c r="L57" s="8"/>
      <c r="M57" s="8"/>
      <c r="N57" s="10"/>
      <c r="O57" s="10"/>
      <c r="P57" s="10"/>
      <c r="Q57" s="10"/>
      <c r="R57" s="5"/>
      <c r="S57" s="294"/>
      <c r="T57" s="10"/>
      <c r="U57" s="10"/>
    </row>
    <row r="58" spans="1:21" ht="135" customHeight="1" x14ac:dyDescent="0.2">
      <c r="A58" s="8"/>
      <c r="B58" s="8"/>
      <c r="C58" s="12"/>
      <c r="D58" s="8"/>
      <c r="E58" s="8"/>
      <c r="F58" s="289"/>
      <c r="G58" s="8"/>
      <c r="H58" s="8"/>
      <c r="I58" s="8"/>
      <c r="J58" s="8"/>
      <c r="K58" s="8"/>
      <c r="L58" s="8"/>
      <c r="M58" s="8"/>
      <c r="N58" s="10"/>
      <c r="O58" s="10"/>
      <c r="P58" s="10"/>
      <c r="Q58" s="10"/>
      <c r="R58" s="5"/>
      <c r="S58" s="294"/>
      <c r="T58" s="10"/>
      <c r="U58" s="10"/>
    </row>
    <row r="59" spans="1:21" ht="135" customHeight="1" x14ac:dyDescent="0.2">
      <c r="A59" s="8"/>
      <c r="B59" s="8"/>
      <c r="C59" s="12"/>
      <c r="D59" s="8"/>
      <c r="E59" s="8"/>
      <c r="F59" s="289"/>
      <c r="G59" s="8"/>
      <c r="H59" s="8"/>
      <c r="I59" s="8"/>
      <c r="J59" s="8"/>
      <c r="K59" s="8"/>
      <c r="L59" s="8"/>
      <c r="M59" s="8"/>
      <c r="N59" s="10"/>
      <c r="O59" s="10"/>
      <c r="P59" s="10"/>
      <c r="Q59" s="10"/>
      <c r="R59" s="5"/>
      <c r="S59" s="294"/>
      <c r="T59" s="10"/>
      <c r="U59" s="10"/>
    </row>
    <row r="60" spans="1:21" ht="135" customHeight="1" x14ac:dyDescent="0.2">
      <c r="A60" s="8"/>
      <c r="B60" s="8"/>
      <c r="C60" s="12"/>
      <c r="D60" s="8"/>
      <c r="E60" s="8"/>
      <c r="F60" s="289"/>
      <c r="G60" s="8"/>
      <c r="H60" s="8"/>
      <c r="I60" s="8"/>
      <c r="J60" s="8"/>
      <c r="K60" s="8"/>
      <c r="L60" s="8"/>
      <c r="M60" s="8"/>
      <c r="N60" s="10"/>
      <c r="O60" s="10"/>
      <c r="P60" s="10"/>
      <c r="Q60" s="10"/>
      <c r="R60" s="5"/>
      <c r="S60" s="294"/>
      <c r="T60" s="10"/>
      <c r="U60" s="10"/>
    </row>
    <row r="61" spans="1:21" ht="135" customHeight="1" x14ac:dyDescent="0.2">
      <c r="A61" s="8"/>
      <c r="B61" s="8"/>
      <c r="C61" s="12"/>
      <c r="D61" s="8"/>
      <c r="E61" s="8"/>
      <c r="F61" s="289"/>
      <c r="G61" s="8"/>
      <c r="H61" s="8"/>
      <c r="I61" s="8"/>
      <c r="J61" s="8"/>
      <c r="K61" s="8"/>
      <c r="L61" s="8"/>
      <c r="M61" s="8"/>
      <c r="N61" s="10"/>
      <c r="O61" s="10"/>
      <c r="P61" s="10"/>
      <c r="Q61" s="10"/>
      <c r="R61" s="5"/>
      <c r="S61" s="294"/>
      <c r="T61" s="10"/>
      <c r="U61" s="10"/>
    </row>
    <row r="62" spans="1:21" ht="135" customHeight="1" x14ac:dyDescent="0.2">
      <c r="A62" s="8"/>
      <c r="B62" s="8"/>
      <c r="C62" s="12"/>
      <c r="D62" s="8"/>
      <c r="E62" s="8"/>
      <c r="F62" s="289"/>
      <c r="G62" s="8"/>
      <c r="H62" s="8"/>
      <c r="I62" s="8"/>
      <c r="J62" s="8"/>
      <c r="K62" s="8"/>
      <c r="L62" s="8"/>
      <c r="M62" s="8"/>
      <c r="N62" s="10"/>
      <c r="O62" s="10"/>
      <c r="P62" s="10"/>
      <c r="Q62" s="10"/>
      <c r="R62" s="5"/>
      <c r="S62" s="294"/>
      <c r="T62" s="10"/>
      <c r="U62" s="10"/>
    </row>
    <row r="63" spans="1:21" ht="135" customHeight="1" x14ac:dyDescent="0.2">
      <c r="A63" s="8"/>
      <c r="B63" s="8"/>
      <c r="C63" s="12"/>
      <c r="D63" s="8"/>
      <c r="E63" s="8"/>
      <c r="F63" s="289"/>
      <c r="G63" s="8"/>
      <c r="H63" s="8"/>
      <c r="I63" s="8"/>
      <c r="J63" s="8"/>
      <c r="K63" s="8"/>
      <c r="L63" s="8"/>
      <c r="M63" s="8"/>
      <c r="N63" s="10"/>
      <c r="O63" s="10"/>
      <c r="P63" s="10"/>
      <c r="Q63" s="10"/>
      <c r="R63" s="5"/>
      <c r="S63" s="294"/>
      <c r="T63" s="10"/>
      <c r="U63" s="10"/>
    </row>
    <row r="64" spans="1:21" ht="135" customHeight="1" x14ac:dyDescent="0.2">
      <c r="A64" s="8"/>
      <c r="B64" s="8"/>
      <c r="C64" s="12"/>
      <c r="D64" s="8"/>
      <c r="E64" s="8"/>
      <c r="F64" s="289"/>
      <c r="G64" s="8"/>
      <c r="H64" s="8"/>
      <c r="I64" s="8"/>
      <c r="J64" s="8"/>
      <c r="K64" s="8"/>
      <c r="L64" s="8"/>
      <c r="M64" s="8"/>
      <c r="N64" s="10"/>
      <c r="O64" s="10"/>
      <c r="P64" s="10"/>
      <c r="Q64" s="10"/>
      <c r="R64" s="5"/>
      <c r="S64" s="294"/>
      <c r="T64" s="10"/>
      <c r="U64" s="10"/>
    </row>
    <row r="65" spans="1:21" ht="135" customHeight="1" x14ac:dyDescent="0.2">
      <c r="A65" s="8"/>
      <c r="B65" s="8"/>
      <c r="C65" s="12"/>
      <c r="D65" s="8"/>
      <c r="E65" s="8"/>
      <c r="F65" s="289"/>
      <c r="G65" s="8"/>
      <c r="H65" s="8"/>
      <c r="I65" s="8"/>
      <c r="J65" s="8"/>
      <c r="K65" s="8"/>
      <c r="L65" s="8"/>
      <c r="M65" s="8"/>
      <c r="N65" s="10"/>
      <c r="O65" s="10"/>
      <c r="P65" s="10"/>
      <c r="Q65" s="10"/>
      <c r="R65" s="5"/>
      <c r="S65" s="294"/>
      <c r="T65" s="10"/>
      <c r="U65" s="10"/>
    </row>
    <row r="66" spans="1:21" ht="135" customHeight="1" x14ac:dyDescent="0.2">
      <c r="A66" s="8"/>
      <c r="B66" s="8"/>
      <c r="C66" s="12"/>
      <c r="D66" s="8"/>
      <c r="E66" s="8"/>
      <c r="F66" s="289"/>
      <c r="G66" s="8"/>
      <c r="H66" s="8"/>
      <c r="I66" s="8"/>
      <c r="J66" s="8"/>
      <c r="K66" s="8"/>
      <c r="L66" s="8"/>
      <c r="M66" s="8"/>
      <c r="N66" s="10"/>
      <c r="O66" s="10"/>
      <c r="P66" s="10"/>
      <c r="Q66" s="10"/>
      <c r="R66" s="5"/>
      <c r="S66" s="294"/>
      <c r="T66" s="10"/>
      <c r="U66" s="10"/>
    </row>
    <row r="67" spans="1:21" ht="135" customHeight="1" x14ac:dyDescent="0.2">
      <c r="A67" s="8"/>
      <c r="B67" s="8"/>
      <c r="C67" s="12"/>
      <c r="D67" s="8"/>
      <c r="E67" s="8"/>
      <c r="F67" s="289"/>
      <c r="G67" s="8"/>
      <c r="H67" s="8"/>
      <c r="I67" s="8"/>
      <c r="J67" s="8"/>
      <c r="K67" s="8"/>
      <c r="L67" s="8"/>
      <c r="M67" s="8"/>
      <c r="N67" s="10"/>
      <c r="O67" s="10"/>
      <c r="P67" s="10"/>
      <c r="Q67" s="10"/>
      <c r="R67" s="5"/>
      <c r="S67" s="294"/>
      <c r="T67" s="10"/>
      <c r="U67" s="10"/>
    </row>
    <row r="68" spans="1:21" ht="135" customHeight="1" x14ac:dyDescent="0.2">
      <c r="A68" s="8"/>
      <c r="B68" s="8"/>
      <c r="C68" s="12"/>
      <c r="D68" s="8"/>
      <c r="E68" s="8"/>
      <c r="F68" s="289"/>
      <c r="G68" s="8"/>
      <c r="H68" s="8"/>
      <c r="I68" s="8"/>
      <c r="J68" s="8"/>
      <c r="K68" s="8"/>
      <c r="L68" s="8"/>
      <c r="M68" s="8"/>
      <c r="N68" s="10"/>
      <c r="O68" s="10"/>
      <c r="P68" s="10"/>
      <c r="Q68" s="10"/>
      <c r="R68" s="5"/>
      <c r="S68" s="294"/>
      <c r="T68" s="10"/>
      <c r="U68" s="10"/>
    </row>
    <row r="69" spans="1:21" ht="135" customHeight="1" x14ac:dyDescent="0.2">
      <c r="A69" s="8"/>
      <c r="B69" s="8"/>
      <c r="C69" s="12"/>
      <c r="D69" s="8"/>
      <c r="E69" s="8"/>
      <c r="F69" s="289"/>
      <c r="G69" s="8"/>
      <c r="H69" s="8"/>
      <c r="I69" s="8"/>
      <c r="J69" s="8"/>
      <c r="K69" s="8"/>
      <c r="L69" s="8"/>
      <c r="M69" s="8"/>
      <c r="N69" s="10"/>
      <c r="O69" s="10"/>
      <c r="P69" s="10"/>
      <c r="Q69" s="10"/>
      <c r="R69" s="5"/>
      <c r="S69" s="294"/>
      <c r="T69" s="10"/>
      <c r="U69" s="10"/>
    </row>
    <row r="70" spans="1:21" ht="135" customHeight="1" x14ac:dyDescent="0.2">
      <c r="A70" s="8"/>
      <c r="B70" s="8"/>
      <c r="C70" s="12"/>
      <c r="D70" s="8"/>
      <c r="E70" s="8"/>
      <c r="F70" s="289"/>
      <c r="G70" s="8"/>
      <c r="H70" s="8"/>
      <c r="I70" s="8"/>
      <c r="J70" s="8"/>
      <c r="K70" s="8"/>
      <c r="L70" s="8"/>
      <c r="M70" s="8"/>
      <c r="N70" s="10"/>
      <c r="O70" s="10"/>
      <c r="P70" s="10"/>
      <c r="Q70" s="10"/>
      <c r="R70" s="5"/>
      <c r="S70" s="294"/>
      <c r="T70" s="10"/>
      <c r="U70" s="10"/>
    </row>
    <row r="71" spans="1:21" ht="135" customHeight="1" x14ac:dyDescent="0.2">
      <c r="A71" s="8"/>
      <c r="B71" s="8"/>
      <c r="C71" s="12"/>
      <c r="D71" s="8"/>
      <c r="E71" s="8"/>
      <c r="F71" s="289"/>
      <c r="G71" s="8"/>
      <c r="H71" s="8"/>
      <c r="I71" s="8"/>
      <c r="J71" s="8"/>
      <c r="K71" s="8"/>
      <c r="L71" s="8"/>
      <c r="M71" s="8"/>
      <c r="N71" s="10"/>
      <c r="O71" s="10"/>
      <c r="P71" s="10"/>
      <c r="Q71" s="10"/>
      <c r="R71" s="5"/>
      <c r="S71" s="294"/>
      <c r="T71" s="10"/>
      <c r="U71" s="10"/>
    </row>
    <row r="72" spans="1:21" ht="135" customHeight="1" x14ac:dyDescent="0.2">
      <c r="A72" s="8"/>
      <c r="B72" s="8"/>
      <c r="C72" s="12"/>
      <c r="D72" s="8"/>
      <c r="E72" s="8"/>
      <c r="F72" s="289"/>
      <c r="G72" s="8"/>
      <c r="H72" s="8"/>
      <c r="I72" s="8"/>
      <c r="J72" s="8"/>
      <c r="K72" s="8"/>
      <c r="L72" s="8"/>
      <c r="M72" s="8"/>
      <c r="N72" s="10"/>
      <c r="O72" s="10"/>
      <c r="P72" s="10"/>
      <c r="Q72" s="10"/>
      <c r="R72" s="5"/>
      <c r="S72" s="294"/>
      <c r="T72" s="10"/>
      <c r="U72" s="10"/>
    </row>
    <row r="73" spans="1:21" ht="135" customHeight="1" x14ac:dyDescent="0.2">
      <c r="A73" s="8"/>
      <c r="B73" s="8"/>
      <c r="C73" s="12"/>
      <c r="D73" s="8"/>
      <c r="E73" s="8"/>
      <c r="F73" s="289"/>
      <c r="G73" s="8"/>
      <c r="H73" s="8"/>
      <c r="I73" s="8"/>
      <c r="J73" s="8"/>
      <c r="K73" s="8"/>
      <c r="L73" s="8"/>
      <c r="M73" s="8"/>
      <c r="N73" s="10"/>
      <c r="O73" s="10"/>
      <c r="P73" s="10"/>
      <c r="Q73" s="10"/>
      <c r="R73" s="5"/>
      <c r="S73" s="294"/>
      <c r="T73" s="10"/>
      <c r="U73" s="10"/>
    </row>
    <row r="74" spans="1:21" ht="135" customHeight="1" x14ac:dyDescent="0.2">
      <c r="A74" s="8"/>
      <c r="B74" s="8"/>
      <c r="C74" s="12"/>
      <c r="D74" s="8"/>
      <c r="E74" s="8"/>
      <c r="F74" s="289"/>
      <c r="G74" s="8"/>
      <c r="H74" s="8"/>
      <c r="I74" s="8"/>
      <c r="J74" s="8"/>
      <c r="K74" s="8"/>
      <c r="L74" s="8"/>
      <c r="M74" s="8"/>
      <c r="N74" s="10"/>
      <c r="O74" s="10"/>
      <c r="P74" s="10"/>
      <c r="Q74" s="10"/>
      <c r="R74" s="5"/>
      <c r="S74" s="294"/>
      <c r="T74" s="10"/>
      <c r="U74" s="10"/>
    </row>
    <row r="75" spans="1:21" ht="135" customHeight="1" x14ac:dyDescent="0.2">
      <c r="A75" s="8"/>
      <c r="B75" s="8"/>
      <c r="C75" s="12"/>
      <c r="D75" s="8"/>
      <c r="E75" s="8"/>
      <c r="F75" s="289"/>
      <c r="G75" s="8"/>
      <c r="H75" s="8"/>
      <c r="I75" s="8"/>
      <c r="J75" s="8"/>
      <c r="K75" s="8"/>
      <c r="L75" s="8"/>
      <c r="M75" s="8"/>
      <c r="N75" s="10"/>
      <c r="O75" s="10"/>
      <c r="P75" s="10"/>
      <c r="Q75" s="10"/>
      <c r="R75" s="5"/>
      <c r="S75" s="294"/>
      <c r="T75" s="10"/>
      <c r="U75" s="10"/>
    </row>
    <row r="76" spans="1:21" ht="135" customHeight="1" x14ac:dyDescent="0.2">
      <c r="A76" s="8"/>
      <c r="B76" s="8"/>
      <c r="C76" s="12"/>
      <c r="D76" s="8"/>
      <c r="E76" s="8"/>
      <c r="F76" s="289"/>
      <c r="G76" s="8"/>
      <c r="H76" s="8"/>
      <c r="I76" s="8"/>
      <c r="J76" s="8"/>
      <c r="K76" s="8"/>
      <c r="L76" s="8"/>
      <c r="M76" s="8"/>
      <c r="N76" s="10"/>
      <c r="O76" s="10"/>
      <c r="P76" s="10"/>
      <c r="Q76" s="10"/>
      <c r="R76" s="5"/>
      <c r="S76" s="294"/>
      <c r="T76" s="10"/>
      <c r="U76" s="10"/>
    </row>
    <row r="77" spans="1:21" ht="135" customHeight="1" x14ac:dyDescent="0.2">
      <c r="A77" s="8"/>
      <c r="B77" s="8"/>
      <c r="C77" s="12"/>
      <c r="D77" s="8"/>
      <c r="E77" s="8"/>
      <c r="F77" s="289"/>
      <c r="G77" s="8"/>
      <c r="H77" s="8"/>
      <c r="I77" s="8"/>
      <c r="J77" s="8"/>
      <c r="K77" s="8"/>
      <c r="L77" s="8"/>
      <c r="M77" s="8"/>
      <c r="N77" s="10"/>
      <c r="O77" s="10"/>
      <c r="P77" s="10"/>
      <c r="Q77" s="10"/>
      <c r="R77" s="5"/>
      <c r="S77" s="294"/>
      <c r="T77" s="10"/>
      <c r="U77" s="10"/>
    </row>
    <row r="78" spans="1:21" ht="135" customHeight="1" x14ac:dyDescent="0.2">
      <c r="A78" s="8"/>
      <c r="B78" s="8"/>
      <c r="C78" s="12"/>
      <c r="D78" s="8"/>
      <c r="E78" s="8"/>
      <c r="F78" s="289"/>
      <c r="G78" s="8"/>
      <c r="H78" s="8"/>
      <c r="I78" s="8"/>
      <c r="J78" s="8"/>
      <c r="K78" s="8"/>
      <c r="L78" s="8"/>
      <c r="M78" s="8"/>
      <c r="N78" s="10"/>
      <c r="O78" s="10"/>
      <c r="P78" s="10"/>
      <c r="Q78" s="10"/>
      <c r="R78" s="5"/>
      <c r="S78" s="294"/>
      <c r="T78" s="10"/>
      <c r="U78" s="10"/>
    </row>
    <row r="79" spans="1:21" ht="135" customHeight="1" x14ac:dyDescent="0.2">
      <c r="A79" s="8"/>
      <c r="B79" s="8"/>
      <c r="C79" s="12"/>
      <c r="D79" s="8"/>
      <c r="E79" s="8"/>
      <c r="F79" s="289"/>
      <c r="G79" s="8"/>
      <c r="H79" s="8"/>
      <c r="I79" s="8"/>
      <c r="J79" s="8"/>
      <c r="K79" s="8"/>
      <c r="L79" s="8"/>
      <c r="M79" s="8"/>
      <c r="N79" s="10"/>
      <c r="O79" s="10"/>
      <c r="P79" s="10"/>
      <c r="Q79" s="10"/>
      <c r="R79" s="5"/>
      <c r="S79" s="294"/>
      <c r="T79" s="10"/>
      <c r="U79" s="10"/>
    </row>
    <row r="80" spans="1:21" ht="135" customHeight="1" x14ac:dyDescent="0.2">
      <c r="A80" s="8"/>
      <c r="B80" s="8"/>
      <c r="C80" s="12"/>
      <c r="D80" s="8"/>
      <c r="E80" s="8"/>
      <c r="F80" s="289"/>
      <c r="G80" s="8"/>
      <c r="H80" s="8"/>
      <c r="I80" s="8"/>
      <c r="J80" s="8"/>
      <c r="K80" s="8"/>
      <c r="L80" s="8"/>
      <c r="M80" s="8"/>
      <c r="N80" s="10"/>
      <c r="O80" s="10"/>
      <c r="P80" s="10"/>
      <c r="Q80" s="10"/>
      <c r="R80" s="5"/>
      <c r="S80" s="294"/>
      <c r="T80" s="10"/>
      <c r="U80" s="10"/>
    </row>
    <row r="81" spans="1:21" ht="135" customHeight="1" x14ac:dyDescent="0.2">
      <c r="A81" s="8"/>
      <c r="B81" s="8"/>
      <c r="C81" s="12"/>
      <c r="D81" s="8"/>
      <c r="E81" s="8"/>
      <c r="F81" s="289"/>
      <c r="G81" s="8"/>
      <c r="H81" s="8"/>
      <c r="I81" s="8"/>
      <c r="J81" s="8"/>
      <c r="K81" s="8"/>
      <c r="L81" s="8"/>
      <c r="M81" s="8"/>
      <c r="N81" s="10"/>
      <c r="O81" s="10"/>
      <c r="P81" s="10"/>
      <c r="Q81" s="10"/>
      <c r="R81" s="5"/>
      <c r="S81" s="294"/>
      <c r="T81" s="10"/>
      <c r="U81" s="10"/>
    </row>
    <row r="82" spans="1:21" ht="135" customHeight="1" x14ac:dyDescent="0.2">
      <c r="A82" s="8"/>
      <c r="B82" s="8"/>
      <c r="C82" s="12"/>
      <c r="D82" s="8"/>
      <c r="E82" s="8"/>
      <c r="F82" s="289"/>
      <c r="G82" s="8"/>
      <c r="H82" s="8"/>
      <c r="I82" s="8"/>
      <c r="J82" s="8"/>
      <c r="K82" s="8"/>
      <c r="L82" s="8"/>
      <c r="M82" s="8"/>
      <c r="N82" s="10"/>
      <c r="O82" s="10"/>
      <c r="P82" s="10"/>
      <c r="Q82" s="10"/>
      <c r="R82" s="5"/>
      <c r="S82" s="294"/>
      <c r="T82" s="10"/>
      <c r="U82" s="10"/>
    </row>
    <row r="83" spans="1:21" ht="135" customHeight="1" x14ac:dyDescent="0.2">
      <c r="A83" s="8"/>
      <c r="B83" s="8"/>
      <c r="C83" s="12"/>
      <c r="D83" s="8"/>
      <c r="E83" s="8"/>
      <c r="F83" s="289"/>
      <c r="G83" s="8"/>
      <c r="H83" s="8"/>
      <c r="I83" s="8"/>
      <c r="J83" s="8"/>
      <c r="K83" s="8"/>
      <c r="L83" s="8"/>
      <c r="M83" s="8"/>
      <c r="N83" s="10"/>
      <c r="O83" s="10"/>
      <c r="P83" s="10"/>
      <c r="Q83" s="10"/>
      <c r="R83" s="5"/>
      <c r="S83" s="294"/>
      <c r="T83" s="10"/>
      <c r="U83" s="10"/>
    </row>
    <row r="84" spans="1:21" ht="135" customHeight="1" x14ac:dyDescent="0.2">
      <c r="A84" s="8"/>
      <c r="B84" s="8"/>
      <c r="C84" s="12"/>
      <c r="D84" s="8"/>
      <c r="E84" s="8"/>
      <c r="F84" s="289"/>
      <c r="G84" s="8"/>
      <c r="H84" s="8"/>
      <c r="I84" s="8"/>
      <c r="J84" s="8"/>
      <c r="K84" s="8"/>
      <c r="L84" s="8"/>
      <c r="M84" s="8"/>
      <c r="N84" s="10"/>
      <c r="O84" s="10"/>
      <c r="P84" s="10"/>
      <c r="Q84" s="10"/>
      <c r="R84" s="5"/>
      <c r="S84" s="294"/>
      <c r="T84" s="10"/>
      <c r="U84" s="10"/>
    </row>
    <row r="85" spans="1:21" ht="135" customHeight="1" x14ac:dyDescent="0.2">
      <c r="A85" s="8"/>
      <c r="B85" s="8"/>
      <c r="C85" s="12"/>
      <c r="D85" s="8"/>
      <c r="E85" s="8"/>
      <c r="F85" s="289"/>
      <c r="G85" s="8"/>
      <c r="H85" s="8"/>
      <c r="I85" s="8"/>
      <c r="J85" s="8"/>
      <c r="K85" s="8"/>
      <c r="L85" s="8"/>
      <c r="M85" s="8"/>
      <c r="N85" s="10"/>
      <c r="O85" s="10"/>
      <c r="P85" s="10"/>
      <c r="Q85" s="10"/>
      <c r="R85" s="5"/>
      <c r="S85" s="294"/>
      <c r="T85" s="10"/>
      <c r="U85" s="10"/>
    </row>
    <row r="86" spans="1:21" ht="135" customHeight="1" x14ac:dyDescent="0.2">
      <c r="A86" s="8"/>
      <c r="B86" s="8"/>
      <c r="C86" s="12"/>
      <c r="D86" s="8"/>
      <c r="E86" s="8"/>
      <c r="F86" s="289"/>
      <c r="G86" s="8"/>
      <c r="H86" s="8"/>
      <c r="I86" s="8"/>
      <c r="J86" s="8"/>
      <c r="K86" s="8"/>
      <c r="L86" s="8"/>
      <c r="M86" s="8"/>
      <c r="N86" s="10"/>
      <c r="O86" s="10"/>
      <c r="P86" s="10"/>
      <c r="Q86" s="10"/>
      <c r="R86" s="5"/>
      <c r="S86" s="294"/>
      <c r="T86" s="10"/>
      <c r="U86" s="10"/>
    </row>
    <row r="87" spans="1:21" ht="135" customHeight="1" x14ac:dyDescent="0.2">
      <c r="A87" s="8"/>
      <c r="B87" s="8"/>
      <c r="C87" s="12"/>
      <c r="D87" s="8"/>
      <c r="E87" s="8"/>
      <c r="F87" s="289"/>
      <c r="G87" s="8"/>
      <c r="H87" s="8"/>
      <c r="I87" s="8"/>
      <c r="J87" s="8"/>
      <c r="K87" s="8"/>
      <c r="L87" s="8"/>
      <c r="M87" s="8"/>
      <c r="N87" s="10"/>
      <c r="O87" s="10"/>
      <c r="P87" s="10"/>
      <c r="Q87" s="10"/>
      <c r="R87" s="5"/>
      <c r="S87" s="294"/>
      <c r="T87" s="10"/>
      <c r="U87" s="10"/>
    </row>
    <row r="88" spans="1:21" ht="135" customHeight="1" x14ac:dyDescent="0.2">
      <c r="A88" s="8"/>
      <c r="B88" s="8"/>
      <c r="C88" s="12"/>
      <c r="D88" s="8"/>
      <c r="E88" s="8"/>
      <c r="F88" s="289"/>
      <c r="G88" s="8"/>
      <c r="H88" s="8"/>
      <c r="I88" s="8"/>
      <c r="J88" s="8"/>
      <c r="K88" s="8"/>
      <c r="L88" s="8"/>
      <c r="M88" s="8"/>
      <c r="N88" s="10"/>
      <c r="O88" s="10"/>
      <c r="P88" s="10"/>
      <c r="Q88" s="10"/>
      <c r="R88" s="5"/>
      <c r="S88" s="294"/>
      <c r="T88" s="10"/>
      <c r="U88" s="10"/>
    </row>
    <row r="89" spans="1:21" ht="135" customHeight="1" x14ac:dyDescent="0.2">
      <c r="A89" s="8"/>
      <c r="B89" s="8"/>
      <c r="C89" s="12"/>
      <c r="D89" s="8"/>
      <c r="E89" s="8"/>
      <c r="F89" s="289"/>
      <c r="G89" s="8"/>
      <c r="H89" s="8"/>
      <c r="I89" s="8"/>
      <c r="J89" s="8"/>
      <c r="K89" s="8"/>
      <c r="L89" s="8"/>
      <c r="M89" s="8"/>
      <c r="N89" s="10"/>
      <c r="O89" s="10"/>
      <c r="P89" s="10"/>
      <c r="Q89" s="10"/>
      <c r="R89" s="5"/>
      <c r="S89" s="294"/>
      <c r="T89" s="10"/>
      <c r="U89" s="10"/>
    </row>
    <row r="90" spans="1:21" ht="135" customHeight="1" x14ac:dyDescent="0.2">
      <c r="A90" s="8"/>
      <c r="B90" s="8"/>
      <c r="C90" s="12"/>
      <c r="D90" s="8"/>
      <c r="E90" s="8"/>
      <c r="F90" s="289"/>
      <c r="G90" s="8"/>
      <c r="H90" s="8"/>
      <c r="I90" s="8"/>
      <c r="J90" s="8"/>
      <c r="K90" s="8"/>
      <c r="L90" s="8"/>
      <c r="M90" s="8"/>
      <c r="N90" s="10"/>
      <c r="O90" s="10"/>
      <c r="P90" s="10"/>
      <c r="Q90" s="10"/>
      <c r="R90" s="5"/>
      <c r="S90" s="294"/>
      <c r="T90" s="10"/>
      <c r="U90" s="10"/>
    </row>
    <row r="91" spans="1:21" ht="135" customHeight="1" x14ac:dyDescent="0.2">
      <c r="A91" s="8"/>
      <c r="B91" s="8"/>
      <c r="C91" s="12"/>
      <c r="D91" s="8"/>
      <c r="E91" s="8"/>
      <c r="F91" s="289"/>
      <c r="G91" s="8"/>
      <c r="H91" s="8"/>
      <c r="I91" s="8"/>
      <c r="J91" s="8"/>
      <c r="K91" s="8"/>
      <c r="L91" s="8"/>
      <c r="M91" s="8"/>
      <c r="N91" s="10"/>
      <c r="O91" s="10"/>
      <c r="P91" s="10"/>
      <c r="Q91" s="10"/>
      <c r="R91" s="5"/>
      <c r="S91" s="294"/>
      <c r="T91" s="10"/>
      <c r="U91" s="10"/>
    </row>
    <row r="92" spans="1:21" ht="135" customHeight="1" x14ac:dyDescent="0.2">
      <c r="A92" s="8"/>
      <c r="B92" s="8"/>
      <c r="C92" s="12"/>
      <c r="D92" s="8"/>
      <c r="E92" s="8"/>
      <c r="F92" s="289"/>
      <c r="G92" s="8"/>
      <c r="H92" s="8"/>
      <c r="I92" s="8"/>
      <c r="J92" s="8"/>
      <c r="K92" s="8"/>
      <c r="L92" s="8"/>
      <c r="M92" s="8"/>
      <c r="N92" s="10"/>
      <c r="O92" s="10"/>
      <c r="P92" s="10"/>
      <c r="Q92" s="10"/>
      <c r="R92" s="5"/>
      <c r="S92" s="294"/>
      <c r="T92" s="10"/>
      <c r="U92" s="10"/>
    </row>
    <row r="93" spans="1:21" ht="135" customHeight="1" x14ac:dyDescent="0.2">
      <c r="A93" s="8"/>
      <c r="B93" s="8"/>
      <c r="C93" s="12"/>
      <c r="D93" s="8"/>
      <c r="E93" s="8"/>
      <c r="F93" s="289"/>
      <c r="G93" s="8"/>
      <c r="H93" s="8"/>
      <c r="I93" s="8"/>
      <c r="J93" s="8"/>
      <c r="K93" s="8"/>
      <c r="L93" s="8"/>
      <c r="M93" s="8"/>
      <c r="N93" s="10"/>
      <c r="O93" s="10"/>
      <c r="P93" s="10"/>
      <c r="Q93" s="10"/>
      <c r="R93" s="5"/>
      <c r="S93" s="294"/>
      <c r="T93" s="10"/>
      <c r="U93" s="10"/>
    </row>
    <row r="94" spans="1:21" ht="135" customHeight="1" x14ac:dyDescent="0.2">
      <c r="A94" s="8"/>
      <c r="B94" s="8"/>
      <c r="C94" s="12"/>
      <c r="D94" s="8"/>
      <c r="E94" s="8"/>
      <c r="F94" s="289"/>
      <c r="G94" s="8"/>
      <c r="H94" s="8"/>
      <c r="I94" s="8"/>
      <c r="J94" s="8"/>
      <c r="K94" s="8"/>
      <c r="L94" s="8"/>
      <c r="M94" s="8"/>
      <c r="N94" s="10"/>
      <c r="O94" s="10"/>
      <c r="P94" s="10"/>
      <c r="Q94" s="10"/>
      <c r="R94" s="5"/>
      <c r="S94" s="294"/>
      <c r="T94" s="10"/>
      <c r="U94" s="10"/>
    </row>
    <row r="95" spans="1:21" ht="135" customHeight="1" x14ac:dyDescent="0.2">
      <c r="A95" s="8"/>
      <c r="B95" s="8"/>
      <c r="C95" s="12"/>
      <c r="D95" s="8"/>
      <c r="E95" s="8"/>
      <c r="F95" s="289"/>
      <c r="G95" s="8"/>
      <c r="H95" s="8"/>
      <c r="I95" s="8"/>
      <c r="J95" s="8"/>
      <c r="K95" s="8"/>
      <c r="L95" s="8"/>
      <c r="M95" s="8"/>
      <c r="N95" s="10"/>
      <c r="O95" s="10"/>
      <c r="P95" s="10"/>
      <c r="Q95" s="10"/>
      <c r="R95" s="5"/>
      <c r="S95" s="294"/>
      <c r="T95" s="10"/>
      <c r="U95" s="10"/>
    </row>
    <row r="96" spans="1:21" ht="135" customHeight="1" x14ac:dyDescent="0.2">
      <c r="A96" s="8"/>
      <c r="B96" s="8"/>
      <c r="C96" s="12"/>
      <c r="D96" s="8"/>
      <c r="E96" s="8"/>
      <c r="F96" s="289"/>
      <c r="G96" s="8"/>
      <c r="H96" s="8"/>
      <c r="I96" s="8"/>
      <c r="J96" s="8"/>
      <c r="K96" s="8"/>
      <c r="L96" s="8"/>
      <c r="M96" s="8"/>
      <c r="N96" s="10"/>
      <c r="O96" s="10"/>
      <c r="P96" s="10"/>
      <c r="Q96" s="10"/>
      <c r="R96" s="5"/>
      <c r="S96" s="294"/>
      <c r="T96" s="10"/>
      <c r="U96" s="10"/>
    </row>
    <row r="97" spans="1:21" ht="135" customHeight="1" x14ac:dyDescent="0.2">
      <c r="A97" s="8"/>
      <c r="B97" s="8"/>
      <c r="C97" s="12"/>
      <c r="D97" s="8"/>
      <c r="E97" s="8"/>
      <c r="F97" s="289"/>
      <c r="G97" s="8"/>
      <c r="H97" s="8"/>
      <c r="I97" s="8"/>
      <c r="J97" s="8"/>
      <c r="K97" s="8"/>
      <c r="L97" s="8"/>
      <c r="M97" s="8"/>
      <c r="N97" s="10"/>
      <c r="O97" s="10"/>
      <c r="P97" s="10"/>
      <c r="Q97" s="10"/>
      <c r="R97" s="5"/>
      <c r="S97" s="294"/>
      <c r="T97" s="10"/>
      <c r="U97" s="10"/>
    </row>
    <row r="98" spans="1:21" ht="135" customHeight="1" x14ac:dyDescent="0.2">
      <c r="A98" s="8"/>
      <c r="B98" s="8"/>
      <c r="C98" s="12"/>
      <c r="D98" s="8"/>
      <c r="E98" s="8"/>
      <c r="F98" s="289"/>
      <c r="G98" s="8"/>
      <c r="H98" s="8"/>
      <c r="I98" s="8"/>
      <c r="J98" s="8"/>
      <c r="K98" s="8"/>
      <c r="L98" s="8"/>
      <c r="M98" s="8"/>
      <c r="N98" s="10"/>
      <c r="O98" s="10"/>
      <c r="P98" s="10"/>
      <c r="Q98" s="10"/>
      <c r="R98" s="5"/>
      <c r="S98" s="294"/>
      <c r="T98" s="10"/>
      <c r="U98" s="10"/>
    </row>
    <row r="99" spans="1:21" ht="135" customHeight="1" x14ac:dyDescent="0.2">
      <c r="A99" s="8"/>
      <c r="B99" s="8"/>
      <c r="C99" s="12"/>
      <c r="D99" s="8"/>
      <c r="E99" s="8"/>
      <c r="F99" s="289"/>
      <c r="G99" s="8"/>
      <c r="H99" s="8"/>
      <c r="I99" s="8"/>
      <c r="J99" s="8"/>
      <c r="K99" s="8"/>
      <c r="L99" s="8"/>
      <c r="M99" s="8"/>
      <c r="N99" s="10"/>
      <c r="O99" s="10"/>
      <c r="P99" s="10"/>
      <c r="Q99" s="10"/>
      <c r="R99" s="5"/>
      <c r="S99" s="294"/>
      <c r="T99" s="10"/>
      <c r="U99" s="10"/>
    </row>
    <row r="100" spans="1:21" ht="135" customHeight="1" x14ac:dyDescent="0.2">
      <c r="A100" s="8"/>
      <c r="B100" s="8"/>
      <c r="C100" s="12"/>
      <c r="D100" s="8"/>
      <c r="E100" s="8"/>
      <c r="F100" s="289"/>
      <c r="G100" s="8"/>
      <c r="H100" s="8"/>
      <c r="I100" s="8"/>
      <c r="J100" s="8"/>
      <c r="K100" s="8"/>
      <c r="L100" s="8"/>
      <c r="M100" s="8"/>
      <c r="N100" s="10"/>
      <c r="O100" s="10"/>
      <c r="P100" s="10"/>
      <c r="Q100" s="10"/>
      <c r="R100" s="5"/>
      <c r="S100" s="294"/>
      <c r="T100" s="10"/>
      <c r="U100" s="10"/>
    </row>
    <row r="101" spans="1:21" ht="135" customHeight="1" x14ac:dyDescent="0.2">
      <c r="C101" s="12"/>
      <c r="D101" s="8"/>
      <c r="E101" s="8"/>
      <c r="F101" s="289"/>
      <c r="G101" s="8"/>
      <c r="H101" s="8"/>
      <c r="I101" s="8"/>
      <c r="J101" s="8"/>
      <c r="K101" s="8"/>
      <c r="L101" s="8"/>
      <c r="M101" s="8"/>
      <c r="N101" s="10"/>
      <c r="R101" s="5"/>
    </row>
    <row r="102" spans="1:21" ht="135" customHeight="1" x14ac:dyDescent="0.2">
      <c r="C102" s="12"/>
      <c r="D102" s="8"/>
      <c r="E102" s="8"/>
      <c r="F102" s="289"/>
      <c r="G102" s="8"/>
      <c r="H102" s="8"/>
      <c r="I102" s="8"/>
      <c r="J102" s="8"/>
      <c r="K102" s="8"/>
      <c r="L102" s="8"/>
      <c r="M102" s="8"/>
      <c r="N102" s="10"/>
      <c r="R102" s="5"/>
    </row>
    <row r="103" spans="1:21" ht="135" customHeight="1" x14ac:dyDescent="0.2">
      <c r="C103" s="12"/>
      <c r="D103" s="8"/>
      <c r="E103" s="8"/>
      <c r="F103" s="289"/>
      <c r="G103" s="8"/>
      <c r="H103" s="8"/>
      <c r="I103" s="8"/>
      <c r="J103" s="8"/>
      <c r="K103" s="8"/>
      <c r="L103" s="8"/>
      <c r="M103" s="8"/>
      <c r="N103" s="10"/>
      <c r="R103" s="5"/>
    </row>
    <row r="104" spans="1:21" ht="135" customHeight="1" x14ac:dyDescent="0.2">
      <c r="C104" s="12"/>
      <c r="D104" s="8"/>
      <c r="E104" s="8"/>
      <c r="F104" s="289"/>
      <c r="G104" s="8"/>
      <c r="H104" s="8"/>
      <c r="I104" s="8"/>
      <c r="J104" s="8"/>
      <c r="K104" s="8"/>
      <c r="L104" s="8"/>
      <c r="M104" s="8"/>
      <c r="N104" s="10"/>
      <c r="R104" s="5"/>
    </row>
    <row r="105" spans="1:21" ht="135" customHeight="1" x14ac:dyDescent="0.2">
      <c r="R105" s="5"/>
    </row>
    <row r="106" spans="1:21" ht="135" customHeight="1" x14ac:dyDescent="0.2">
      <c r="R106" s="5"/>
    </row>
    <row r="107" spans="1:21" ht="135" customHeight="1" x14ac:dyDescent="0.2">
      <c r="R107" s="5"/>
    </row>
    <row r="108" spans="1:21" ht="135" customHeight="1" x14ac:dyDescent="0.2">
      <c r="R108" s="5"/>
    </row>
    <row r="109" spans="1:21" ht="135" customHeight="1" x14ac:dyDescent="0.2">
      <c r="R109" s="5"/>
    </row>
    <row r="110" spans="1:21" ht="135" customHeight="1" x14ac:dyDescent="0.2">
      <c r="R110" s="5"/>
    </row>
    <row r="111" spans="1:21" ht="135" customHeight="1" x14ac:dyDescent="0.2">
      <c r="R111" s="5"/>
    </row>
    <row r="112" spans="1:21" ht="135" customHeight="1" x14ac:dyDescent="0.2">
      <c r="R112" s="5"/>
    </row>
    <row r="113" spans="18:18" ht="135" customHeight="1" x14ac:dyDescent="0.2">
      <c r="R113" s="5"/>
    </row>
    <row r="114" spans="18:18" ht="135" customHeight="1" x14ac:dyDescent="0.2">
      <c r="R114" s="5"/>
    </row>
    <row r="115" spans="18:18" ht="135" customHeight="1" x14ac:dyDescent="0.2">
      <c r="R115" s="5"/>
    </row>
    <row r="116" spans="18:18" ht="135" customHeight="1" x14ac:dyDescent="0.2">
      <c r="R116" s="5"/>
    </row>
    <row r="117" spans="18:18" ht="135" customHeight="1" x14ac:dyDescent="0.2">
      <c r="R117" s="5"/>
    </row>
    <row r="118" spans="18:18" ht="135" customHeight="1" x14ac:dyDescent="0.2">
      <c r="R118" s="5"/>
    </row>
    <row r="119" spans="18:18" ht="135" customHeight="1" x14ac:dyDescent="0.2">
      <c r="R119" s="5"/>
    </row>
    <row r="120" spans="18:18" ht="135" customHeight="1" x14ac:dyDescent="0.2">
      <c r="R120" s="5"/>
    </row>
    <row r="121" spans="18:18" ht="135" customHeight="1" x14ac:dyDescent="0.2">
      <c r="R121" s="5"/>
    </row>
    <row r="122" spans="18:18" ht="135" customHeight="1" x14ac:dyDescent="0.2">
      <c r="R122" s="5"/>
    </row>
    <row r="123" spans="18:18" ht="135" customHeight="1" x14ac:dyDescent="0.2">
      <c r="R123" s="5"/>
    </row>
    <row r="124" spans="18:18" ht="135" customHeight="1" x14ac:dyDescent="0.2">
      <c r="R124" s="5"/>
    </row>
  </sheetData>
  <sheetProtection formatCells="0" formatColumns="0" formatRows="0" insertHyperlinks="0" sort="0" autoFilter="0" pivotTables="0"/>
  <mergeCells count="103">
    <mergeCell ref="V13:V14"/>
    <mergeCell ref="V17:V18"/>
    <mergeCell ref="A37:S37"/>
    <mergeCell ref="A31:A36"/>
    <mergeCell ref="B31:B36"/>
    <mergeCell ref="C27:C28"/>
    <mergeCell ref="D27:D28"/>
    <mergeCell ref="U31:U32"/>
    <mergeCell ref="V31:V32"/>
    <mergeCell ref="C33:C34"/>
    <mergeCell ref="D33:D34"/>
    <mergeCell ref="E33:E34"/>
    <mergeCell ref="U33:U34"/>
    <mergeCell ref="V33:V34"/>
    <mergeCell ref="C31:C32"/>
    <mergeCell ref="D31:D32"/>
    <mergeCell ref="E31:E32"/>
    <mergeCell ref="T31:T36"/>
    <mergeCell ref="C35:C36"/>
    <mergeCell ref="D35:D36"/>
    <mergeCell ref="E35:E36"/>
    <mergeCell ref="U35:U36"/>
    <mergeCell ref="V35:V36"/>
    <mergeCell ref="A23:A30"/>
    <mergeCell ref="B23:B30"/>
    <mergeCell ref="C23:C24"/>
    <mergeCell ref="D23:D24"/>
    <mergeCell ref="E23:E24"/>
    <mergeCell ref="E27:E28"/>
    <mergeCell ref="U27:U28"/>
    <mergeCell ref="V27:V28"/>
    <mergeCell ref="C29:C30"/>
    <mergeCell ref="D29:D30"/>
    <mergeCell ref="E29:E30"/>
    <mergeCell ref="U29:U30"/>
    <mergeCell ref="V29:V30"/>
    <mergeCell ref="T23:T30"/>
    <mergeCell ref="U23:U24"/>
    <mergeCell ref="V23:V24"/>
    <mergeCell ref="C25:C26"/>
    <mergeCell ref="D25:D26"/>
    <mergeCell ref="E25:E26"/>
    <mergeCell ref="U25:U26"/>
    <mergeCell ref="V25:V26"/>
    <mergeCell ref="C15:C16"/>
    <mergeCell ref="D15:D16"/>
    <mergeCell ref="E15:E16"/>
    <mergeCell ref="U15:U16"/>
    <mergeCell ref="V15:V16"/>
    <mergeCell ref="D17:D18"/>
    <mergeCell ref="E17:E18"/>
    <mergeCell ref="U17:U18"/>
    <mergeCell ref="E21:E22"/>
    <mergeCell ref="U21:U22"/>
    <mergeCell ref="V21:V22"/>
    <mergeCell ref="V9:V10"/>
    <mergeCell ref="C11:C12"/>
    <mergeCell ref="D11:D12"/>
    <mergeCell ref="E11:E12"/>
    <mergeCell ref="U11:U12"/>
    <mergeCell ref="V11:V12"/>
    <mergeCell ref="A9:A22"/>
    <mergeCell ref="B9:B22"/>
    <mergeCell ref="C9:C10"/>
    <mergeCell ref="D9:D10"/>
    <mergeCell ref="E9:E10"/>
    <mergeCell ref="T9:T22"/>
    <mergeCell ref="C13:C14"/>
    <mergeCell ref="D13:D14"/>
    <mergeCell ref="E13:E14"/>
    <mergeCell ref="C17:C18"/>
    <mergeCell ref="U13:U14"/>
    <mergeCell ref="C19:C20"/>
    <mergeCell ref="D19:D20"/>
    <mergeCell ref="E19:E20"/>
    <mergeCell ref="U19:U20"/>
    <mergeCell ref="V19:V20"/>
    <mergeCell ref="C21:C22"/>
    <mergeCell ref="D21:D22"/>
    <mergeCell ref="X35:AA36"/>
    <mergeCell ref="C41:E41"/>
    <mergeCell ref="F41:O41"/>
    <mergeCell ref="C42:E42"/>
    <mergeCell ref="F42:O42"/>
    <mergeCell ref="C43:E43"/>
    <mergeCell ref="F43:O43"/>
    <mergeCell ref="A1:C3"/>
    <mergeCell ref="D1:V1"/>
    <mergeCell ref="D2:V2"/>
    <mergeCell ref="D3:U3"/>
    <mergeCell ref="A4:C4"/>
    <mergeCell ref="D4:V4"/>
    <mergeCell ref="A5:C5"/>
    <mergeCell ref="D5:V5"/>
    <mergeCell ref="A6:V6"/>
    <mergeCell ref="A7:A8"/>
    <mergeCell ref="B7:B8"/>
    <mergeCell ref="C7:C8"/>
    <mergeCell ref="D7:E7"/>
    <mergeCell ref="F7:S7"/>
    <mergeCell ref="T7:U7"/>
    <mergeCell ref="V7:V8"/>
    <mergeCell ref="U9:U10"/>
  </mergeCells>
  <printOptions horizontalCentered="1" verticalCentered="1"/>
  <pageMargins left="0" right="0" top="0.55118110236220474" bottom="0" header="0.31496062992125984" footer="0"/>
  <pageSetup scale="35" fitToHeight="0" orientation="landscape"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B1464"/>
  <sheetViews>
    <sheetView zoomScale="55" zoomScaleNormal="55" zoomScalePageLayoutView="75" workbookViewId="0">
      <selection activeCell="K21" sqref="K21"/>
    </sheetView>
  </sheetViews>
  <sheetFormatPr baseColWidth="10" defaultRowHeight="15" x14ac:dyDescent="0.25"/>
  <cols>
    <col min="5" max="10" width="20.140625" customWidth="1"/>
    <col min="11" max="12" width="16.140625" customWidth="1"/>
    <col min="13" max="13" width="18.28515625" customWidth="1"/>
    <col min="14" max="14" width="15.7109375" customWidth="1"/>
    <col min="15" max="15" width="16.28515625" customWidth="1"/>
    <col min="16" max="16" width="27.5703125" customWidth="1"/>
    <col min="17" max="19" width="11.42578125" customWidth="1"/>
    <col min="20" max="23" width="21.7109375" customWidth="1"/>
    <col min="24" max="24" width="18.28515625" customWidth="1"/>
    <col min="25" max="25" width="19.7109375" customWidth="1"/>
    <col min="26" max="26" width="18.7109375" customWidth="1"/>
    <col min="27" max="27" width="18.42578125" customWidth="1"/>
    <col min="28" max="28" width="18" bestFit="1" customWidth="1"/>
    <col min="29" max="29" width="11.42578125" customWidth="1"/>
    <col min="30" max="30" width="14.7109375" customWidth="1"/>
    <col min="31" max="31" width="16.42578125" customWidth="1"/>
    <col min="32" max="32" width="46.28515625" customWidth="1"/>
    <col min="33" max="34" width="11.5703125" customWidth="1"/>
    <col min="35" max="35" width="28.7109375" customWidth="1"/>
    <col min="36" max="36" width="18.42578125" customWidth="1"/>
    <col min="37" max="37" width="20.28515625" customWidth="1"/>
    <col min="38" max="38" width="16.42578125" customWidth="1"/>
    <col min="39" max="39" width="11.5703125" customWidth="1"/>
    <col min="40" max="40" width="17.42578125" customWidth="1"/>
    <col min="41" max="46" width="11.5703125" customWidth="1"/>
    <col min="47" max="47" width="17.42578125" customWidth="1"/>
    <col min="48" max="53" width="11.5703125" customWidth="1"/>
    <col min="54" max="54" width="19.7109375" customWidth="1"/>
  </cols>
  <sheetData>
    <row r="1" spans="1:51" ht="30.75" customHeight="1" x14ac:dyDescent="0.25">
      <c r="A1" s="777"/>
      <c r="B1" s="778"/>
      <c r="C1" s="778"/>
      <c r="D1" s="778"/>
      <c r="E1" s="781" t="s">
        <v>39</v>
      </c>
      <c r="F1" s="781"/>
      <c r="G1" s="781"/>
      <c r="H1" s="781"/>
      <c r="I1" s="781"/>
      <c r="J1" s="781"/>
      <c r="K1" s="781"/>
      <c r="L1" s="781"/>
      <c r="M1" s="781"/>
      <c r="N1" s="781"/>
      <c r="O1" s="781"/>
      <c r="P1" s="781"/>
      <c r="Q1" s="781"/>
      <c r="R1" s="781"/>
      <c r="S1" s="781"/>
      <c r="T1" s="781"/>
      <c r="U1" s="781"/>
      <c r="V1" s="781"/>
      <c r="W1" s="781"/>
      <c r="X1" s="781"/>
      <c r="Y1" s="781"/>
      <c r="Z1" s="781"/>
      <c r="AA1" s="781"/>
      <c r="AB1" s="781"/>
      <c r="AC1" s="781"/>
      <c r="AD1" s="781"/>
      <c r="AE1" s="781"/>
      <c r="AF1" s="781"/>
      <c r="AG1" s="781"/>
      <c r="AH1" s="781"/>
      <c r="AI1" s="781"/>
      <c r="AJ1" s="781"/>
      <c r="AK1" s="781"/>
      <c r="AL1" s="781"/>
      <c r="AM1" s="781"/>
      <c r="AN1" s="781"/>
      <c r="AO1" s="781"/>
      <c r="AP1" s="781"/>
      <c r="AQ1" s="781"/>
      <c r="AR1" s="781"/>
      <c r="AS1" s="781"/>
      <c r="AT1" s="781"/>
      <c r="AU1" s="781"/>
      <c r="AV1" s="781"/>
      <c r="AW1" s="781"/>
      <c r="AX1" s="781"/>
      <c r="AY1" s="781"/>
    </row>
    <row r="2" spans="1:51" ht="28.5" customHeight="1" thickBot="1" x14ac:dyDescent="0.3">
      <c r="A2" s="779"/>
      <c r="B2" s="780"/>
      <c r="C2" s="780"/>
      <c r="D2" s="780"/>
      <c r="E2" s="782" t="s">
        <v>621</v>
      </c>
      <c r="F2" s="782"/>
      <c r="G2" s="782"/>
      <c r="H2" s="782"/>
      <c r="I2" s="782"/>
      <c r="J2" s="782"/>
      <c r="K2" s="782"/>
      <c r="L2" s="782"/>
      <c r="M2" s="782"/>
      <c r="N2" s="782"/>
      <c r="O2" s="782"/>
      <c r="P2" s="782"/>
      <c r="Q2" s="782"/>
      <c r="R2" s="782"/>
      <c r="S2" s="782"/>
      <c r="T2" s="782"/>
      <c r="U2" s="782"/>
      <c r="V2" s="782"/>
      <c r="W2" s="782"/>
      <c r="X2" s="782"/>
      <c r="Y2" s="782"/>
      <c r="Z2" s="782"/>
      <c r="AA2" s="782"/>
      <c r="AB2" s="782"/>
      <c r="AC2" s="782"/>
      <c r="AD2" s="782"/>
      <c r="AE2" s="782"/>
      <c r="AF2" s="782"/>
      <c r="AG2" s="782"/>
      <c r="AH2" s="782"/>
      <c r="AI2" s="782"/>
      <c r="AJ2" s="782"/>
      <c r="AK2" s="782"/>
      <c r="AL2" s="782"/>
      <c r="AM2" s="782"/>
      <c r="AN2" s="782"/>
      <c r="AO2" s="782"/>
      <c r="AP2" s="782"/>
      <c r="AQ2" s="782"/>
      <c r="AR2" s="782"/>
      <c r="AS2" s="782"/>
      <c r="AT2" s="782"/>
      <c r="AU2" s="782"/>
      <c r="AV2" s="782"/>
      <c r="AW2" s="782"/>
      <c r="AX2" s="782"/>
      <c r="AY2" s="782"/>
    </row>
    <row r="3" spans="1:51" ht="16.5" thickBot="1" x14ac:dyDescent="0.3">
      <c r="A3" s="779"/>
      <c r="B3" s="780"/>
      <c r="C3" s="780"/>
      <c r="D3" s="780"/>
      <c r="E3" s="783" t="s">
        <v>40</v>
      </c>
      <c r="F3" s="784"/>
      <c r="G3" s="784"/>
      <c r="H3" s="784"/>
      <c r="I3" s="784"/>
      <c r="J3" s="784"/>
      <c r="K3" s="784"/>
      <c r="L3" s="784"/>
      <c r="M3" s="784"/>
      <c r="N3" s="784"/>
      <c r="O3" s="784"/>
      <c r="P3" s="784"/>
      <c r="Q3" s="784"/>
      <c r="R3" s="784"/>
      <c r="S3" s="784"/>
      <c r="T3" s="784"/>
      <c r="U3" s="784"/>
      <c r="V3" s="784"/>
      <c r="W3" s="784"/>
      <c r="X3" s="784"/>
      <c r="Y3" s="784"/>
      <c r="Z3" s="784"/>
      <c r="AA3" s="784"/>
      <c r="AB3" s="784"/>
      <c r="AC3" s="784"/>
      <c r="AD3" s="785"/>
      <c r="AE3" s="786" t="s">
        <v>363</v>
      </c>
      <c r="AF3" s="787"/>
      <c r="AG3" s="787"/>
      <c r="AH3" s="787"/>
      <c r="AI3" s="787"/>
      <c r="AJ3" s="787"/>
      <c r="AK3" s="787"/>
      <c r="AL3" s="787"/>
      <c r="AM3" s="787"/>
      <c r="AN3" s="787"/>
      <c r="AO3" s="787"/>
      <c r="AP3" s="787"/>
      <c r="AQ3" s="787"/>
      <c r="AR3" s="787"/>
      <c r="AS3" s="787"/>
      <c r="AT3" s="787"/>
      <c r="AU3" s="787"/>
      <c r="AV3" s="787"/>
      <c r="AW3" s="787"/>
      <c r="AX3" s="787"/>
      <c r="AY3" s="788"/>
    </row>
    <row r="4" spans="1:51" ht="18.75" thickBot="1" x14ac:dyDescent="0.3">
      <c r="A4" s="789" t="s">
        <v>0</v>
      </c>
      <c r="B4" s="790"/>
      <c r="C4" s="790"/>
      <c r="D4" s="791"/>
      <c r="E4" s="792" t="s">
        <v>369</v>
      </c>
      <c r="F4" s="792"/>
      <c r="G4" s="793"/>
      <c r="H4" s="793"/>
      <c r="I4" s="793"/>
      <c r="J4" s="793"/>
      <c r="K4" s="793"/>
      <c r="L4" s="793"/>
      <c r="M4" s="793"/>
      <c r="N4" s="793"/>
      <c r="O4" s="793"/>
      <c r="P4" s="793"/>
      <c r="Q4" s="793"/>
      <c r="R4" s="793"/>
      <c r="S4" s="793"/>
      <c r="T4" s="793"/>
      <c r="U4" s="793"/>
      <c r="V4" s="793"/>
      <c r="W4" s="793"/>
      <c r="X4" s="793"/>
      <c r="Y4" s="793"/>
      <c r="Z4" s="793"/>
      <c r="AA4" s="793"/>
      <c r="AB4" s="793"/>
      <c r="AC4" s="793"/>
      <c r="AD4" s="793"/>
      <c r="AE4" s="793"/>
      <c r="AF4" s="793"/>
      <c r="AG4" s="793"/>
      <c r="AH4" s="793"/>
      <c r="AI4" s="793"/>
      <c r="AJ4" s="793"/>
      <c r="AK4" s="793"/>
      <c r="AL4" s="793"/>
      <c r="AM4" s="793"/>
      <c r="AN4" s="793"/>
      <c r="AO4" s="793"/>
      <c r="AP4" s="793"/>
      <c r="AQ4" s="793"/>
      <c r="AR4" s="793"/>
      <c r="AS4" s="793"/>
      <c r="AT4" s="793"/>
      <c r="AU4" s="793"/>
      <c r="AV4" s="793"/>
      <c r="AW4" s="793"/>
      <c r="AX4" s="793"/>
      <c r="AY4" s="794"/>
    </row>
    <row r="5" spans="1:51" ht="18.75" thickBot="1" x14ac:dyDescent="0.3">
      <c r="A5" s="751" t="s">
        <v>2</v>
      </c>
      <c r="B5" s="752"/>
      <c r="C5" s="752"/>
      <c r="D5" s="753"/>
      <c r="E5" s="754" t="s">
        <v>370</v>
      </c>
      <c r="F5" s="754"/>
      <c r="G5" s="755"/>
      <c r="H5" s="755"/>
      <c r="I5" s="755"/>
      <c r="J5" s="755"/>
      <c r="K5" s="755"/>
      <c r="L5" s="755"/>
      <c r="M5" s="755"/>
      <c r="N5" s="755"/>
      <c r="O5" s="755"/>
      <c r="P5" s="755"/>
      <c r="Q5" s="755"/>
      <c r="R5" s="755"/>
      <c r="S5" s="755"/>
      <c r="T5" s="755"/>
      <c r="U5" s="755"/>
      <c r="V5" s="755"/>
      <c r="W5" s="755"/>
      <c r="X5" s="755"/>
      <c r="Y5" s="755"/>
      <c r="Z5" s="755"/>
      <c r="AA5" s="755"/>
      <c r="AB5" s="755"/>
      <c r="AC5" s="755"/>
      <c r="AD5" s="755"/>
      <c r="AE5" s="755"/>
      <c r="AF5" s="755"/>
      <c r="AG5" s="755"/>
      <c r="AH5" s="755"/>
      <c r="AI5" s="755"/>
      <c r="AJ5" s="755"/>
      <c r="AK5" s="755"/>
      <c r="AL5" s="755"/>
      <c r="AM5" s="755"/>
      <c r="AN5" s="755"/>
      <c r="AO5" s="755"/>
      <c r="AP5" s="755"/>
      <c r="AQ5" s="755"/>
      <c r="AR5" s="755"/>
      <c r="AS5" s="755"/>
      <c r="AT5" s="755"/>
      <c r="AU5" s="755"/>
      <c r="AV5" s="755"/>
      <c r="AW5" s="755"/>
      <c r="AX5" s="755"/>
      <c r="AY5" s="756"/>
    </row>
    <row r="6" spans="1:51" ht="18.75" thickBot="1" x14ac:dyDescent="0.3">
      <c r="A6" s="757" t="s">
        <v>21</v>
      </c>
      <c r="B6" s="758"/>
      <c r="C6" s="758"/>
      <c r="D6" s="759"/>
      <c r="E6" s="760" t="s">
        <v>728</v>
      </c>
      <c r="F6" s="760"/>
      <c r="G6" s="760"/>
      <c r="H6" s="760"/>
      <c r="I6" s="760"/>
      <c r="J6" s="760"/>
      <c r="K6" s="760"/>
      <c r="L6" s="760"/>
      <c r="M6" s="760"/>
      <c r="N6" s="760"/>
      <c r="O6" s="760"/>
      <c r="P6" s="760"/>
      <c r="Q6" s="760"/>
      <c r="R6" s="761"/>
      <c r="S6" s="761"/>
      <c r="T6" s="761"/>
      <c r="U6" s="761"/>
      <c r="V6" s="761"/>
      <c r="W6" s="761"/>
      <c r="X6" s="761"/>
      <c r="Y6" s="761"/>
      <c r="Z6" s="761"/>
      <c r="AA6" s="761"/>
      <c r="AB6" s="761"/>
      <c r="AC6" s="761"/>
      <c r="AD6" s="761"/>
      <c r="AE6" s="761"/>
      <c r="AF6" s="761"/>
      <c r="AG6" s="761"/>
      <c r="AH6" s="761"/>
      <c r="AI6" s="761"/>
      <c r="AJ6" s="761"/>
      <c r="AK6" s="761"/>
      <c r="AL6" s="761"/>
      <c r="AM6" s="761"/>
      <c r="AN6" s="761"/>
      <c r="AO6" s="761"/>
      <c r="AP6" s="761"/>
      <c r="AQ6" s="761"/>
      <c r="AR6" s="761"/>
      <c r="AS6" s="761"/>
      <c r="AT6" s="761"/>
      <c r="AU6" s="761"/>
      <c r="AV6" s="761"/>
      <c r="AW6" s="761"/>
      <c r="AX6" s="761"/>
      <c r="AY6" s="762"/>
    </row>
    <row r="7" spans="1:51" ht="18.75" thickBot="1" x14ac:dyDescent="0.3">
      <c r="A7" s="763"/>
      <c r="B7" s="764"/>
      <c r="C7" s="764"/>
      <c r="D7" s="764"/>
      <c r="E7" s="764"/>
      <c r="F7" s="764"/>
      <c r="G7" s="765"/>
      <c r="H7" s="765"/>
      <c r="I7" s="765"/>
      <c r="J7" s="765"/>
      <c r="K7" s="765"/>
      <c r="L7" s="765"/>
      <c r="M7" s="765"/>
      <c r="N7" s="765"/>
      <c r="O7" s="765"/>
      <c r="P7" s="765"/>
      <c r="Q7" s="765"/>
      <c r="R7" s="765"/>
      <c r="S7" s="765"/>
      <c r="T7" s="765"/>
      <c r="U7" s="765"/>
      <c r="V7" s="765"/>
      <c r="W7" s="765"/>
      <c r="X7" s="765"/>
      <c r="Y7" s="765"/>
      <c r="Z7" s="765"/>
      <c r="AA7" s="765"/>
      <c r="AB7" s="765"/>
      <c r="AC7" s="765"/>
      <c r="AD7" s="765"/>
      <c r="AE7" s="765"/>
      <c r="AF7" s="765"/>
      <c r="AG7" s="765"/>
      <c r="AH7" s="765"/>
      <c r="AI7" s="765"/>
      <c r="AJ7" s="765"/>
      <c r="AK7" s="765"/>
      <c r="AL7" s="765"/>
      <c r="AM7" s="765"/>
      <c r="AN7" s="765"/>
      <c r="AO7" s="765"/>
      <c r="AP7" s="765"/>
      <c r="AQ7" s="765"/>
      <c r="AR7" s="765"/>
      <c r="AS7" s="765"/>
      <c r="AT7" s="765"/>
      <c r="AU7" s="765"/>
      <c r="AV7" s="765"/>
      <c r="AW7" s="765"/>
      <c r="AX7" s="765"/>
      <c r="AY7" s="766"/>
    </row>
    <row r="8" spans="1:51" ht="39.75" customHeight="1" thickBot="1" x14ac:dyDescent="0.3">
      <c r="A8" s="767" t="s">
        <v>96</v>
      </c>
      <c r="B8" s="768"/>
      <c r="C8" s="768"/>
      <c r="D8" s="768"/>
      <c r="E8" s="768"/>
      <c r="F8" s="769"/>
      <c r="G8" s="770" t="s">
        <v>102</v>
      </c>
      <c r="H8" s="770"/>
      <c r="I8" s="770"/>
      <c r="J8" s="770"/>
      <c r="K8" s="770"/>
      <c r="L8" s="770"/>
      <c r="M8" s="770"/>
      <c r="N8" s="770"/>
      <c r="O8" s="770"/>
      <c r="P8" s="770"/>
      <c r="Q8" s="770"/>
      <c r="R8" s="770"/>
      <c r="S8" s="771"/>
      <c r="T8" s="772" t="s">
        <v>103</v>
      </c>
      <c r="U8" s="770"/>
      <c r="V8" s="770"/>
      <c r="W8" s="770"/>
      <c r="X8" s="770"/>
      <c r="Y8" s="770"/>
      <c r="Z8" s="770"/>
      <c r="AA8" s="770"/>
      <c r="AB8" s="770"/>
      <c r="AC8" s="770"/>
      <c r="AD8" s="770"/>
      <c r="AE8" s="770"/>
      <c r="AF8" s="771"/>
      <c r="AG8" s="773" t="s">
        <v>104</v>
      </c>
      <c r="AH8" s="774"/>
      <c r="AI8" s="774"/>
      <c r="AJ8" s="774"/>
      <c r="AK8" s="774"/>
      <c r="AL8" s="775" t="s">
        <v>110</v>
      </c>
      <c r="AM8" s="776"/>
      <c r="AN8" s="746" t="s">
        <v>392</v>
      </c>
      <c r="AO8" s="747"/>
      <c r="AP8" s="747"/>
      <c r="AQ8" s="747"/>
      <c r="AR8" s="747"/>
      <c r="AS8" s="747"/>
      <c r="AT8" s="747"/>
      <c r="AU8" s="747"/>
      <c r="AV8" s="747"/>
      <c r="AW8" s="747"/>
      <c r="AX8" s="748"/>
      <c r="AY8" s="749" t="s">
        <v>122</v>
      </c>
    </row>
    <row r="9" spans="1:51" ht="84.75" customHeight="1" x14ac:dyDescent="0.25">
      <c r="A9" s="567" t="s">
        <v>97</v>
      </c>
      <c r="B9" s="568" t="s">
        <v>98</v>
      </c>
      <c r="C9" s="569" t="s">
        <v>99</v>
      </c>
      <c r="D9" s="570" t="s">
        <v>100</v>
      </c>
      <c r="E9" s="571" t="s">
        <v>553</v>
      </c>
      <c r="F9" s="571" t="s">
        <v>101</v>
      </c>
      <c r="G9" s="237" t="s">
        <v>6</v>
      </c>
      <c r="H9" s="237" t="s">
        <v>7</v>
      </c>
      <c r="I9" s="572" t="s">
        <v>8</v>
      </c>
      <c r="J9" s="237" t="s">
        <v>9</v>
      </c>
      <c r="K9" s="582" t="s">
        <v>10</v>
      </c>
      <c r="L9" s="237" t="s">
        <v>11</v>
      </c>
      <c r="M9" s="237" t="s">
        <v>12</v>
      </c>
      <c r="N9" s="237" t="s">
        <v>13</v>
      </c>
      <c r="O9" s="237" t="s">
        <v>14</v>
      </c>
      <c r="P9" s="237" t="s">
        <v>15</v>
      </c>
      <c r="Q9" s="237" t="s">
        <v>16</v>
      </c>
      <c r="R9" s="237" t="s">
        <v>17</v>
      </c>
      <c r="S9" s="628" t="s">
        <v>66</v>
      </c>
      <c r="T9" s="237" t="s">
        <v>6</v>
      </c>
      <c r="U9" s="237" t="s">
        <v>7</v>
      </c>
      <c r="V9" s="237" t="s">
        <v>8</v>
      </c>
      <c r="W9" s="237" t="s">
        <v>9</v>
      </c>
      <c r="X9" s="237" t="s">
        <v>10</v>
      </c>
      <c r="Y9" s="237" t="s">
        <v>11</v>
      </c>
      <c r="Z9" s="237" t="s">
        <v>12</v>
      </c>
      <c r="AA9" s="237" t="s">
        <v>13</v>
      </c>
      <c r="AB9" s="237" t="s">
        <v>14</v>
      </c>
      <c r="AC9" s="237" t="s">
        <v>15</v>
      </c>
      <c r="AD9" s="237" t="s">
        <v>16</v>
      </c>
      <c r="AE9" s="573" t="s">
        <v>17</v>
      </c>
      <c r="AF9" s="573" t="s">
        <v>67</v>
      </c>
      <c r="AG9" s="574" t="s">
        <v>105</v>
      </c>
      <c r="AH9" s="573" t="s">
        <v>106</v>
      </c>
      <c r="AI9" s="573" t="s">
        <v>107</v>
      </c>
      <c r="AJ9" s="573" t="s">
        <v>108</v>
      </c>
      <c r="AK9" s="573" t="s">
        <v>109</v>
      </c>
      <c r="AL9" s="573" t="s">
        <v>111</v>
      </c>
      <c r="AM9" s="573" t="s">
        <v>112</v>
      </c>
      <c r="AN9" s="575" t="s">
        <v>113</v>
      </c>
      <c r="AO9" s="575" t="s">
        <v>114</v>
      </c>
      <c r="AP9" s="575" t="s">
        <v>115</v>
      </c>
      <c r="AQ9" s="575" t="s">
        <v>116</v>
      </c>
      <c r="AR9" s="575" t="s">
        <v>117</v>
      </c>
      <c r="AS9" s="575" t="s">
        <v>118</v>
      </c>
      <c r="AT9" s="575" t="s">
        <v>119</v>
      </c>
      <c r="AU9" s="575" t="s">
        <v>120</v>
      </c>
      <c r="AV9" s="575" t="s">
        <v>496</v>
      </c>
      <c r="AW9" s="575" t="s">
        <v>393</v>
      </c>
      <c r="AX9" s="576" t="s">
        <v>121</v>
      </c>
      <c r="AY9" s="750"/>
    </row>
    <row r="10" spans="1:51" ht="18" customHeight="1" x14ac:dyDescent="0.25">
      <c r="A10" s="743">
        <v>1</v>
      </c>
      <c r="B10" s="743" t="s">
        <v>382</v>
      </c>
      <c r="C10" s="745" t="s">
        <v>497</v>
      </c>
      <c r="D10" s="546" t="s">
        <v>41</v>
      </c>
      <c r="E10" s="1161"/>
      <c r="F10" s="1162"/>
      <c r="G10" s="1162"/>
      <c r="H10" s="1161">
        <v>0.05</v>
      </c>
      <c r="I10" s="1161">
        <v>0.05</v>
      </c>
      <c r="J10" s="1161">
        <v>0.05</v>
      </c>
      <c r="K10" s="1163">
        <v>0.05</v>
      </c>
      <c r="L10" s="1161">
        <v>0.05</v>
      </c>
      <c r="M10" s="1161">
        <v>0.05</v>
      </c>
      <c r="N10" s="1164">
        <v>0.05</v>
      </c>
      <c r="O10" s="1164">
        <v>0.05</v>
      </c>
      <c r="P10" s="1164"/>
      <c r="Q10" s="1165"/>
      <c r="R10" s="1161"/>
      <c r="S10" s="1166"/>
      <c r="T10" s="1166"/>
      <c r="U10" s="1167">
        <v>8.6999999999999994E-3</v>
      </c>
      <c r="V10" s="1167">
        <v>1.2500000000000001E-2</v>
      </c>
      <c r="W10" s="1167">
        <v>1.6300000000000002E-2</v>
      </c>
      <c r="X10" s="1168">
        <v>2.01E-2</v>
      </c>
      <c r="Y10" s="1169">
        <v>2.53E-2</v>
      </c>
      <c r="Z10" s="1167">
        <f>0.59/20</f>
        <v>2.9499999999999998E-2</v>
      </c>
      <c r="AA10" s="1167">
        <v>3.3500000000000002E-2</v>
      </c>
      <c r="AB10" s="1167">
        <f>0.78/20</f>
        <v>3.9E-2</v>
      </c>
      <c r="AC10" s="543"/>
      <c r="AD10" s="542"/>
      <c r="AE10" s="1161"/>
      <c r="AF10" s="1170" t="s">
        <v>688</v>
      </c>
      <c r="AG10" s="1171" t="s">
        <v>453</v>
      </c>
      <c r="AH10" s="1172" t="s">
        <v>571</v>
      </c>
      <c r="AI10" s="1173" t="s">
        <v>655</v>
      </c>
      <c r="AJ10" s="1172" t="s">
        <v>656</v>
      </c>
      <c r="AK10" s="1172" t="s">
        <v>435</v>
      </c>
      <c r="AL10" s="1172">
        <v>2</v>
      </c>
      <c r="AM10" s="1172" t="s">
        <v>71</v>
      </c>
      <c r="AN10" s="1174">
        <f>SUM(AO10:AP15)</f>
        <v>572688.47608787473</v>
      </c>
      <c r="AO10" s="1174">
        <v>263234.03206688963</v>
      </c>
      <c r="AP10" s="1174">
        <v>309454.44402098504</v>
      </c>
      <c r="AQ10" s="1172" t="s">
        <v>71</v>
      </c>
      <c r="AR10" s="1172" t="s">
        <v>71</v>
      </c>
      <c r="AS10" s="1172" t="s">
        <v>71</v>
      </c>
      <c r="AT10" s="1172" t="s">
        <v>71</v>
      </c>
      <c r="AU10" s="1172" t="s">
        <v>71</v>
      </c>
      <c r="AV10" s="1172" t="s">
        <v>71</v>
      </c>
      <c r="AW10" s="1172" t="s">
        <v>71</v>
      </c>
      <c r="AX10" s="1172" t="s">
        <v>71</v>
      </c>
      <c r="AY10" s="1175"/>
    </row>
    <row r="11" spans="1:51" ht="18" x14ac:dyDescent="0.25">
      <c r="A11" s="743"/>
      <c r="B11" s="743"/>
      <c r="C11" s="745"/>
      <c r="D11" s="545" t="s">
        <v>3</v>
      </c>
      <c r="E11" s="1165"/>
      <c r="F11" s="1165"/>
      <c r="G11" s="1162"/>
      <c r="H11" s="1161">
        <v>343254739.32095021</v>
      </c>
      <c r="I11" s="1161">
        <v>541548595.60578704</v>
      </c>
      <c r="J11" s="1161">
        <v>496317001.95999998</v>
      </c>
      <c r="K11" s="1163">
        <v>508139077.30201101</v>
      </c>
      <c r="L11" s="1165">
        <v>498011373.95185959</v>
      </c>
      <c r="M11" s="1165">
        <v>502699992.0908668</v>
      </c>
      <c r="N11" s="1164">
        <v>502699992.0908668</v>
      </c>
      <c r="O11" s="1164">
        <v>457246222.74466002</v>
      </c>
      <c r="P11" s="1164"/>
      <c r="Q11" s="1165"/>
      <c r="R11" s="1165"/>
      <c r="S11" s="564"/>
      <c r="T11" s="564"/>
      <c r="U11" s="565">
        <v>343254739.32095021</v>
      </c>
      <c r="V11" s="565">
        <v>541548595.60578704</v>
      </c>
      <c r="W11" s="565">
        <v>496317001.95999998</v>
      </c>
      <c r="X11" s="1176">
        <v>508139077.30201101</v>
      </c>
      <c r="Y11" s="564">
        <v>498011373.95185959</v>
      </c>
      <c r="Z11" s="564">
        <v>502699992.0908668</v>
      </c>
      <c r="AA11" s="564">
        <v>472105399.44757491</v>
      </c>
      <c r="AB11" s="563">
        <v>457246222.74466002</v>
      </c>
      <c r="AC11" s="562"/>
      <c r="AD11" s="562"/>
      <c r="AE11" s="1165"/>
      <c r="AF11" s="1170"/>
      <c r="AG11" s="1171"/>
      <c r="AH11" s="1172"/>
      <c r="AI11" s="1177"/>
      <c r="AJ11" s="1172"/>
      <c r="AK11" s="1172"/>
      <c r="AL11" s="1172"/>
      <c r="AM11" s="1172"/>
      <c r="AN11" s="1174"/>
      <c r="AO11" s="1174"/>
      <c r="AP11" s="1174"/>
      <c r="AQ11" s="1172"/>
      <c r="AR11" s="1172"/>
      <c r="AS11" s="1172"/>
      <c r="AT11" s="1172"/>
      <c r="AU11" s="1172"/>
      <c r="AV11" s="1172"/>
      <c r="AW11" s="1172"/>
      <c r="AX11" s="1172"/>
      <c r="AY11" s="1175"/>
    </row>
    <row r="12" spans="1:51" ht="27" x14ac:dyDescent="0.25">
      <c r="A12" s="743"/>
      <c r="B12" s="743"/>
      <c r="C12" s="745"/>
      <c r="D12" s="544" t="s">
        <v>42</v>
      </c>
      <c r="E12" s="1161"/>
      <c r="F12" s="1161"/>
      <c r="G12" s="1162"/>
      <c r="H12" s="1161">
        <v>0</v>
      </c>
      <c r="I12" s="1161">
        <v>0</v>
      </c>
      <c r="J12" s="1161">
        <v>0</v>
      </c>
      <c r="K12" s="1163">
        <v>0</v>
      </c>
      <c r="L12" s="1161">
        <v>0</v>
      </c>
      <c r="M12" s="1161">
        <v>0</v>
      </c>
      <c r="N12" s="1164">
        <v>0</v>
      </c>
      <c r="O12" s="1164">
        <v>0</v>
      </c>
      <c r="P12" s="1164"/>
      <c r="Q12" s="1161"/>
      <c r="R12" s="1161"/>
      <c r="S12" s="1178"/>
      <c r="T12" s="1178"/>
      <c r="U12" s="1179">
        <v>0</v>
      </c>
      <c r="V12" s="1179">
        <v>0</v>
      </c>
      <c r="W12" s="1179">
        <v>0</v>
      </c>
      <c r="X12" s="1180">
        <v>0</v>
      </c>
      <c r="Y12" s="1178">
        <v>0</v>
      </c>
      <c r="Z12" s="1178">
        <v>0</v>
      </c>
      <c r="AA12" s="1178">
        <v>0</v>
      </c>
      <c r="AB12" s="1178">
        <v>0</v>
      </c>
      <c r="AC12" s="562"/>
      <c r="AD12" s="562"/>
      <c r="AE12" s="1161"/>
      <c r="AF12" s="1170"/>
      <c r="AG12" s="1171"/>
      <c r="AH12" s="1172"/>
      <c r="AI12" s="1177"/>
      <c r="AJ12" s="1172"/>
      <c r="AK12" s="1172"/>
      <c r="AL12" s="1172"/>
      <c r="AM12" s="1172"/>
      <c r="AN12" s="1174"/>
      <c r="AO12" s="1174"/>
      <c r="AP12" s="1174"/>
      <c r="AQ12" s="1172"/>
      <c r="AR12" s="1172"/>
      <c r="AS12" s="1172"/>
      <c r="AT12" s="1172"/>
      <c r="AU12" s="1172"/>
      <c r="AV12" s="1172"/>
      <c r="AW12" s="1172"/>
      <c r="AX12" s="1172"/>
      <c r="AY12" s="1175"/>
    </row>
    <row r="13" spans="1:51" ht="27" x14ac:dyDescent="0.25">
      <c r="A13" s="743"/>
      <c r="B13" s="743"/>
      <c r="C13" s="745"/>
      <c r="D13" s="545" t="s">
        <v>4</v>
      </c>
      <c r="E13" s="1161"/>
      <c r="F13" s="1161"/>
      <c r="G13" s="1162"/>
      <c r="H13" s="1161">
        <v>0</v>
      </c>
      <c r="I13" s="1161">
        <v>0</v>
      </c>
      <c r="J13" s="1161">
        <v>0</v>
      </c>
      <c r="K13" s="1163">
        <v>0</v>
      </c>
      <c r="L13" s="1161">
        <v>0</v>
      </c>
      <c r="M13" s="1161">
        <v>0</v>
      </c>
      <c r="N13" s="1164">
        <v>0</v>
      </c>
      <c r="O13" s="1164">
        <v>0</v>
      </c>
      <c r="P13" s="1164"/>
      <c r="Q13" s="1161"/>
      <c r="R13" s="1161"/>
      <c r="S13" s="1178"/>
      <c r="T13" s="1178"/>
      <c r="U13" s="1179">
        <v>0</v>
      </c>
      <c r="V13" s="1179">
        <v>0</v>
      </c>
      <c r="W13" s="1179">
        <v>0</v>
      </c>
      <c r="X13" s="1180">
        <v>0</v>
      </c>
      <c r="Y13" s="1178">
        <v>0</v>
      </c>
      <c r="Z13" s="1178">
        <v>0</v>
      </c>
      <c r="AA13" s="1178">
        <v>0</v>
      </c>
      <c r="AB13" s="1178">
        <v>0</v>
      </c>
      <c r="AC13" s="562"/>
      <c r="AD13" s="562"/>
      <c r="AE13" s="1161"/>
      <c r="AF13" s="1170"/>
      <c r="AG13" s="1171"/>
      <c r="AH13" s="1172"/>
      <c r="AI13" s="1177"/>
      <c r="AJ13" s="1172"/>
      <c r="AK13" s="1172"/>
      <c r="AL13" s="1172"/>
      <c r="AM13" s="1172"/>
      <c r="AN13" s="1174"/>
      <c r="AO13" s="1174"/>
      <c r="AP13" s="1174"/>
      <c r="AQ13" s="1172"/>
      <c r="AR13" s="1172"/>
      <c r="AS13" s="1172"/>
      <c r="AT13" s="1172"/>
      <c r="AU13" s="1172"/>
      <c r="AV13" s="1172"/>
      <c r="AW13" s="1172"/>
      <c r="AX13" s="1172"/>
      <c r="AY13" s="1175"/>
    </row>
    <row r="14" spans="1:51" ht="27" x14ac:dyDescent="0.25">
      <c r="A14" s="743"/>
      <c r="B14" s="743"/>
      <c r="C14" s="745"/>
      <c r="D14" s="544" t="s">
        <v>43</v>
      </c>
      <c r="E14" s="1161"/>
      <c r="F14" s="1161"/>
      <c r="G14" s="1162"/>
      <c r="H14" s="1161">
        <v>0.05</v>
      </c>
      <c r="I14" s="1161">
        <v>0.05</v>
      </c>
      <c r="J14" s="1161">
        <v>0.05</v>
      </c>
      <c r="K14" s="1163">
        <f t="shared" ref="K14:O15" si="0">K10+K12</f>
        <v>0.05</v>
      </c>
      <c r="L14" s="1161">
        <f t="shared" si="0"/>
        <v>0.05</v>
      </c>
      <c r="M14" s="1161">
        <f t="shared" si="0"/>
        <v>0.05</v>
      </c>
      <c r="N14" s="1164">
        <f t="shared" si="0"/>
        <v>0.05</v>
      </c>
      <c r="O14" s="1164">
        <f t="shared" si="0"/>
        <v>0.05</v>
      </c>
      <c r="P14" s="1164"/>
      <c r="Q14" s="1161"/>
      <c r="R14" s="1161"/>
      <c r="S14" s="1178"/>
      <c r="T14" s="1178"/>
      <c r="U14" s="1181">
        <v>8.6999999999999994E-3</v>
      </c>
      <c r="V14" s="1181">
        <v>1.2500000000000001E-2</v>
      </c>
      <c r="W14" s="1181">
        <v>1.6300000000000002E-2</v>
      </c>
      <c r="X14" s="1180">
        <f t="shared" ref="X14:AB15" si="1">X10+X12</f>
        <v>2.01E-2</v>
      </c>
      <c r="Y14" s="1178">
        <f t="shared" si="1"/>
        <v>2.53E-2</v>
      </c>
      <c r="Z14" s="1178">
        <f t="shared" si="1"/>
        <v>2.9499999999999998E-2</v>
      </c>
      <c r="AA14" s="1178">
        <f t="shared" si="1"/>
        <v>3.3500000000000002E-2</v>
      </c>
      <c r="AB14" s="1178">
        <f t="shared" si="1"/>
        <v>3.9E-2</v>
      </c>
      <c r="AC14" s="562"/>
      <c r="AD14" s="562"/>
      <c r="AE14" s="1161"/>
      <c r="AF14" s="1170"/>
      <c r="AG14" s="1171"/>
      <c r="AH14" s="1172"/>
      <c r="AI14" s="1177"/>
      <c r="AJ14" s="1172"/>
      <c r="AK14" s="1172"/>
      <c r="AL14" s="1172"/>
      <c r="AM14" s="1172"/>
      <c r="AN14" s="1174"/>
      <c r="AO14" s="1174"/>
      <c r="AP14" s="1174"/>
      <c r="AQ14" s="1172"/>
      <c r="AR14" s="1172"/>
      <c r="AS14" s="1172"/>
      <c r="AT14" s="1172"/>
      <c r="AU14" s="1172"/>
      <c r="AV14" s="1172"/>
      <c r="AW14" s="1172"/>
      <c r="AX14" s="1172"/>
      <c r="AY14" s="1175"/>
    </row>
    <row r="15" spans="1:51" ht="27" x14ac:dyDescent="0.25">
      <c r="A15" s="743"/>
      <c r="B15" s="743"/>
      <c r="C15" s="745"/>
      <c r="D15" s="545" t="s">
        <v>45</v>
      </c>
      <c r="E15" s="1165"/>
      <c r="F15" s="1165"/>
      <c r="G15" s="1162"/>
      <c r="H15" s="1161">
        <v>343254739.32095021</v>
      </c>
      <c r="I15" s="1161">
        <v>541548595.60578704</v>
      </c>
      <c r="J15" s="1161">
        <v>496317001.95999998</v>
      </c>
      <c r="K15" s="1163">
        <f t="shared" si="0"/>
        <v>508139077.30201101</v>
      </c>
      <c r="L15" s="1165">
        <f t="shared" si="0"/>
        <v>498011373.95185959</v>
      </c>
      <c r="M15" s="1161">
        <f t="shared" si="0"/>
        <v>502699992.0908668</v>
      </c>
      <c r="N15" s="1164">
        <f t="shared" si="0"/>
        <v>502699992.0908668</v>
      </c>
      <c r="O15" s="1164">
        <f t="shared" si="0"/>
        <v>457246222.74466002</v>
      </c>
      <c r="P15" s="1164"/>
      <c r="Q15" s="1161"/>
      <c r="R15" s="1165"/>
      <c r="S15" s="1165"/>
      <c r="T15" s="1165"/>
      <c r="U15" s="1161">
        <v>343254739.32095021</v>
      </c>
      <c r="V15" s="1179">
        <v>541548595.60578704</v>
      </c>
      <c r="W15" s="1161">
        <v>496317001.95999998</v>
      </c>
      <c r="X15" s="1163">
        <f t="shared" si="1"/>
        <v>508139077.30201101</v>
      </c>
      <c r="Y15" s="1165">
        <f t="shared" si="1"/>
        <v>498011373.95185959</v>
      </c>
      <c r="Z15" s="1165">
        <f t="shared" si="1"/>
        <v>502699992.0908668</v>
      </c>
      <c r="AA15" s="1165">
        <f t="shared" si="1"/>
        <v>472105399.44757491</v>
      </c>
      <c r="AB15" s="1165">
        <f t="shared" si="1"/>
        <v>457246222.74466002</v>
      </c>
      <c r="AC15" s="542"/>
      <c r="AD15" s="542"/>
      <c r="AE15" s="1165"/>
      <c r="AF15" s="1170"/>
      <c r="AG15" s="1171"/>
      <c r="AH15" s="1172"/>
      <c r="AI15" s="1177"/>
      <c r="AJ15" s="1172"/>
      <c r="AK15" s="1172"/>
      <c r="AL15" s="1172"/>
      <c r="AM15" s="1172"/>
      <c r="AN15" s="1174"/>
      <c r="AO15" s="1174"/>
      <c r="AP15" s="1174"/>
      <c r="AQ15" s="1172"/>
      <c r="AR15" s="1172"/>
      <c r="AS15" s="1172"/>
      <c r="AT15" s="1172"/>
      <c r="AU15" s="1172"/>
      <c r="AV15" s="1172"/>
      <c r="AW15" s="1172"/>
      <c r="AX15" s="1172"/>
      <c r="AY15" s="1175"/>
    </row>
    <row r="16" spans="1:51" ht="18" customHeight="1" x14ac:dyDescent="0.25">
      <c r="A16" s="743"/>
      <c r="B16" s="743"/>
      <c r="C16" s="745" t="s">
        <v>498</v>
      </c>
      <c r="D16" s="546" t="s">
        <v>41</v>
      </c>
      <c r="E16" s="1161"/>
      <c r="F16" s="1162"/>
      <c r="G16" s="1162"/>
      <c r="H16" s="1161">
        <v>0.05</v>
      </c>
      <c r="I16" s="1161">
        <v>0.05</v>
      </c>
      <c r="J16" s="1161">
        <v>0.05</v>
      </c>
      <c r="K16" s="1163">
        <v>0.05</v>
      </c>
      <c r="L16" s="1161">
        <v>0.05</v>
      </c>
      <c r="M16" s="1161">
        <v>0.05</v>
      </c>
      <c r="N16" s="1164">
        <v>0.05</v>
      </c>
      <c r="O16" s="1164">
        <v>0.05</v>
      </c>
      <c r="P16" s="1164"/>
      <c r="Q16" s="1165"/>
      <c r="R16" s="1161"/>
      <c r="S16" s="1166"/>
      <c r="T16" s="1166"/>
      <c r="U16" s="1167">
        <v>8.6999999999999994E-3</v>
      </c>
      <c r="V16" s="1167">
        <v>1.2500000000000001E-2</v>
      </c>
      <c r="W16" s="1167">
        <v>1.6300000000000002E-2</v>
      </c>
      <c r="X16" s="1168">
        <v>2.01E-2</v>
      </c>
      <c r="Y16" s="1167">
        <v>2.53E-2</v>
      </c>
      <c r="Z16" s="1167">
        <v>2.9499999999999998E-2</v>
      </c>
      <c r="AA16" s="1167">
        <v>3.3500000000000002E-2</v>
      </c>
      <c r="AB16" s="1182">
        <v>3.9E-2</v>
      </c>
      <c r="AC16" s="541"/>
      <c r="AD16" s="542"/>
      <c r="AE16" s="1161"/>
      <c r="AF16" s="1170" t="s">
        <v>689</v>
      </c>
      <c r="AG16" s="1171" t="s">
        <v>442</v>
      </c>
      <c r="AH16" s="1172" t="s">
        <v>556</v>
      </c>
      <c r="AI16" s="1172" t="s">
        <v>645</v>
      </c>
      <c r="AJ16" s="1172" t="s">
        <v>656</v>
      </c>
      <c r="AK16" s="1172" t="s">
        <v>435</v>
      </c>
      <c r="AL16" s="1172" t="s">
        <v>557</v>
      </c>
      <c r="AM16" s="1172" t="s">
        <v>71</v>
      </c>
      <c r="AN16" s="1174">
        <f t="shared" ref="AN16" si="2">SUM(AO16:AP21)</f>
        <v>165988.76468156587</v>
      </c>
      <c r="AO16" s="1174">
        <v>78808.815264660632</v>
      </c>
      <c r="AP16" s="1174">
        <v>87179.949416905234</v>
      </c>
      <c r="AQ16" s="1172" t="s">
        <v>71</v>
      </c>
      <c r="AR16" s="1172" t="s">
        <v>71</v>
      </c>
      <c r="AS16" s="1172" t="s">
        <v>71</v>
      </c>
      <c r="AT16" s="1172" t="s">
        <v>71</v>
      </c>
      <c r="AU16" s="1172" t="s">
        <v>71</v>
      </c>
      <c r="AV16" s="1172" t="s">
        <v>71</v>
      </c>
      <c r="AW16" s="1172" t="s">
        <v>71</v>
      </c>
      <c r="AX16" s="1172" t="s">
        <v>71</v>
      </c>
      <c r="AY16" s="1175"/>
    </row>
    <row r="17" spans="1:51" ht="18" x14ac:dyDescent="0.25">
      <c r="A17" s="743"/>
      <c r="B17" s="743"/>
      <c r="C17" s="745"/>
      <c r="D17" s="545" t="s">
        <v>3</v>
      </c>
      <c r="E17" s="1165"/>
      <c r="F17" s="1165"/>
      <c r="G17" s="1162"/>
      <c r="H17" s="1161">
        <v>220537584.23354864</v>
      </c>
      <c r="I17" s="1161">
        <v>321997754.93194836</v>
      </c>
      <c r="J17" s="1161">
        <v>275359273.62</v>
      </c>
      <c r="K17" s="1163">
        <v>246986639.13689235</v>
      </c>
      <c r="L17" s="1165">
        <v>205279478.22869018</v>
      </c>
      <c r="M17" s="1165">
        <v>248617139.3309966</v>
      </c>
      <c r="N17" s="1164">
        <v>248617139.3309966</v>
      </c>
      <c r="O17" s="1164">
        <v>233323727.70956156</v>
      </c>
      <c r="P17" s="1164"/>
      <c r="Q17" s="1165"/>
      <c r="R17" s="1165"/>
      <c r="S17" s="564"/>
      <c r="T17" s="564"/>
      <c r="U17" s="565">
        <v>220537584.23354864</v>
      </c>
      <c r="V17" s="565">
        <v>321997754.93194836</v>
      </c>
      <c r="W17" s="565">
        <v>275359273.62</v>
      </c>
      <c r="X17" s="1176">
        <v>246986639.13689235</v>
      </c>
      <c r="Y17" s="564">
        <v>205279478.22869018</v>
      </c>
      <c r="Z17" s="564">
        <v>248617139.3309966</v>
      </c>
      <c r="AA17" s="564">
        <v>232936717.93116713</v>
      </c>
      <c r="AB17" s="563">
        <v>233323727.70956156</v>
      </c>
      <c r="AC17" s="562"/>
      <c r="AD17" s="562"/>
      <c r="AE17" s="1165"/>
      <c r="AF17" s="1170"/>
      <c r="AG17" s="1171"/>
      <c r="AH17" s="1172"/>
      <c r="AI17" s="1172"/>
      <c r="AJ17" s="1172"/>
      <c r="AK17" s="1172"/>
      <c r="AL17" s="1172"/>
      <c r="AM17" s="1172"/>
      <c r="AN17" s="1174"/>
      <c r="AO17" s="1174"/>
      <c r="AP17" s="1174"/>
      <c r="AQ17" s="1172"/>
      <c r="AR17" s="1172"/>
      <c r="AS17" s="1172"/>
      <c r="AT17" s="1172"/>
      <c r="AU17" s="1172"/>
      <c r="AV17" s="1172"/>
      <c r="AW17" s="1172"/>
      <c r="AX17" s="1172"/>
      <c r="AY17" s="1175"/>
    </row>
    <row r="18" spans="1:51" ht="27" x14ac:dyDescent="0.25">
      <c r="A18" s="743"/>
      <c r="B18" s="743"/>
      <c r="C18" s="745"/>
      <c r="D18" s="544" t="s">
        <v>42</v>
      </c>
      <c r="E18" s="1161"/>
      <c r="F18" s="1161"/>
      <c r="G18" s="1162"/>
      <c r="H18" s="1161">
        <v>0</v>
      </c>
      <c r="I18" s="1161">
        <v>0</v>
      </c>
      <c r="J18" s="1161">
        <v>0</v>
      </c>
      <c r="K18" s="1163">
        <v>0</v>
      </c>
      <c r="L18" s="1161">
        <v>0</v>
      </c>
      <c r="M18" s="1161">
        <v>0</v>
      </c>
      <c r="N18" s="1164">
        <v>0</v>
      </c>
      <c r="O18" s="1164">
        <v>0</v>
      </c>
      <c r="P18" s="1164"/>
      <c r="Q18" s="1161"/>
      <c r="R18" s="1161"/>
      <c r="S18" s="1178"/>
      <c r="T18" s="1178"/>
      <c r="U18" s="1179">
        <v>0</v>
      </c>
      <c r="V18" s="1179">
        <v>0</v>
      </c>
      <c r="W18" s="1179">
        <v>0</v>
      </c>
      <c r="X18" s="1180">
        <v>0</v>
      </c>
      <c r="Y18" s="1178">
        <v>0</v>
      </c>
      <c r="Z18" s="1183">
        <v>0</v>
      </c>
      <c r="AA18" s="1178">
        <v>0</v>
      </c>
      <c r="AB18" s="1178">
        <v>0</v>
      </c>
      <c r="AC18" s="562"/>
      <c r="AD18" s="562"/>
      <c r="AE18" s="1161"/>
      <c r="AF18" s="1170"/>
      <c r="AG18" s="1171"/>
      <c r="AH18" s="1172"/>
      <c r="AI18" s="1172"/>
      <c r="AJ18" s="1172"/>
      <c r="AK18" s="1172"/>
      <c r="AL18" s="1172"/>
      <c r="AM18" s="1172"/>
      <c r="AN18" s="1174"/>
      <c r="AO18" s="1174"/>
      <c r="AP18" s="1174"/>
      <c r="AQ18" s="1172"/>
      <c r="AR18" s="1172"/>
      <c r="AS18" s="1172"/>
      <c r="AT18" s="1172"/>
      <c r="AU18" s="1172"/>
      <c r="AV18" s="1172"/>
      <c r="AW18" s="1172"/>
      <c r="AX18" s="1172"/>
      <c r="AY18" s="1175"/>
    </row>
    <row r="19" spans="1:51" ht="27" x14ac:dyDescent="0.25">
      <c r="A19" s="743"/>
      <c r="B19" s="743"/>
      <c r="C19" s="745"/>
      <c r="D19" s="545" t="s">
        <v>4</v>
      </c>
      <c r="E19" s="1161"/>
      <c r="F19" s="1161"/>
      <c r="G19" s="1162"/>
      <c r="H19" s="1161">
        <v>0</v>
      </c>
      <c r="I19" s="1161">
        <v>0</v>
      </c>
      <c r="J19" s="1161">
        <v>0</v>
      </c>
      <c r="K19" s="1163">
        <v>0</v>
      </c>
      <c r="L19" s="1161">
        <v>0</v>
      </c>
      <c r="M19" s="1161">
        <v>0</v>
      </c>
      <c r="N19" s="1164">
        <v>0</v>
      </c>
      <c r="O19" s="1164">
        <v>0</v>
      </c>
      <c r="P19" s="1164"/>
      <c r="Q19" s="1161"/>
      <c r="R19" s="1161"/>
      <c r="S19" s="1178"/>
      <c r="T19" s="1178"/>
      <c r="U19" s="1179">
        <v>0</v>
      </c>
      <c r="V19" s="1179">
        <v>0</v>
      </c>
      <c r="W19" s="1179">
        <v>0</v>
      </c>
      <c r="X19" s="1180">
        <v>0</v>
      </c>
      <c r="Y19" s="1178">
        <v>0</v>
      </c>
      <c r="Z19" s="1178">
        <v>0</v>
      </c>
      <c r="AA19" s="1178">
        <v>0</v>
      </c>
      <c r="AB19" s="1178">
        <v>0</v>
      </c>
      <c r="AC19" s="562"/>
      <c r="AD19" s="562"/>
      <c r="AE19" s="1161"/>
      <c r="AF19" s="1170"/>
      <c r="AG19" s="1171"/>
      <c r="AH19" s="1172"/>
      <c r="AI19" s="1172"/>
      <c r="AJ19" s="1172"/>
      <c r="AK19" s="1172"/>
      <c r="AL19" s="1172"/>
      <c r="AM19" s="1172"/>
      <c r="AN19" s="1174"/>
      <c r="AO19" s="1174"/>
      <c r="AP19" s="1174"/>
      <c r="AQ19" s="1172"/>
      <c r="AR19" s="1172"/>
      <c r="AS19" s="1172"/>
      <c r="AT19" s="1172"/>
      <c r="AU19" s="1172"/>
      <c r="AV19" s="1172"/>
      <c r="AW19" s="1172"/>
      <c r="AX19" s="1172"/>
      <c r="AY19" s="1175"/>
    </row>
    <row r="20" spans="1:51" ht="27" x14ac:dyDescent="0.25">
      <c r="A20" s="743"/>
      <c r="B20" s="743"/>
      <c r="C20" s="745"/>
      <c r="D20" s="544" t="s">
        <v>43</v>
      </c>
      <c r="E20" s="1161"/>
      <c r="F20" s="1161"/>
      <c r="G20" s="1162"/>
      <c r="H20" s="1161">
        <v>0.05</v>
      </c>
      <c r="I20" s="1161">
        <v>0.05</v>
      </c>
      <c r="J20" s="1161">
        <v>0.05</v>
      </c>
      <c r="K20" s="1163">
        <v>0.05</v>
      </c>
      <c r="L20" s="1161">
        <f t="shared" ref="L20:O21" si="3">L16+L18</f>
        <v>0.05</v>
      </c>
      <c r="M20" s="1161">
        <f t="shared" si="3"/>
        <v>0.05</v>
      </c>
      <c r="N20" s="1164">
        <f t="shared" si="3"/>
        <v>0.05</v>
      </c>
      <c r="O20" s="1164">
        <f t="shared" si="3"/>
        <v>0.05</v>
      </c>
      <c r="P20" s="1164"/>
      <c r="Q20" s="1161"/>
      <c r="R20" s="1161"/>
      <c r="S20" s="1178"/>
      <c r="T20" s="1178"/>
      <c r="U20" s="1181">
        <v>8.6999999999999994E-3</v>
      </c>
      <c r="V20" s="1181">
        <v>1.2500000000000001E-2</v>
      </c>
      <c r="W20" s="1179">
        <v>1.6300000000000002E-2</v>
      </c>
      <c r="X20" s="1180">
        <f t="shared" ref="X20:AB21" si="4">X16+X18</f>
        <v>2.01E-2</v>
      </c>
      <c r="Y20" s="1178">
        <f t="shared" si="4"/>
        <v>2.53E-2</v>
      </c>
      <c r="Z20" s="1178">
        <f t="shared" si="4"/>
        <v>2.9499999999999998E-2</v>
      </c>
      <c r="AA20" s="1178">
        <f t="shared" si="4"/>
        <v>3.3500000000000002E-2</v>
      </c>
      <c r="AB20" s="1178">
        <f t="shared" si="4"/>
        <v>3.9E-2</v>
      </c>
      <c r="AC20" s="562"/>
      <c r="AD20" s="562"/>
      <c r="AE20" s="1161"/>
      <c r="AF20" s="1170"/>
      <c r="AG20" s="1171"/>
      <c r="AH20" s="1172"/>
      <c r="AI20" s="1172"/>
      <c r="AJ20" s="1172"/>
      <c r="AK20" s="1172"/>
      <c r="AL20" s="1172"/>
      <c r="AM20" s="1172"/>
      <c r="AN20" s="1174"/>
      <c r="AO20" s="1174"/>
      <c r="AP20" s="1174"/>
      <c r="AQ20" s="1172"/>
      <c r="AR20" s="1172"/>
      <c r="AS20" s="1172"/>
      <c r="AT20" s="1172"/>
      <c r="AU20" s="1172"/>
      <c r="AV20" s="1172"/>
      <c r="AW20" s="1172"/>
      <c r="AX20" s="1172"/>
      <c r="AY20" s="1175"/>
    </row>
    <row r="21" spans="1:51" ht="27" x14ac:dyDescent="0.25">
      <c r="A21" s="743"/>
      <c r="B21" s="743"/>
      <c r="C21" s="745"/>
      <c r="D21" s="545" t="s">
        <v>45</v>
      </c>
      <c r="E21" s="1165"/>
      <c r="F21" s="1165"/>
      <c r="G21" s="1162"/>
      <c r="H21" s="1161">
        <v>220537584.23354864</v>
      </c>
      <c r="I21" s="1161">
        <v>321997754.93194836</v>
      </c>
      <c r="J21" s="1161">
        <v>275359273.62</v>
      </c>
      <c r="K21" s="1163">
        <f>K17+K19</f>
        <v>246986639.13689235</v>
      </c>
      <c r="L21" s="1165">
        <f t="shared" si="3"/>
        <v>205279478.22869018</v>
      </c>
      <c r="M21" s="1161">
        <f t="shared" si="3"/>
        <v>248617139.3309966</v>
      </c>
      <c r="N21" s="1164">
        <f t="shared" si="3"/>
        <v>248617139.3309966</v>
      </c>
      <c r="O21" s="1164">
        <f t="shared" si="3"/>
        <v>233323727.70956156</v>
      </c>
      <c r="P21" s="1164"/>
      <c r="Q21" s="1161"/>
      <c r="R21" s="1165"/>
      <c r="S21" s="1165"/>
      <c r="T21" s="1165"/>
      <c r="U21" s="1161">
        <v>220537584.23354864</v>
      </c>
      <c r="V21" s="1179">
        <v>321997754.93194836</v>
      </c>
      <c r="W21" s="1161">
        <v>275359273.62</v>
      </c>
      <c r="X21" s="1163">
        <f t="shared" si="4"/>
        <v>246986639.13689235</v>
      </c>
      <c r="Y21" s="1165">
        <f t="shared" si="4"/>
        <v>205279478.22869018</v>
      </c>
      <c r="Z21" s="1165">
        <f t="shared" si="4"/>
        <v>248617139.3309966</v>
      </c>
      <c r="AA21" s="1165">
        <f t="shared" si="4"/>
        <v>232936717.93116713</v>
      </c>
      <c r="AB21" s="1165">
        <f t="shared" si="4"/>
        <v>233323727.70956156</v>
      </c>
      <c r="AC21" s="542"/>
      <c r="AD21" s="542"/>
      <c r="AE21" s="1165"/>
      <c r="AF21" s="1170"/>
      <c r="AG21" s="1171"/>
      <c r="AH21" s="1172"/>
      <c r="AI21" s="1172"/>
      <c r="AJ21" s="1172"/>
      <c r="AK21" s="1172"/>
      <c r="AL21" s="1172"/>
      <c r="AM21" s="1172"/>
      <c r="AN21" s="1174"/>
      <c r="AO21" s="1174"/>
      <c r="AP21" s="1174"/>
      <c r="AQ21" s="1172"/>
      <c r="AR21" s="1172"/>
      <c r="AS21" s="1172"/>
      <c r="AT21" s="1172"/>
      <c r="AU21" s="1172"/>
      <c r="AV21" s="1172"/>
      <c r="AW21" s="1172"/>
      <c r="AX21" s="1172"/>
      <c r="AY21" s="1175"/>
    </row>
    <row r="22" spans="1:51" ht="18" customHeight="1" x14ac:dyDescent="0.25">
      <c r="A22" s="743"/>
      <c r="B22" s="743"/>
      <c r="C22" s="745" t="s">
        <v>499</v>
      </c>
      <c r="D22" s="546" t="s">
        <v>41</v>
      </c>
      <c r="E22" s="1161"/>
      <c r="F22" s="1162"/>
      <c r="G22" s="1162"/>
      <c r="H22" s="1161">
        <v>0.05</v>
      </c>
      <c r="I22" s="1161">
        <v>0.05</v>
      </c>
      <c r="J22" s="1161">
        <v>0.05</v>
      </c>
      <c r="K22" s="1163">
        <v>0.05</v>
      </c>
      <c r="L22" s="1161">
        <v>0.05</v>
      </c>
      <c r="M22" s="1161">
        <v>0.05</v>
      </c>
      <c r="N22" s="1164">
        <v>0.05</v>
      </c>
      <c r="O22" s="1164">
        <v>0.05</v>
      </c>
      <c r="P22" s="1164"/>
      <c r="Q22" s="1165"/>
      <c r="R22" s="1161"/>
      <c r="S22" s="1166"/>
      <c r="T22" s="1166"/>
      <c r="U22" s="1167">
        <v>8.6999999999999994E-3</v>
      </c>
      <c r="V22" s="1167">
        <v>1.2500000000000001E-2</v>
      </c>
      <c r="W22" s="1167">
        <v>1.6300000000000002E-2</v>
      </c>
      <c r="X22" s="1168">
        <v>2.01E-2</v>
      </c>
      <c r="Y22" s="1167">
        <v>2.53E-2</v>
      </c>
      <c r="Z22" s="1167">
        <v>2.9499999999999998E-2</v>
      </c>
      <c r="AA22" s="1167">
        <v>3.3500000000000002E-2</v>
      </c>
      <c r="AB22" s="1182">
        <v>3.9E-2</v>
      </c>
      <c r="AC22" s="541"/>
      <c r="AD22" s="542"/>
      <c r="AE22" s="1161"/>
      <c r="AF22" s="1170" t="s">
        <v>690</v>
      </c>
      <c r="AG22" s="1171" t="s">
        <v>450</v>
      </c>
      <c r="AH22" s="1172" t="s">
        <v>631</v>
      </c>
      <c r="AI22" s="1172" t="s">
        <v>657</v>
      </c>
      <c r="AJ22" s="1172" t="s">
        <v>656</v>
      </c>
      <c r="AK22" s="1172" t="s">
        <v>435</v>
      </c>
      <c r="AL22" s="1172">
        <v>5</v>
      </c>
      <c r="AM22" s="1172" t="s">
        <v>71</v>
      </c>
      <c r="AN22" s="1174">
        <f t="shared" ref="AN22" si="5">SUM(AO22:AP27)</f>
        <v>109609.02124859404</v>
      </c>
      <c r="AO22" s="1174">
        <v>54594.43436465002</v>
      </c>
      <c r="AP22" s="1174">
        <v>55014.586883944015</v>
      </c>
      <c r="AQ22" s="1172" t="s">
        <v>71</v>
      </c>
      <c r="AR22" s="1172" t="s">
        <v>71</v>
      </c>
      <c r="AS22" s="1172" t="s">
        <v>71</v>
      </c>
      <c r="AT22" s="1172" t="s">
        <v>71</v>
      </c>
      <c r="AU22" s="1172" t="s">
        <v>71</v>
      </c>
      <c r="AV22" s="1172" t="s">
        <v>71</v>
      </c>
      <c r="AW22" s="1172" t="s">
        <v>71</v>
      </c>
      <c r="AX22" s="1172" t="s">
        <v>71</v>
      </c>
      <c r="AY22" s="1175"/>
    </row>
    <row r="23" spans="1:51" ht="18" x14ac:dyDescent="0.25">
      <c r="A23" s="743"/>
      <c r="B23" s="743"/>
      <c r="C23" s="745"/>
      <c r="D23" s="545" t="s">
        <v>3</v>
      </c>
      <c r="E23" s="1165"/>
      <c r="F23" s="1165"/>
      <c r="G23" s="1162"/>
      <c r="H23" s="1161">
        <v>22000297.808750674</v>
      </c>
      <c r="I23" s="1161">
        <v>35681397.932426117</v>
      </c>
      <c r="J23" s="1161">
        <v>39622142.68</v>
      </c>
      <c r="K23" s="1163">
        <v>41089214.301606901</v>
      </c>
      <c r="L23" s="1165">
        <v>128384927.31572522</v>
      </c>
      <c r="M23" s="1165">
        <v>115118553.93593688</v>
      </c>
      <c r="N23" s="1164">
        <v>115118553.93593688</v>
      </c>
      <c r="O23" s="1164">
        <v>99580131.23146832</v>
      </c>
      <c r="P23" s="1164"/>
      <c r="Q23" s="1165"/>
      <c r="R23" s="1165"/>
      <c r="S23" s="564"/>
      <c r="T23" s="564"/>
      <c r="U23" s="565">
        <v>22000297.808750674</v>
      </c>
      <c r="V23" s="540">
        <v>35681397.932426117</v>
      </c>
      <c r="W23" s="565">
        <v>39622142.68</v>
      </c>
      <c r="X23" s="1184">
        <v>41089214.301606901</v>
      </c>
      <c r="Y23" s="1185">
        <v>128384927.31572522</v>
      </c>
      <c r="Z23" s="564">
        <v>115118553.93593688</v>
      </c>
      <c r="AA23" s="564">
        <v>96787516.336655855</v>
      </c>
      <c r="AB23" s="563">
        <v>99580131.23146832</v>
      </c>
      <c r="AC23" s="562"/>
      <c r="AD23" s="562"/>
      <c r="AE23" s="1165"/>
      <c r="AF23" s="1170"/>
      <c r="AG23" s="1171"/>
      <c r="AH23" s="1172"/>
      <c r="AI23" s="1172"/>
      <c r="AJ23" s="1172"/>
      <c r="AK23" s="1172"/>
      <c r="AL23" s="1172"/>
      <c r="AM23" s="1172"/>
      <c r="AN23" s="1174"/>
      <c r="AO23" s="1174"/>
      <c r="AP23" s="1174"/>
      <c r="AQ23" s="1172"/>
      <c r="AR23" s="1172"/>
      <c r="AS23" s="1172"/>
      <c r="AT23" s="1172"/>
      <c r="AU23" s="1172"/>
      <c r="AV23" s="1172"/>
      <c r="AW23" s="1172"/>
      <c r="AX23" s="1172"/>
      <c r="AY23" s="1175"/>
    </row>
    <row r="24" spans="1:51" ht="27" x14ac:dyDescent="0.25">
      <c r="A24" s="743"/>
      <c r="B24" s="743"/>
      <c r="C24" s="745"/>
      <c r="D24" s="544" t="s">
        <v>42</v>
      </c>
      <c r="E24" s="1161"/>
      <c r="F24" s="1161"/>
      <c r="G24" s="1162"/>
      <c r="H24" s="1161">
        <v>0</v>
      </c>
      <c r="I24" s="1161">
        <v>0</v>
      </c>
      <c r="J24" s="1161">
        <v>0</v>
      </c>
      <c r="K24" s="1163">
        <v>0</v>
      </c>
      <c r="L24" s="1161">
        <v>0</v>
      </c>
      <c r="M24" s="1161">
        <v>0</v>
      </c>
      <c r="N24" s="1164">
        <v>0</v>
      </c>
      <c r="O24" s="1164">
        <v>0</v>
      </c>
      <c r="P24" s="1164"/>
      <c r="Q24" s="1161"/>
      <c r="R24" s="1161"/>
      <c r="S24" s="1178"/>
      <c r="T24" s="1178"/>
      <c r="U24" s="1179">
        <v>0</v>
      </c>
      <c r="V24" s="1179">
        <v>0</v>
      </c>
      <c r="W24" s="1179">
        <v>0</v>
      </c>
      <c r="X24" s="1186">
        <v>0</v>
      </c>
      <c r="Y24" s="1178">
        <v>0</v>
      </c>
      <c r="Z24" s="1178">
        <v>0</v>
      </c>
      <c r="AA24" s="1178">
        <v>0</v>
      </c>
      <c r="AB24" s="1178">
        <v>0</v>
      </c>
      <c r="AC24" s="562"/>
      <c r="AD24" s="562"/>
      <c r="AE24" s="1161"/>
      <c r="AF24" s="1170"/>
      <c r="AG24" s="1171"/>
      <c r="AH24" s="1172"/>
      <c r="AI24" s="1172"/>
      <c r="AJ24" s="1172"/>
      <c r="AK24" s="1172"/>
      <c r="AL24" s="1172"/>
      <c r="AM24" s="1172"/>
      <c r="AN24" s="1174"/>
      <c r="AO24" s="1174"/>
      <c r="AP24" s="1174"/>
      <c r="AQ24" s="1172"/>
      <c r="AR24" s="1172"/>
      <c r="AS24" s="1172"/>
      <c r="AT24" s="1172"/>
      <c r="AU24" s="1172"/>
      <c r="AV24" s="1172"/>
      <c r="AW24" s="1172"/>
      <c r="AX24" s="1172"/>
      <c r="AY24" s="1175"/>
    </row>
    <row r="25" spans="1:51" ht="27" x14ac:dyDescent="0.25">
      <c r="A25" s="743"/>
      <c r="B25" s="743"/>
      <c r="C25" s="745"/>
      <c r="D25" s="545" t="s">
        <v>4</v>
      </c>
      <c r="E25" s="1161"/>
      <c r="F25" s="1161"/>
      <c r="G25" s="1162"/>
      <c r="H25" s="1161">
        <v>0</v>
      </c>
      <c r="I25" s="1161">
        <v>0</v>
      </c>
      <c r="J25" s="1161">
        <v>0</v>
      </c>
      <c r="K25" s="1163">
        <v>0</v>
      </c>
      <c r="L25" s="1161">
        <v>0</v>
      </c>
      <c r="M25" s="1161">
        <v>0</v>
      </c>
      <c r="N25" s="1164">
        <v>0</v>
      </c>
      <c r="O25" s="1164">
        <v>0</v>
      </c>
      <c r="P25" s="1164"/>
      <c r="Q25" s="1161"/>
      <c r="R25" s="1161"/>
      <c r="S25" s="1178"/>
      <c r="T25" s="1178"/>
      <c r="U25" s="1179">
        <v>0</v>
      </c>
      <c r="V25" s="1179">
        <v>0</v>
      </c>
      <c r="W25" s="1179">
        <v>0</v>
      </c>
      <c r="X25" s="1186">
        <v>0</v>
      </c>
      <c r="Y25" s="1178">
        <v>0</v>
      </c>
      <c r="Z25" s="1178">
        <v>0</v>
      </c>
      <c r="AA25" s="1178">
        <v>0</v>
      </c>
      <c r="AB25" s="1178">
        <v>0</v>
      </c>
      <c r="AC25" s="562"/>
      <c r="AD25" s="562"/>
      <c r="AE25" s="1161"/>
      <c r="AF25" s="1170"/>
      <c r="AG25" s="1171"/>
      <c r="AH25" s="1172"/>
      <c r="AI25" s="1172"/>
      <c r="AJ25" s="1172"/>
      <c r="AK25" s="1172"/>
      <c r="AL25" s="1172"/>
      <c r="AM25" s="1172"/>
      <c r="AN25" s="1174"/>
      <c r="AO25" s="1174"/>
      <c r="AP25" s="1174"/>
      <c r="AQ25" s="1172"/>
      <c r="AR25" s="1172"/>
      <c r="AS25" s="1172"/>
      <c r="AT25" s="1172"/>
      <c r="AU25" s="1172"/>
      <c r="AV25" s="1172"/>
      <c r="AW25" s="1172"/>
      <c r="AX25" s="1172"/>
      <c r="AY25" s="1175"/>
    </row>
    <row r="26" spans="1:51" ht="27" x14ac:dyDescent="0.25">
      <c r="A26" s="743"/>
      <c r="B26" s="743"/>
      <c r="C26" s="745"/>
      <c r="D26" s="544" t="s">
        <v>43</v>
      </c>
      <c r="E26" s="1161"/>
      <c r="F26" s="1161"/>
      <c r="G26" s="1162"/>
      <c r="H26" s="1161">
        <v>0.05</v>
      </c>
      <c r="I26" s="1161">
        <v>0.05</v>
      </c>
      <c r="J26" s="1161">
        <v>0.05</v>
      </c>
      <c r="K26" s="1163">
        <f t="shared" ref="K26:O27" si="6">K22+K24</f>
        <v>0.05</v>
      </c>
      <c r="L26" s="1161">
        <f t="shared" si="6"/>
        <v>0.05</v>
      </c>
      <c r="M26" s="1161">
        <f t="shared" si="6"/>
        <v>0.05</v>
      </c>
      <c r="N26" s="1164">
        <f t="shared" si="6"/>
        <v>0.05</v>
      </c>
      <c r="O26" s="1164">
        <f t="shared" si="6"/>
        <v>0.05</v>
      </c>
      <c r="P26" s="1164"/>
      <c r="Q26" s="1161"/>
      <c r="R26" s="1161"/>
      <c r="S26" s="1178"/>
      <c r="T26" s="1178"/>
      <c r="U26" s="1181">
        <v>8.6999999999999994E-3</v>
      </c>
      <c r="V26" s="1181">
        <v>1.2500000000000001E-2</v>
      </c>
      <c r="W26" s="1179">
        <v>1.6300000000000002E-2</v>
      </c>
      <c r="X26" s="1186">
        <f t="shared" ref="X26:AB27" si="7">X22+X24</f>
        <v>2.01E-2</v>
      </c>
      <c r="Y26" s="1178">
        <f t="shared" si="7"/>
        <v>2.53E-2</v>
      </c>
      <c r="Z26" s="1178">
        <f t="shared" si="7"/>
        <v>2.9499999999999998E-2</v>
      </c>
      <c r="AA26" s="1178">
        <f t="shared" si="7"/>
        <v>3.3500000000000002E-2</v>
      </c>
      <c r="AB26" s="1178">
        <f t="shared" si="7"/>
        <v>3.9E-2</v>
      </c>
      <c r="AC26" s="562"/>
      <c r="AD26" s="562"/>
      <c r="AE26" s="1161"/>
      <c r="AF26" s="1170"/>
      <c r="AG26" s="1171"/>
      <c r="AH26" s="1172"/>
      <c r="AI26" s="1172"/>
      <c r="AJ26" s="1172"/>
      <c r="AK26" s="1172"/>
      <c r="AL26" s="1172"/>
      <c r="AM26" s="1172"/>
      <c r="AN26" s="1174"/>
      <c r="AO26" s="1174"/>
      <c r="AP26" s="1174"/>
      <c r="AQ26" s="1172"/>
      <c r="AR26" s="1172"/>
      <c r="AS26" s="1172"/>
      <c r="AT26" s="1172"/>
      <c r="AU26" s="1172"/>
      <c r="AV26" s="1172"/>
      <c r="AW26" s="1172"/>
      <c r="AX26" s="1172"/>
      <c r="AY26" s="1175"/>
    </row>
    <row r="27" spans="1:51" ht="27" x14ac:dyDescent="0.25">
      <c r="A27" s="743"/>
      <c r="B27" s="743"/>
      <c r="C27" s="745"/>
      <c r="D27" s="545" t="s">
        <v>45</v>
      </c>
      <c r="E27" s="1165"/>
      <c r="F27" s="1165"/>
      <c r="G27" s="1162"/>
      <c r="H27" s="1161">
        <v>22000297.808750674</v>
      </c>
      <c r="I27" s="1161">
        <v>35681397.932426117</v>
      </c>
      <c r="J27" s="1161">
        <v>39622142.68</v>
      </c>
      <c r="K27" s="1163">
        <f t="shared" si="6"/>
        <v>41089214.301606901</v>
      </c>
      <c r="L27" s="1165">
        <f t="shared" si="6"/>
        <v>128384927.31572522</v>
      </c>
      <c r="M27" s="1161">
        <f t="shared" si="6"/>
        <v>115118553.93593688</v>
      </c>
      <c r="N27" s="1164">
        <f t="shared" si="6"/>
        <v>115118553.93593688</v>
      </c>
      <c r="O27" s="1164">
        <f t="shared" si="6"/>
        <v>99580131.23146832</v>
      </c>
      <c r="P27" s="1164"/>
      <c r="Q27" s="1161"/>
      <c r="R27" s="1165"/>
      <c r="S27" s="1165"/>
      <c r="T27" s="1165"/>
      <c r="U27" s="1161">
        <v>22000297.808750674</v>
      </c>
      <c r="V27" s="1179">
        <v>35681397.932426117</v>
      </c>
      <c r="W27" s="1161">
        <v>39622142.68</v>
      </c>
      <c r="X27" s="1163">
        <f t="shared" si="7"/>
        <v>41089214.301606901</v>
      </c>
      <c r="Y27" s="1165">
        <f t="shared" si="7"/>
        <v>128384927.31572522</v>
      </c>
      <c r="Z27" s="1165">
        <f t="shared" si="7"/>
        <v>115118553.93593688</v>
      </c>
      <c r="AA27" s="1165">
        <f t="shared" si="7"/>
        <v>96787516.336655855</v>
      </c>
      <c r="AB27" s="1165">
        <f t="shared" si="7"/>
        <v>99580131.23146832</v>
      </c>
      <c r="AC27" s="542"/>
      <c r="AD27" s="542"/>
      <c r="AE27" s="1165"/>
      <c r="AF27" s="1170"/>
      <c r="AG27" s="1171"/>
      <c r="AH27" s="1172"/>
      <c r="AI27" s="1172"/>
      <c r="AJ27" s="1172"/>
      <c r="AK27" s="1172"/>
      <c r="AL27" s="1172"/>
      <c r="AM27" s="1172"/>
      <c r="AN27" s="1174"/>
      <c r="AO27" s="1174"/>
      <c r="AP27" s="1174"/>
      <c r="AQ27" s="1172"/>
      <c r="AR27" s="1172"/>
      <c r="AS27" s="1172"/>
      <c r="AT27" s="1172"/>
      <c r="AU27" s="1172"/>
      <c r="AV27" s="1172"/>
      <c r="AW27" s="1172"/>
      <c r="AX27" s="1172"/>
      <c r="AY27" s="1175"/>
    </row>
    <row r="28" spans="1:51" ht="18" customHeight="1" x14ac:dyDescent="0.25">
      <c r="A28" s="743"/>
      <c r="B28" s="743"/>
      <c r="C28" s="745" t="s">
        <v>500</v>
      </c>
      <c r="D28" s="546" t="s">
        <v>41</v>
      </c>
      <c r="E28" s="1161"/>
      <c r="F28" s="1162"/>
      <c r="G28" s="1162"/>
      <c r="H28" s="1161">
        <v>0.05</v>
      </c>
      <c r="I28" s="1161">
        <v>0.05</v>
      </c>
      <c r="J28" s="1161">
        <v>0.05</v>
      </c>
      <c r="K28" s="1163">
        <v>0.05</v>
      </c>
      <c r="L28" s="1165">
        <v>0.05</v>
      </c>
      <c r="M28" s="1161">
        <v>0.05</v>
      </c>
      <c r="N28" s="1164">
        <v>0.05</v>
      </c>
      <c r="O28" s="1164">
        <v>0.05</v>
      </c>
      <c r="P28" s="1164"/>
      <c r="Q28" s="1165"/>
      <c r="R28" s="1161"/>
      <c r="S28" s="1166"/>
      <c r="T28" s="1166"/>
      <c r="U28" s="1167">
        <v>8.6999999999999994E-3</v>
      </c>
      <c r="V28" s="1167">
        <v>1.2500000000000001E-2</v>
      </c>
      <c r="W28" s="1167">
        <v>1.6300000000000002E-2</v>
      </c>
      <c r="X28" s="1168">
        <v>2.01E-2</v>
      </c>
      <c r="Y28" s="1167">
        <v>2.53E-2</v>
      </c>
      <c r="Z28" s="1167">
        <v>2.9499999999999998E-2</v>
      </c>
      <c r="AA28" s="1167">
        <v>3.3500000000000002E-2</v>
      </c>
      <c r="AB28" s="1182">
        <v>3.9E-2</v>
      </c>
      <c r="AC28" s="541"/>
      <c r="AD28" s="542"/>
      <c r="AE28" s="1161"/>
      <c r="AF28" s="1170" t="s">
        <v>670</v>
      </c>
      <c r="AG28" s="1171" t="s">
        <v>449</v>
      </c>
      <c r="AH28" s="1172" t="s">
        <v>632</v>
      </c>
      <c r="AI28" s="1172" t="s">
        <v>658</v>
      </c>
      <c r="AJ28" s="1172" t="s">
        <v>656</v>
      </c>
      <c r="AK28" s="1172" t="s">
        <v>435</v>
      </c>
      <c r="AL28" s="1187" t="s">
        <v>563</v>
      </c>
      <c r="AM28" s="1172" t="s">
        <v>71</v>
      </c>
      <c r="AN28" s="1174">
        <f>SUM(AO28:AP33)</f>
        <v>413444.02500158263</v>
      </c>
      <c r="AO28" s="1174">
        <v>199878.05005252254</v>
      </c>
      <c r="AP28" s="1174">
        <v>213565.9749490601</v>
      </c>
      <c r="AQ28" s="1172" t="s">
        <v>71</v>
      </c>
      <c r="AR28" s="1172" t="s">
        <v>71</v>
      </c>
      <c r="AS28" s="1172" t="s">
        <v>71</v>
      </c>
      <c r="AT28" s="1172" t="s">
        <v>71</v>
      </c>
      <c r="AU28" s="1172" t="s">
        <v>71</v>
      </c>
      <c r="AV28" s="1172" t="s">
        <v>71</v>
      </c>
      <c r="AW28" s="1172" t="s">
        <v>71</v>
      </c>
      <c r="AX28" s="1172" t="s">
        <v>71</v>
      </c>
      <c r="AY28" s="1175"/>
    </row>
    <row r="29" spans="1:51" ht="18" x14ac:dyDescent="0.25">
      <c r="A29" s="743"/>
      <c r="B29" s="743"/>
      <c r="C29" s="745"/>
      <c r="D29" s="545" t="s">
        <v>3</v>
      </c>
      <c r="E29" s="1165"/>
      <c r="F29" s="1165"/>
      <c r="G29" s="1162"/>
      <c r="H29" s="1161">
        <v>0</v>
      </c>
      <c r="I29" s="1161">
        <v>47166803.650124244</v>
      </c>
      <c r="J29" s="1161">
        <v>83949032.159999996</v>
      </c>
      <c r="K29" s="1163">
        <v>139099560.20752296</v>
      </c>
      <c r="L29" s="1165">
        <v>116255132.29379134</v>
      </c>
      <c r="M29" s="1165">
        <v>101164798.16916776</v>
      </c>
      <c r="N29" s="1164">
        <v>101164798.16916776</v>
      </c>
      <c r="O29" s="1164">
        <v>97501308.262501389</v>
      </c>
      <c r="P29" s="1164"/>
      <c r="Q29" s="1165"/>
      <c r="R29" s="1165"/>
      <c r="S29" s="564"/>
      <c r="T29" s="564"/>
      <c r="U29" s="565">
        <v>0</v>
      </c>
      <c r="V29" s="540">
        <v>47166803.650124244</v>
      </c>
      <c r="W29" s="565">
        <v>83949032.159999996</v>
      </c>
      <c r="X29" s="1184">
        <v>139099560.20752296</v>
      </c>
      <c r="Y29" s="1185">
        <v>116255132.29379134</v>
      </c>
      <c r="Z29" s="564">
        <v>101164798.16916776</v>
      </c>
      <c r="AA29" s="564">
        <v>100844282.81873269</v>
      </c>
      <c r="AB29" s="563">
        <v>97501308.262501389</v>
      </c>
      <c r="AC29" s="562"/>
      <c r="AD29" s="562"/>
      <c r="AE29" s="1165"/>
      <c r="AF29" s="1170"/>
      <c r="AG29" s="1171"/>
      <c r="AH29" s="1172"/>
      <c r="AI29" s="1172"/>
      <c r="AJ29" s="1172"/>
      <c r="AK29" s="1172"/>
      <c r="AL29" s="1187"/>
      <c r="AM29" s="1172"/>
      <c r="AN29" s="1174"/>
      <c r="AO29" s="1174"/>
      <c r="AP29" s="1174"/>
      <c r="AQ29" s="1172"/>
      <c r="AR29" s="1172"/>
      <c r="AS29" s="1172"/>
      <c r="AT29" s="1172"/>
      <c r="AU29" s="1172"/>
      <c r="AV29" s="1172"/>
      <c r="AW29" s="1172"/>
      <c r="AX29" s="1172"/>
      <c r="AY29" s="1175"/>
    </row>
    <row r="30" spans="1:51" ht="27" x14ac:dyDescent="0.25">
      <c r="A30" s="743"/>
      <c r="B30" s="743"/>
      <c r="C30" s="745"/>
      <c r="D30" s="544" t="s">
        <v>42</v>
      </c>
      <c r="E30" s="1161"/>
      <c r="F30" s="1161"/>
      <c r="G30" s="1162"/>
      <c r="H30" s="1161">
        <v>0</v>
      </c>
      <c r="I30" s="1161">
        <v>0</v>
      </c>
      <c r="J30" s="1161">
        <v>0</v>
      </c>
      <c r="K30" s="1163">
        <v>0</v>
      </c>
      <c r="L30" s="1161">
        <v>0</v>
      </c>
      <c r="M30" s="1161">
        <v>0</v>
      </c>
      <c r="N30" s="1164">
        <v>0</v>
      </c>
      <c r="O30" s="1164">
        <v>0</v>
      </c>
      <c r="P30" s="1164"/>
      <c r="Q30" s="1161"/>
      <c r="R30" s="1161"/>
      <c r="S30" s="1178"/>
      <c r="T30" s="1178"/>
      <c r="U30" s="1179">
        <v>0</v>
      </c>
      <c r="V30" s="1179">
        <v>0</v>
      </c>
      <c r="W30" s="1179">
        <v>0</v>
      </c>
      <c r="X30" s="1186">
        <v>0</v>
      </c>
      <c r="Y30" s="1178">
        <v>0</v>
      </c>
      <c r="Z30" s="1178">
        <v>0</v>
      </c>
      <c r="AA30" s="1178">
        <v>0</v>
      </c>
      <c r="AB30" s="1178">
        <v>0</v>
      </c>
      <c r="AC30" s="562"/>
      <c r="AD30" s="562"/>
      <c r="AE30" s="1161"/>
      <c r="AF30" s="1170"/>
      <c r="AG30" s="1171"/>
      <c r="AH30" s="1172"/>
      <c r="AI30" s="1172"/>
      <c r="AJ30" s="1172"/>
      <c r="AK30" s="1172"/>
      <c r="AL30" s="1187"/>
      <c r="AM30" s="1172"/>
      <c r="AN30" s="1174"/>
      <c r="AO30" s="1174"/>
      <c r="AP30" s="1174"/>
      <c r="AQ30" s="1172"/>
      <c r="AR30" s="1172"/>
      <c r="AS30" s="1172"/>
      <c r="AT30" s="1172"/>
      <c r="AU30" s="1172"/>
      <c r="AV30" s="1172"/>
      <c r="AW30" s="1172"/>
      <c r="AX30" s="1172"/>
      <c r="AY30" s="1175"/>
    </row>
    <row r="31" spans="1:51" ht="27" x14ac:dyDescent="0.25">
      <c r="A31" s="743"/>
      <c r="B31" s="743"/>
      <c r="C31" s="745"/>
      <c r="D31" s="545" t="s">
        <v>4</v>
      </c>
      <c r="E31" s="1161"/>
      <c r="F31" s="1161"/>
      <c r="G31" s="1162"/>
      <c r="H31" s="1161">
        <v>0</v>
      </c>
      <c r="I31" s="1161">
        <v>0</v>
      </c>
      <c r="J31" s="1161">
        <v>0</v>
      </c>
      <c r="K31" s="1163">
        <v>0</v>
      </c>
      <c r="L31" s="1161">
        <v>0</v>
      </c>
      <c r="M31" s="1161">
        <v>0</v>
      </c>
      <c r="N31" s="1164">
        <v>0</v>
      </c>
      <c r="O31" s="1164">
        <v>0</v>
      </c>
      <c r="P31" s="1164"/>
      <c r="Q31" s="1161"/>
      <c r="R31" s="1161"/>
      <c r="S31" s="1178"/>
      <c r="T31" s="1178"/>
      <c r="U31" s="1179">
        <v>0</v>
      </c>
      <c r="V31" s="1179">
        <v>0</v>
      </c>
      <c r="W31" s="1179">
        <v>0</v>
      </c>
      <c r="X31" s="1186">
        <v>0</v>
      </c>
      <c r="Y31" s="1178">
        <v>0</v>
      </c>
      <c r="Z31" s="1178">
        <v>0</v>
      </c>
      <c r="AA31" s="1178">
        <v>0</v>
      </c>
      <c r="AB31" s="1178">
        <v>0</v>
      </c>
      <c r="AC31" s="562"/>
      <c r="AD31" s="562"/>
      <c r="AE31" s="1161"/>
      <c r="AF31" s="1170"/>
      <c r="AG31" s="1171"/>
      <c r="AH31" s="1172"/>
      <c r="AI31" s="1172"/>
      <c r="AJ31" s="1172"/>
      <c r="AK31" s="1172"/>
      <c r="AL31" s="1187"/>
      <c r="AM31" s="1172"/>
      <c r="AN31" s="1174"/>
      <c r="AO31" s="1174"/>
      <c r="AP31" s="1174"/>
      <c r="AQ31" s="1172"/>
      <c r="AR31" s="1172"/>
      <c r="AS31" s="1172"/>
      <c r="AT31" s="1172"/>
      <c r="AU31" s="1172"/>
      <c r="AV31" s="1172"/>
      <c r="AW31" s="1172"/>
      <c r="AX31" s="1172"/>
      <c r="AY31" s="1175"/>
    </row>
    <row r="32" spans="1:51" ht="27" x14ac:dyDescent="0.25">
      <c r="A32" s="743"/>
      <c r="B32" s="743"/>
      <c r="C32" s="745"/>
      <c r="D32" s="544" t="s">
        <v>43</v>
      </c>
      <c r="E32" s="1161"/>
      <c r="F32" s="1161"/>
      <c r="G32" s="1162"/>
      <c r="H32" s="1161">
        <v>0.05</v>
      </c>
      <c r="I32" s="1161">
        <v>0.05</v>
      </c>
      <c r="J32" s="1161">
        <v>0.05</v>
      </c>
      <c r="K32" s="1163">
        <f t="shared" ref="K32:O33" si="8">K28+K30</f>
        <v>0.05</v>
      </c>
      <c r="L32" s="1161">
        <f t="shared" si="8"/>
        <v>0.05</v>
      </c>
      <c r="M32" s="1161">
        <f t="shared" si="8"/>
        <v>0.05</v>
      </c>
      <c r="N32" s="1164">
        <f t="shared" si="8"/>
        <v>0.05</v>
      </c>
      <c r="O32" s="1164">
        <f t="shared" si="8"/>
        <v>0.05</v>
      </c>
      <c r="P32" s="1164"/>
      <c r="Q32" s="1161"/>
      <c r="R32" s="1161"/>
      <c r="S32" s="1178"/>
      <c r="T32" s="1178"/>
      <c r="U32" s="1181">
        <v>8.6999999999999994E-3</v>
      </c>
      <c r="V32" s="1181">
        <v>1.2500000000000001E-2</v>
      </c>
      <c r="W32" s="1179">
        <v>1.6300000000000002E-2</v>
      </c>
      <c r="X32" s="1186">
        <f t="shared" ref="X32:AB33" si="9">X28+X30</f>
        <v>2.01E-2</v>
      </c>
      <c r="Y32" s="1178">
        <f t="shared" si="9"/>
        <v>2.53E-2</v>
      </c>
      <c r="Z32" s="1178">
        <f t="shared" si="9"/>
        <v>2.9499999999999998E-2</v>
      </c>
      <c r="AA32" s="1178">
        <f t="shared" si="9"/>
        <v>3.3500000000000002E-2</v>
      </c>
      <c r="AB32" s="1178">
        <f t="shared" si="9"/>
        <v>3.9E-2</v>
      </c>
      <c r="AC32" s="562"/>
      <c r="AD32" s="562"/>
      <c r="AE32" s="1161"/>
      <c r="AF32" s="1170"/>
      <c r="AG32" s="1171"/>
      <c r="AH32" s="1172"/>
      <c r="AI32" s="1172"/>
      <c r="AJ32" s="1172"/>
      <c r="AK32" s="1172"/>
      <c r="AL32" s="1187"/>
      <c r="AM32" s="1172"/>
      <c r="AN32" s="1174"/>
      <c r="AO32" s="1174"/>
      <c r="AP32" s="1174"/>
      <c r="AQ32" s="1172"/>
      <c r="AR32" s="1172"/>
      <c r="AS32" s="1172"/>
      <c r="AT32" s="1172"/>
      <c r="AU32" s="1172"/>
      <c r="AV32" s="1172"/>
      <c r="AW32" s="1172"/>
      <c r="AX32" s="1172"/>
      <c r="AY32" s="1175"/>
    </row>
    <row r="33" spans="1:51" ht="27" x14ac:dyDescent="0.25">
      <c r="A33" s="743"/>
      <c r="B33" s="743"/>
      <c r="C33" s="745"/>
      <c r="D33" s="545" t="s">
        <v>45</v>
      </c>
      <c r="E33" s="1165"/>
      <c r="F33" s="1165"/>
      <c r="G33" s="1162"/>
      <c r="H33" s="1161">
        <v>0</v>
      </c>
      <c r="I33" s="1161">
        <v>47166803.650124244</v>
      </c>
      <c r="J33" s="1161">
        <v>83949032.159999996</v>
      </c>
      <c r="K33" s="1163">
        <f t="shared" si="8"/>
        <v>139099560.20752296</v>
      </c>
      <c r="L33" s="1165">
        <f t="shared" si="8"/>
        <v>116255132.29379134</v>
      </c>
      <c r="M33" s="1161">
        <f t="shared" si="8"/>
        <v>101164798.16916776</v>
      </c>
      <c r="N33" s="1164">
        <f t="shared" si="8"/>
        <v>101164798.16916776</v>
      </c>
      <c r="O33" s="1164">
        <f t="shared" si="8"/>
        <v>97501308.262501389</v>
      </c>
      <c r="P33" s="1164"/>
      <c r="Q33" s="1161"/>
      <c r="R33" s="1165"/>
      <c r="S33" s="1165"/>
      <c r="T33" s="1165"/>
      <c r="U33" s="1161">
        <v>0</v>
      </c>
      <c r="V33" s="1179">
        <v>47166803.650124244</v>
      </c>
      <c r="W33" s="1161">
        <v>83949032.159999996</v>
      </c>
      <c r="X33" s="1163">
        <f t="shared" si="9"/>
        <v>139099560.20752296</v>
      </c>
      <c r="Y33" s="1165">
        <f t="shared" si="9"/>
        <v>116255132.29379134</v>
      </c>
      <c r="Z33" s="1165">
        <f t="shared" si="9"/>
        <v>101164798.16916776</v>
      </c>
      <c r="AA33" s="1165">
        <f t="shared" si="9"/>
        <v>100844282.81873269</v>
      </c>
      <c r="AB33" s="1165">
        <f t="shared" si="9"/>
        <v>97501308.262501389</v>
      </c>
      <c r="AC33" s="542"/>
      <c r="AD33" s="542"/>
      <c r="AE33" s="1165"/>
      <c r="AF33" s="1170"/>
      <c r="AG33" s="1171"/>
      <c r="AH33" s="1172"/>
      <c r="AI33" s="1172"/>
      <c r="AJ33" s="1172"/>
      <c r="AK33" s="1172"/>
      <c r="AL33" s="1187"/>
      <c r="AM33" s="1172"/>
      <c r="AN33" s="1174"/>
      <c r="AO33" s="1174"/>
      <c r="AP33" s="1174"/>
      <c r="AQ33" s="1172"/>
      <c r="AR33" s="1172"/>
      <c r="AS33" s="1172"/>
      <c r="AT33" s="1172"/>
      <c r="AU33" s="1172"/>
      <c r="AV33" s="1172"/>
      <c r="AW33" s="1172"/>
      <c r="AX33" s="1172"/>
      <c r="AY33" s="1175"/>
    </row>
    <row r="34" spans="1:51" ht="18" customHeight="1" x14ac:dyDescent="0.25">
      <c r="A34" s="743"/>
      <c r="B34" s="743"/>
      <c r="C34" s="745" t="s">
        <v>501</v>
      </c>
      <c r="D34" s="546" t="s">
        <v>41</v>
      </c>
      <c r="E34" s="1161"/>
      <c r="F34" s="1162"/>
      <c r="G34" s="1162"/>
      <c r="H34" s="1161">
        <v>0.05</v>
      </c>
      <c r="I34" s="1161">
        <v>0.05</v>
      </c>
      <c r="J34" s="1161">
        <v>0.05</v>
      </c>
      <c r="K34" s="1163">
        <v>0.05</v>
      </c>
      <c r="L34" s="1161">
        <v>0.05</v>
      </c>
      <c r="M34" s="1161">
        <v>0.05</v>
      </c>
      <c r="N34" s="1164">
        <v>0.05</v>
      </c>
      <c r="O34" s="1164">
        <v>0.05</v>
      </c>
      <c r="P34" s="1164"/>
      <c r="Q34" s="1165"/>
      <c r="R34" s="1161"/>
      <c r="S34" s="1166"/>
      <c r="T34" s="1166"/>
      <c r="U34" s="1167">
        <v>8.6999999999999994E-3</v>
      </c>
      <c r="V34" s="1167">
        <v>1.2500000000000001E-2</v>
      </c>
      <c r="W34" s="1167">
        <v>1.6300000000000002E-2</v>
      </c>
      <c r="X34" s="1168">
        <v>2.01E-2</v>
      </c>
      <c r="Y34" s="1167">
        <v>2.53E-2</v>
      </c>
      <c r="Z34" s="1167">
        <v>2.9499999999999998E-2</v>
      </c>
      <c r="AA34" s="1167">
        <v>3.3500000000000002E-2</v>
      </c>
      <c r="AB34" s="1167">
        <v>3.9E-2</v>
      </c>
      <c r="AC34" s="543"/>
      <c r="AD34" s="542"/>
      <c r="AE34" s="1161"/>
      <c r="AF34" s="1170" t="s">
        <v>691</v>
      </c>
      <c r="AG34" s="1171" t="s">
        <v>454</v>
      </c>
      <c r="AH34" s="1172" t="s">
        <v>646</v>
      </c>
      <c r="AI34" s="1188" t="s">
        <v>659</v>
      </c>
      <c r="AJ34" s="1172" t="s">
        <v>656</v>
      </c>
      <c r="AK34" s="1172" t="s">
        <v>435</v>
      </c>
      <c r="AL34" s="1172" t="s">
        <v>564</v>
      </c>
      <c r="AM34" s="1172" t="s">
        <v>71</v>
      </c>
      <c r="AN34" s="1174">
        <f>SUM(AO34:AP39)</f>
        <v>383262.83175362134</v>
      </c>
      <c r="AO34" s="1174">
        <v>186552.99612035989</v>
      </c>
      <c r="AP34" s="1174">
        <v>196709.83563326148</v>
      </c>
      <c r="AQ34" s="1172" t="s">
        <v>71</v>
      </c>
      <c r="AR34" s="1172" t="s">
        <v>71</v>
      </c>
      <c r="AS34" s="1172" t="s">
        <v>71</v>
      </c>
      <c r="AT34" s="1172" t="s">
        <v>71</v>
      </c>
      <c r="AU34" s="1172" t="s">
        <v>71</v>
      </c>
      <c r="AV34" s="1172" t="s">
        <v>71</v>
      </c>
      <c r="AW34" s="1172" t="s">
        <v>71</v>
      </c>
      <c r="AX34" s="1172" t="s">
        <v>71</v>
      </c>
      <c r="AY34" s="1175"/>
    </row>
    <row r="35" spans="1:51" ht="18" x14ac:dyDescent="0.25">
      <c r="A35" s="743"/>
      <c r="B35" s="743"/>
      <c r="C35" s="745"/>
      <c r="D35" s="545" t="s">
        <v>3</v>
      </c>
      <c r="E35" s="1165"/>
      <c r="F35" s="1165"/>
      <c r="G35" s="1162"/>
      <c r="H35" s="1161">
        <v>0</v>
      </c>
      <c r="I35" s="1161">
        <v>105986771.39465064</v>
      </c>
      <c r="J35" s="1161">
        <v>68778632.950000003</v>
      </c>
      <c r="K35" s="1163">
        <v>140112359.9112573</v>
      </c>
      <c r="L35" s="1165">
        <v>110688889.70067528</v>
      </c>
      <c r="M35" s="1165">
        <v>114143972.46881962</v>
      </c>
      <c r="N35" s="1164">
        <v>114143972.46881962</v>
      </c>
      <c r="O35" s="1164">
        <v>100065511.08729723</v>
      </c>
      <c r="P35" s="1164"/>
      <c r="Q35" s="1165"/>
      <c r="R35" s="1165"/>
      <c r="S35" s="564"/>
      <c r="T35" s="564"/>
      <c r="U35" s="565">
        <v>0</v>
      </c>
      <c r="V35" s="540">
        <v>105986771.39465064</v>
      </c>
      <c r="W35" s="565">
        <v>68778632.950000003</v>
      </c>
      <c r="X35" s="1184">
        <v>140112359.9112573</v>
      </c>
      <c r="Y35" s="1185">
        <v>110688889.70067528</v>
      </c>
      <c r="Z35" s="564">
        <v>114143972.46881962</v>
      </c>
      <c r="AA35" s="564">
        <v>107990299.27923647</v>
      </c>
      <c r="AB35" s="563">
        <v>100065511.08729723</v>
      </c>
      <c r="AC35" s="562"/>
      <c r="AD35" s="562"/>
      <c r="AE35" s="1165"/>
      <c r="AF35" s="1170"/>
      <c r="AG35" s="1171"/>
      <c r="AH35" s="1172"/>
      <c r="AI35" s="1189"/>
      <c r="AJ35" s="1172"/>
      <c r="AK35" s="1172"/>
      <c r="AL35" s="1172"/>
      <c r="AM35" s="1172"/>
      <c r="AN35" s="1174"/>
      <c r="AO35" s="1174"/>
      <c r="AP35" s="1174"/>
      <c r="AQ35" s="1172"/>
      <c r="AR35" s="1172"/>
      <c r="AS35" s="1172"/>
      <c r="AT35" s="1172"/>
      <c r="AU35" s="1172"/>
      <c r="AV35" s="1172"/>
      <c r="AW35" s="1172"/>
      <c r="AX35" s="1172"/>
      <c r="AY35" s="1175"/>
    </row>
    <row r="36" spans="1:51" ht="27" x14ac:dyDescent="0.25">
      <c r="A36" s="743"/>
      <c r="B36" s="743"/>
      <c r="C36" s="745"/>
      <c r="D36" s="544" t="s">
        <v>42</v>
      </c>
      <c r="E36" s="1161"/>
      <c r="F36" s="1161"/>
      <c r="G36" s="1162"/>
      <c r="H36" s="1161">
        <v>0</v>
      </c>
      <c r="I36" s="1161">
        <v>0</v>
      </c>
      <c r="J36" s="1161">
        <v>0</v>
      </c>
      <c r="K36" s="1163">
        <v>0</v>
      </c>
      <c r="L36" s="1161">
        <v>0</v>
      </c>
      <c r="M36" s="1161">
        <v>0</v>
      </c>
      <c r="N36" s="1164">
        <v>0</v>
      </c>
      <c r="O36" s="1164">
        <v>0</v>
      </c>
      <c r="P36" s="1164"/>
      <c r="Q36" s="1161"/>
      <c r="R36" s="1161"/>
      <c r="S36" s="1178"/>
      <c r="T36" s="1178"/>
      <c r="U36" s="1179">
        <v>0</v>
      </c>
      <c r="V36" s="1179">
        <v>0</v>
      </c>
      <c r="W36" s="1179">
        <v>0</v>
      </c>
      <c r="X36" s="1186">
        <v>0</v>
      </c>
      <c r="Y36" s="1178">
        <v>0</v>
      </c>
      <c r="Z36" s="1178">
        <v>0</v>
      </c>
      <c r="AA36" s="1178">
        <v>0</v>
      </c>
      <c r="AB36" s="1178">
        <v>0</v>
      </c>
      <c r="AC36" s="562"/>
      <c r="AD36" s="562"/>
      <c r="AE36" s="1161"/>
      <c r="AF36" s="1170"/>
      <c r="AG36" s="1171"/>
      <c r="AH36" s="1172"/>
      <c r="AI36" s="1189"/>
      <c r="AJ36" s="1172"/>
      <c r="AK36" s="1172"/>
      <c r="AL36" s="1172"/>
      <c r="AM36" s="1172"/>
      <c r="AN36" s="1174"/>
      <c r="AO36" s="1174"/>
      <c r="AP36" s="1174"/>
      <c r="AQ36" s="1172"/>
      <c r="AR36" s="1172"/>
      <c r="AS36" s="1172"/>
      <c r="AT36" s="1172"/>
      <c r="AU36" s="1172"/>
      <c r="AV36" s="1172"/>
      <c r="AW36" s="1172"/>
      <c r="AX36" s="1172"/>
      <c r="AY36" s="1175"/>
    </row>
    <row r="37" spans="1:51" ht="27" x14ac:dyDescent="0.25">
      <c r="A37" s="743"/>
      <c r="B37" s="743"/>
      <c r="C37" s="745"/>
      <c r="D37" s="545" t="s">
        <v>4</v>
      </c>
      <c r="E37" s="1161"/>
      <c r="F37" s="1161"/>
      <c r="G37" s="1162"/>
      <c r="H37" s="1161">
        <v>0</v>
      </c>
      <c r="I37" s="1161">
        <v>0</v>
      </c>
      <c r="J37" s="1161">
        <v>0</v>
      </c>
      <c r="K37" s="1163">
        <v>0</v>
      </c>
      <c r="L37" s="1161">
        <v>0</v>
      </c>
      <c r="M37" s="1161">
        <v>0</v>
      </c>
      <c r="N37" s="1164">
        <v>0</v>
      </c>
      <c r="O37" s="1164">
        <v>0</v>
      </c>
      <c r="P37" s="1164"/>
      <c r="Q37" s="1161"/>
      <c r="R37" s="1161"/>
      <c r="S37" s="1178"/>
      <c r="T37" s="1178"/>
      <c r="U37" s="1179">
        <v>0</v>
      </c>
      <c r="V37" s="1179">
        <v>0</v>
      </c>
      <c r="W37" s="1179">
        <v>0</v>
      </c>
      <c r="X37" s="1186">
        <v>0</v>
      </c>
      <c r="Y37" s="1178">
        <v>0</v>
      </c>
      <c r="Z37" s="1178">
        <v>0</v>
      </c>
      <c r="AA37" s="1178">
        <v>0</v>
      </c>
      <c r="AB37" s="1178">
        <v>0</v>
      </c>
      <c r="AC37" s="562"/>
      <c r="AD37" s="562"/>
      <c r="AE37" s="1161"/>
      <c r="AF37" s="1170"/>
      <c r="AG37" s="1171"/>
      <c r="AH37" s="1172"/>
      <c r="AI37" s="1189"/>
      <c r="AJ37" s="1172"/>
      <c r="AK37" s="1172"/>
      <c r="AL37" s="1172"/>
      <c r="AM37" s="1172"/>
      <c r="AN37" s="1174"/>
      <c r="AO37" s="1174"/>
      <c r="AP37" s="1174"/>
      <c r="AQ37" s="1172"/>
      <c r="AR37" s="1172"/>
      <c r="AS37" s="1172"/>
      <c r="AT37" s="1172"/>
      <c r="AU37" s="1172"/>
      <c r="AV37" s="1172"/>
      <c r="AW37" s="1172"/>
      <c r="AX37" s="1172"/>
      <c r="AY37" s="1175"/>
    </row>
    <row r="38" spans="1:51" ht="27" x14ac:dyDescent="0.25">
      <c r="A38" s="743"/>
      <c r="B38" s="743"/>
      <c r="C38" s="745"/>
      <c r="D38" s="544" t="s">
        <v>43</v>
      </c>
      <c r="E38" s="1161"/>
      <c r="F38" s="1161"/>
      <c r="G38" s="1162"/>
      <c r="H38" s="1161">
        <v>0.05</v>
      </c>
      <c r="I38" s="1161">
        <v>0.05</v>
      </c>
      <c r="J38" s="1161">
        <v>0.05</v>
      </c>
      <c r="K38" s="1163">
        <f t="shared" ref="K38:O39" si="10">K34+K36</f>
        <v>0.05</v>
      </c>
      <c r="L38" s="1161">
        <f t="shared" si="10"/>
        <v>0.05</v>
      </c>
      <c r="M38" s="1161">
        <f t="shared" si="10"/>
        <v>0.05</v>
      </c>
      <c r="N38" s="1164">
        <f t="shared" si="10"/>
        <v>0.05</v>
      </c>
      <c r="O38" s="1164">
        <f t="shared" si="10"/>
        <v>0.05</v>
      </c>
      <c r="P38" s="1164"/>
      <c r="Q38" s="1161"/>
      <c r="R38" s="1161"/>
      <c r="S38" s="1178"/>
      <c r="T38" s="1178"/>
      <c r="U38" s="1181">
        <v>8.6999999999999994E-3</v>
      </c>
      <c r="V38" s="1181">
        <v>1.2500000000000001E-2</v>
      </c>
      <c r="W38" s="1179">
        <v>1.6300000000000002E-2</v>
      </c>
      <c r="X38" s="1186">
        <f t="shared" ref="X38:AB39" si="11">X34+X36</f>
        <v>2.01E-2</v>
      </c>
      <c r="Y38" s="1178">
        <f t="shared" si="11"/>
        <v>2.53E-2</v>
      </c>
      <c r="Z38" s="1178">
        <f t="shared" si="11"/>
        <v>2.9499999999999998E-2</v>
      </c>
      <c r="AA38" s="1178">
        <f t="shared" si="11"/>
        <v>3.3500000000000002E-2</v>
      </c>
      <c r="AB38" s="1178">
        <f t="shared" si="11"/>
        <v>3.9E-2</v>
      </c>
      <c r="AC38" s="562"/>
      <c r="AD38" s="562"/>
      <c r="AE38" s="1161"/>
      <c r="AF38" s="1170"/>
      <c r="AG38" s="1171"/>
      <c r="AH38" s="1172"/>
      <c r="AI38" s="1189"/>
      <c r="AJ38" s="1172"/>
      <c r="AK38" s="1172"/>
      <c r="AL38" s="1172"/>
      <c r="AM38" s="1172"/>
      <c r="AN38" s="1174"/>
      <c r="AO38" s="1174"/>
      <c r="AP38" s="1174"/>
      <c r="AQ38" s="1172"/>
      <c r="AR38" s="1172"/>
      <c r="AS38" s="1172"/>
      <c r="AT38" s="1172"/>
      <c r="AU38" s="1172"/>
      <c r="AV38" s="1172"/>
      <c r="AW38" s="1172"/>
      <c r="AX38" s="1172"/>
      <c r="AY38" s="1175"/>
    </row>
    <row r="39" spans="1:51" ht="27" x14ac:dyDescent="0.25">
      <c r="A39" s="743"/>
      <c r="B39" s="743"/>
      <c r="C39" s="745"/>
      <c r="D39" s="545" t="s">
        <v>45</v>
      </c>
      <c r="E39" s="1165"/>
      <c r="F39" s="1165"/>
      <c r="G39" s="1162"/>
      <c r="H39" s="1161">
        <v>0</v>
      </c>
      <c r="I39" s="1161">
        <v>105986771.39465064</v>
      </c>
      <c r="J39" s="1161">
        <v>68778632.950000003</v>
      </c>
      <c r="K39" s="1163">
        <f t="shared" si="10"/>
        <v>140112359.9112573</v>
      </c>
      <c r="L39" s="1165">
        <f t="shared" si="10"/>
        <v>110688889.70067528</v>
      </c>
      <c r="M39" s="1161">
        <f t="shared" si="10"/>
        <v>114143972.46881962</v>
      </c>
      <c r="N39" s="1164">
        <f t="shared" si="10"/>
        <v>114143972.46881962</v>
      </c>
      <c r="O39" s="1164">
        <f t="shared" si="10"/>
        <v>100065511.08729723</v>
      </c>
      <c r="P39" s="1164"/>
      <c r="Q39" s="1161"/>
      <c r="R39" s="1165"/>
      <c r="S39" s="1165"/>
      <c r="T39" s="1178"/>
      <c r="U39" s="1161">
        <v>0</v>
      </c>
      <c r="V39" s="1179">
        <v>105986771.39465064</v>
      </c>
      <c r="W39" s="1161">
        <v>68778632.950000003</v>
      </c>
      <c r="X39" s="1163">
        <f t="shared" si="11"/>
        <v>140112359.9112573</v>
      </c>
      <c r="Y39" s="1165">
        <f t="shared" si="11"/>
        <v>110688889.70067528</v>
      </c>
      <c r="Z39" s="1165">
        <f t="shared" si="11"/>
        <v>114143972.46881962</v>
      </c>
      <c r="AA39" s="1165">
        <f t="shared" si="11"/>
        <v>107990299.27923647</v>
      </c>
      <c r="AB39" s="1165">
        <f t="shared" si="11"/>
        <v>100065511.08729723</v>
      </c>
      <c r="AC39" s="542"/>
      <c r="AD39" s="542"/>
      <c r="AE39" s="1165"/>
      <c r="AF39" s="1170"/>
      <c r="AG39" s="1171"/>
      <c r="AH39" s="1172"/>
      <c r="AI39" s="1190"/>
      <c r="AJ39" s="1172"/>
      <c r="AK39" s="1172"/>
      <c r="AL39" s="1172"/>
      <c r="AM39" s="1172"/>
      <c r="AN39" s="1174"/>
      <c r="AO39" s="1174"/>
      <c r="AP39" s="1174"/>
      <c r="AQ39" s="1172"/>
      <c r="AR39" s="1172"/>
      <c r="AS39" s="1172"/>
      <c r="AT39" s="1172"/>
      <c r="AU39" s="1172"/>
      <c r="AV39" s="1172"/>
      <c r="AW39" s="1172"/>
      <c r="AX39" s="1172"/>
      <c r="AY39" s="1175"/>
    </row>
    <row r="40" spans="1:51" ht="18" customHeight="1" x14ac:dyDescent="0.25">
      <c r="A40" s="743"/>
      <c r="B40" s="743"/>
      <c r="C40" s="745" t="s">
        <v>502</v>
      </c>
      <c r="D40" s="546" t="s">
        <v>41</v>
      </c>
      <c r="E40" s="1161"/>
      <c r="F40" s="1162"/>
      <c r="G40" s="1162"/>
      <c r="H40" s="1161">
        <v>0.05</v>
      </c>
      <c r="I40" s="1161">
        <v>0.05</v>
      </c>
      <c r="J40" s="1161">
        <v>0.05</v>
      </c>
      <c r="K40" s="1163">
        <v>0.05</v>
      </c>
      <c r="L40" s="1161">
        <v>0.05</v>
      </c>
      <c r="M40" s="1161">
        <v>0.05</v>
      </c>
      <c r="N40" s="1164">
        <v>0.05</v>
      </c>
      <c r="O40" s="1164">
        <v>0.05</v>
      </c>
      <c r="P40" s="1164"/>
      <c r="Q40" s="1165"/>
      <c r="R40" s="1161"/>
      <c r="S40" s="1166"/>
      <c r="T40" s="1166"/>
      <c r="U40" s="1167">
        <v>8.6999999999999994E-3</v>
      </c>
      <c r="V40" s="1167">
        <v>1.2500000000000001E-2</v>
      </c>
      <c r="W40" s="1167">
        <v>1.6300000000000002E-2</v>
      </c>
      <c r="X40" s="1168">
        <v>2.01E-2</v>
      </c>
      <c r="Y40" s="1167">
        <v>2.53E-2</v>
      </c>
      <c r="Z40" s="1167">
        <v>2.9499999999999998E-2</v>
      </c>
      <c r="AA40" s="1167">
        <v>3.3500000000000002E-2</v>
      </c>
      <c r="AB40" s="1167">
        <v>3.9E-2</v>
      </c>
      <c r="AC40" s="543"/>
      <c r="AD40" s="542"/>
      <c r="AE40" s="1161"/>
      <c r="AF40" s="1170" t="s">
        <v>692</v>
      </c>
      <c r="AG40" s="1171" t="s">
        <v>437</v>
      </c>
      <c r="AH40" s="1172" t="s">
        <v>565</v>
      </c>
      <c r="AI40" s="1172" t="s">
        <v>633</v>
      </c>
      <c r="AJ40" s="1172" t="s">
        <v>656</v>
      </c>
      <c r="AK40" s="1172" t="s">
        <v>435</v>
      </c>
      <c r="AL40" s="1172">
        <v>6</v>
      </c>
      <c r="AM40" s="1172" t="s">
        <v>71</v>
      </c>
      <c r="AN40" s="1174">
        <f>SUM(AO40:AP45)</f>
        <v>184230.94094892766</v>
      </c>
      <c r="AO40" s="1174">
        <v>89090.700476807586</v>
      </c>
      <c r="AP40" s="1174">
        <v>95140.240472120058</v>
      </c>
      <c r="AQ40" s="1172" t="s">
        <v>71</v>
      </c>
      <c r="AR40" s="1172" t="s">
        <v>71</v>
      </c>
      <c r="AS40" s="1172" t="s">
        <v>71</v>
      </c>
      <c r="AT40" s="1172" t="s">
        <v>71</v>
      </c>
      <c r="AU40" s="1172" t="s">
        <v>71</v>
      </c>
      <c r="AV40" s="1172" t="s">
        <v>71</v>
      </c>
      <c r="AW40" s="1172" t="s">
        <v>71</v>
      </c>
      <c r="AX40" s="1172" t="s">
        <v>71</v>
      </c>
      <c r="AY40" s="1175"/>
    </row>
    <row r="41" spans="1:51" ht="18" x14ac:dyDescent="0.25">
      <c r="A41" s="743"/>
      <c r="B41" s="743"/>
      <c r="C41" s="745"/>
      <c r="D41" s="545" t="s">
        <v>3</v>
      </c>
      <c r="E41" s="1165"/>
      <c r="F41" s="1165"/>
      <c r="G41" s="1162"/>
      <c r="H41" s="1161">
        <v>0</v>
      </c>
      <c r="I41" s="1161">
        <v>16147718.047330547</v>
      </c>
      <c r="J41" s="1161">
        <v>23235772.23</v>
      </c>
      <c r="K41" s="1163">
        <v>38402265.83433073</v>
      </c>
      <c r="L41" s="1165">
        <v>29752666.826806787</v>
      </c>
      <c r="M41" s="1165">
        <v>34199915.97058294</v>
      </c>
      <c r="N41" s="1164">
        <v>34199915.97058294</v>
      </c>
      <c r="O41" s="1164">
        <v>26523839.900811985</v>
      </c>
      <c r="P41" s="1164"/>
      <c r="Q41" s="1165"/>
      <c r="R41" s="1165"/>
      <c r="S41" s="564"/>
      <c r="T41" s="564"/>
      <c r="U41" s="565">
        <v>0</v>
      </c>
      <c r="V41" s="540">
        <v>16147718.047330547</v>
      </c>
      <c r="W41" s="565">
        <v>23235772.23</v>
      </c>
      <c r="X41" s="1184">
        <v>38402265.83433073</v>
      </c>
      <c r="Y41" s="564">
        <v>29752666.826806787</v>
      </c>
      <c r="Z41" s="564">
        <v>34199915.97058294</v>
      </c>
      <c r="AA41" s="564">
        <v>30810905.496627703</v>
      </c>
      <c r="AB41" s="563">
        <v>26523839.900811985</v>
      </c>
      <c r="AC41" s="562"/>
      <c r="AD41" s="562"/>
      <c r="AE41" s="1165"/>
      <c r="AF41" s="1170"/>
      <c r="AG41" s="1171"/>
      <c r="AH41" s="1172"/>
      <c r="AI41" s="1172"/>
      <c r="AJ41" s="1172"/>
      <c r="AK41" s="1172"/>
      <c r="AL41" s="1172"/>
      <c r="AM41" s="1172"/>
      <c r="AN41" s="1174"/>
      <c r="AO41" s="1174"/>
      <c r="AP41" s="1174"/>
      <c r="AQ41" s="1172"/>
      <c r="AR41" s="1172"/>
      <c r="AS41" s="1172"/>
      <c r="AT41" s="1172"/>
      <c r="AU41" s="1172"/>
      <c r="AV41" s="1172"/>
      <c r="AW41" s="1172"/>
      <c r="AX41" s="1172"/>
      <c r="AY41" s="1175"/>
    </row>
    <row r="42" spans="1:51" ht="27" x14ac:dyDescent="0.25">
      <c r="A42" s="743"/>
      <c r="B42" s="743"/>
      <c r="C42" s="745"/>
      <c r="D42" s="544" t="s">
        <v>42</v>
      </c>
      <c r="E42" s="1161"/>
      <c r="F42" s="1161"/>
      <c r="G42" s="1162"/>
      <c r="H42" s="1161">
        <v>0</v>
      </c>
      <c r="I42" s="1161">
        <v>0</v>
      </c>
      <c r="J42" s="1161">
        <v>0</v>
      </c>
      <c r="K42" s="1163">
        <v>0</v>
      </c>
      <c r="L42" s="1161">
        <v>0</v>
      </c>
      <c r="M42" s="1161">
        <v>0</v>
      </c>
      <c r="N42" s="1164">
        <v>0</v>
      </c>
      <c r="O42" s="1164">
        <v>0</v>
      </c>
      <c r="P42" s="1164"/>
      <c r="Q42" s="1161"/>
      <c r="R42" s="1161"/>
      <c r="S42" s="1178"/>
      <c r="T42" s="1178"/>
      <c r="U42" s="1179">
        <v>0</v>
      </c>
      <c r="V42" s="1179">
        <v>0</v>
      </c>
      <c r="W42" s="1179">
        <v>0</v>
      </c>
      <c r="X42" s="1186">
        <v>0</v>
      </c>
      <c r="Y42" s="1178">
        <v>0</v>
      </c>
      <c r="Z42" s="1178">
        <v>0</v>
      </c>
      <c r="AA42" s="1178">
        <v>0</v>
      </c>
      <c r="AB42" s="1178">
        <v>0</v>
      </c>
      <c r="AC42" s="562"/>
      <c r="AD42" s="562"/>
      <c r="AE42" s="1161"/>
      <c r="AF42" s="1170"/>
      <c r="AG42" s="1171"/>
      <c r="AH42" s="1172"/>
      <c r="AI42" s="1172"/>
      <c r="AJ42" s="1172"/>
      <c r="AK42" s="1172"/>
      <c r="AL42" s="1172"/>
      <c r="AM42" s="1172"/>
      <c r="AN42" s="1174"/>
      <c r="AO42" s="1174"/>
      <c r="AP42" s="1174"/>
      <c r="AQ42" s="1172"/>
      <c r="AR42" s="1172"/>
      <c r="AS42" s="1172"/>
      <c r="AT42" s="1172"/>
      <c r="AU42" s="1172"/>
      <c r="AV42" s="1172"/>
      <c r="AW42" s="1172"/>
      <c r="AX42" s="1172"/>
      <c r="AY42" s="1175"/>
    </row>
    <row r="43" spans="1:51" ht="27" x14ac:dyDescent="0.25">
      <c r="A43" s="743"/>
      <c r="B43" s="743"/>
      <c r="C43" s="745"/>
      <c r="D43" s="545" t="s">
        <v>4</v>
      </c>
      <c r="E43" s="1161"/>
      <c r="F43" s="1161"/>
      <c r="G43" s="1162"/>
      <c r="H43" s="1161">
        <v>0</v>
      </c>
      <c r="I43" s="1161">
        <v>0</v>
      </c>
      <c r="J43" s="1161">
        <v>0</v>
      </c>
      <c r="K43" s="1163">
        <v>0</v>
      </c>
      <c r="L43" s="1161">
        <v>0</v>
      </c>
      <c r="M43" s="1161">
        <v>0</v>
      </c>
      <c r="N43" s="1164">
        <v>0</v>
      </c>
      <c r="O43" s="1164">
        <v>0</v>
      </c>
      <c r="P43" s="1164"/>
      <c r="Q43" s="1161"/>
      <c r="R43" s="1161"/>
      <c r="S43" s="1178"/>
      <c r="T43" s="1178"/>
      <c r="U43" s="1179">
        <v>0</v>
      </c>
      <c r="V43" s="1179">
        <v>0</v>
      </c>
      <c r="W43" s="1179">
        <v>0</v>
      </c>
      <c r="X43" s="1186">
        <v>0</v>
      </c>
      <c r="Y43" s="1178">
        <v>0</v>
      </c>
      <c r="Z43" s="1178">
        <v>0</v>
      </c>
      <c r="AA43" s="1178">
        <v>0</v>
      </c>
      <c r="AB43" s="1178">
        <v>0</v>
      </c>
      <c r="AC43" s="562"/>
      <c r="AD43" s="562"/>
      <c r="AE43" s="1161"/>
      <c r="AF43" s="1170"/>
      <c r="AG43" s="1171"/>
      <c r="AH43" s="1172"/>
      <c r="AI43" s="1172"/>
      <c r="AJ43" s="1172"/>
      <c r="AK43" s="1172"/>
      <c r="AL43" s="1172"/>
      <c r="AM43" s="1172"/>
      <c r="AN43" s="1174"/>
      <c r="AO43" s="1174"/>
      <c r="AP43" s="1174"/>
      <c r="AQ43" s="1172"/>
      <c r="AR43" s="1172"/>
      <c r="AS43" s="1172"/>
      <c r="AT43" s="1172"/>
      <c r="AU43" s="1172"/>
      <c r="AV43" s="1172"/>
      <c r="AW43" s="1172"/>
      <c r="AX43" s="1172"/>
      <c r="AY43" s="1175"/>
    </row>
    <row r="44" spans="1:51" ht="27" x14ac:dyDescent="0.25">
      <c r="A44" s="743"/>
      <c r="B44" s="743"/>
      <c r="C44" s="745"/>
      <c r="D44" s="544" t="s">
        <v>43</v>
      </c>
      <c r="E44" s="1161"/>
      <c r="F44" s="1161"/>
      <c r="G44" s="1162"/>
      <c r="H44" s="1161">
        <v>0.05</v>
      </c>
      <c r="I44" s="1161">
        <v>0.05</v>
      </c>
      <c r="J44" s="1161">
        <v>0.05</v>
      </c>
      <c r="K44" s="1163">
        <f t="shared" ref="K44:O45" si="12">K40+K42</f>
        <v>0.05</v>
      </c>
      <c r="L44" s="1161">
        <f t="shared" si="12"/>
        <v>0.05</v>
      </c>
      <c r="M44" s="1161">
        <f t="shared" si="12"/>
        <v>0.05</v>
      </c>
      <c r="N44" s="1164">
        <f t="shared" si="12"/>
        <v>0.05</v>
      </c>
      <c r="O44" s="1164">
        <f t="shared" si="12"/>
        <v>0.05</v>
      </c>
      <c r="P44" s="1164"/>
      <c r="Q44" s="1161"/>
      <c r="R44" s="1161"/>
      <c r="S44" s="1178"/>
      <c r="T44" s="1178"/>
      <c r="U44" s="1181">
        <v>8.6999999999999994E-3</v>
      </c>
      <c r="V44" s="1181">
        <v>1.2500000000000001E-2</v>
      </c>
      <c r="W44" s="1179">
        <v>1.6300000000000002E-2</v>
      </c>
      <c r="X44" s="1186">
        <f t="shared" ref="X44:AB45" si="13">X40+X42</f>
        <v>2.01E-2</v>
      </c>
      <c r="Y44" s="1178">
        <f t="shared" si="13"/>
        <v>2.53E-2</v>
      </c>
      <c r="Z44" s="1178">
        <f t="shared" si="13"/>
        <v>2.9499999999999998E-2</v>
      </c>
      <c r="AA44" s="1178">
        <f t="shared" si="13"/>
        <v>3.3500000000000002E-2</v>
      </c>
      <c r="AB44" s="1178">
        <f t="shared" si="13"/>
        <v>3.9E-2</v>
      </c>
      <c r="AC44" s="562"/>
      <c r="AD44" s="562"/>
      <c r="AE44" s="1161"/>
      <c r="AF44" s="1170"/>
      <c r="AG44" s="1171"/>
      <c r="AH44" s="1172"/>
      <c r="AI44" s="1172"/>
      <c r="AJ44" s="1172"/>
      <c r="AK44" s="1172"/>
      <c r="AL44" s="1172"/>
      <c r="AM44" s="1172"/>
      <c r="AN44" s="1174"/>
      <c r="AO44" s="1174"/>
      <c r="AP44" s="1174"/>
      <c r="AQ44" s="1172"/>
      <c r="AR44" s="1172"/>
      <c r="AS44" s="1172"/>
      <c r="AT44" s="1172"/>
      <c r="AU44" s="1172"/>
      <c r="AV44" s="1172"/>
      <c r="AW44" s="1172"/>
      <c r="AX44" s="1172"/>
      <c r="AY44" s="1175"/>
    </row>
    <row r="45" spans="1:51" ht="27" x14ac:dyDescent="0.25">
      <c r="A45" s="743"/>
      <c r="B45" s="743"/>
      <c r="C45" s="745"/>
      <c r="D45" s="545" t="s">
        <v>45</v>
      </c>
      <c r="E45" s="1165"/>
      <c r="F45" s="1165"/>
      <c r="G45" s="1162"/>
      <c r="H45" s="1161">
        <v>0</v>
      </c>
      <c r="I45" s="1161">
        <v>16147718.047330547</v>
      </c>
      <c r="J45" s="1161">
        <v>23235772.23</v>
      </c>
      <c r="K45" s="1163">
        <f t="shared" si="12"/>
        <v>38402265.83433073</v>
      </c>
      <c r="L45" s="1165">
        <f t="shared" si="12"/>
        <v>29752666.826806787</v>
      </c>
      <c r="M45" s="1161">
        <f t="shared" si="12"/>
        <v>34199915.97058294</v>
      </c>
      <c r="N45" s="1164">
        <f t="shared" si="12"/>
        <v>34199915.97058294</v>
      </c>
      <c r="O45" s="1164">
        <f t="shared" si="12"/>
        <v>26523839.900811985</v>
      </c>
      <c r="P45" s="1164"/>
      <c r="Q45" s="1161"/>
      <c r="R45" s="1165"/>
      <c r="S45" s="1165"/>
      <c r="T45" s="1165"/>
      <c r="U45" s="1161">
        <v>0</v>
      </c>
      <c r="V45" s="1179">
        <v>16147718.047330547</v>
      </c>
      <c r="W45" s="1161">
        <v>23235772.23</v>
      </c>
      <c r="X45" s="1163">
        <f t="shared" si="13"/>
        <v>38402265.83433073</v>
      </c>
      <c r="Y45" s="1165">
        <f t="shared" si="13"/>
        <v>29752666.826806787</v>
      </c>
      <c r="Z45" s="1165">
        <f t="shared" si="13"/>
        <v>34199915.97058294</v>
      </c>
      <c r="AA45" s="1165">
        <f t="shared" si="13"/>
        <v>30810905.496627703</v>
      </c>
      <c r="AB45" s="1165">
        <f t="shared" si="13"/>
        <v>26523839.900811985</v>
      </c>
      <c r="AC45" s="542"/>
      <c r="AD45" s="542"/>
      <c r="AE45" s="1165"/>
      <c r="AF45" s="1170"/>
      <c r="AG45" s="1171"/>
      <c r="AH45" s="1172"/>
      <c r="AI45" s="1172"/>
      <c r="AJ45" s="1172"/>
      <c r="AK45" s="1172"/>
      <c r="AL45" s="1172"/>
      <c r="AM45" s="1172"/>
      <c r="AN45" s="1174"/>
      <c r="AO45" s="1174"/>
      <c r="AP45" s="1174"/>
      <c r="AQ45" s="1172"/>
      <c r="AR45" s="1172"/>
      <c r="AS45" s="1172"/>
      <c r="AT45" s="1172"/>
      <c r="AU45" s="1172"/>
      <c r="AV45" s="1172"/>
      <c r="AW45" s="1172"/>
      <c r="AX45" s="1172"/>
      <c r="AY45" s="1175"/>
    </row>
    <row r="46" spans="1:51" ht="18" customHeight="1" x14ac:dyDescent="0.25">
      <c r="A46" s="743"/>
      <c r="B46" s="743"/>
      <c r="C46" s="745" t="s">
        <v>503</v>
      </c>
      <c r="D46" s="546" t="s">
        <v>41</v>
      </c>
      <c r="E46" s="1161"/>
      <c r="F46" s="1162"/>
      <c r="G46" s="1162"/>
      <c r="H46" s="1161">
        <v>0.05</v>
      </c>
      <c r="I46" s="1161">
        <v>0.05</v>
      </c>
      <c r="J46" s="1161">
        <v>0.05</v>
      </c>
      <c r="K46" s="1163">
        <v>0.05</v>
      </c>
      <c r="L46" s="1161">
        <v>0.05</v>
      </c>
      <c r="M46" s="1161">
        <v>0.05</v>
      </c>
      <c r="N46" s="1164">
        <v>0.05</v>
      </c>
      <c r="O46" s="1164">
        <v>0.05</v>
      </c>
      <c r="P46" s="1164"/>
      <c r="Q46" s="1165"/>
      <c r="R46" s="1161"/>
      <c r="S46" s="1166"/>
      <c r="T46" s="1166"/>
      <c r="U46" s="1167">
        <v>8.6999999999999994E-3</v>
      </c>
      <c r="V46" s="1167">
        <v>1.2500000000000001E-2</v>
      </c>
      <c r="W46" s="1167">
        <v>1.6300000000000002E-2</v>
      </c>
      <c r="X46" s="1168">
        <v>2.01E-2</v>
      </c>
      <c r="Y46" s="1169">
        <v>2.53E-2</v>
      </c>
      <c r="Z46" s="1167">
        <v>2.9499999999999998E-2</v>
      </c>
      <c r="AA46" s="1167">
        <v>3.3500000000000002E-2</v>
      </c>
      <c r="AB46" s="1167">
        <v>3.9E-2</v>
      </c>
      <c r="AC46" s="526"/>
      <c r="AD46" s="561"/>
      <c r="AE46" s="1161"/>
      <c r="AF46" s="1170" t="s">
        <v>693</v>
      </c>
      <c r="AG46" s="1171" t="s">
        <v>440</v>
      </c>
      <c r="AH46" s="1172" t="s">
        <v>572</v>
      </c>
      <c r="AI46" s="1172" t="s">
        <v>660</v>
      </c>
      <c r="AJ46" s="1172" t="s">
        <v>656</v>
      </c>
      <c r="AK46" s="1172" t="s">
        <v>435</v>
      </c>
      <c r="AL46" s="1172">
        <v>4</v>
      </c>
      <c r="AM46" s="1172" t="s">
        <v>71</v>
      </c>
      <c r="AN46" s="1174">
        <f>SUM(AO46:AP51)</f>
        <v>748035.05943483522</v>
      </c>
      <c r="AO46" s="1174">
        <v>360340.90694607492</v>
      </c>
      <c r="AP46" s="1174">
        <v>387694.1524887603</v>
      </c>
      <c r="AQ46" s="1172" t="s">
        <v>71</v>
      </c>
      <c r="AR46" s="1172" t="s">
        <v>71</v>
      </c>
      <c r="AS46" s="1172" t="s">
        <v>71</v>
      </c>
      <c r="AT46" s="1172" t="s">
        <v>71</v>
      </c>
      <c r="AU46" s="1172" t="s">
        <v>71</v>
      </c>
      <c r="AV46" s="1172" t="s">
        <v>71</v>
      </c>
      <c r="AW46" s="1172" t="s">
        <v>71</v>
      </c>
      <c r="AX46" s="1172" t="s">
        <v>71</v>
      </c>
      <c r="AY46" s="1175"/>
    </row>
    <row r="47" spans="1:51" ht="18" x14ac:dyDescent="0.25">
      <c r="A47" s="743"/>
      <c r="B47" s="743"/>
      <c r="C47" s="745"/>
      <c r="D47" s="545" t="s">
        <v>3</v>
      </c>
      <c r="E47" s="1165"/>
      <c r="F47" s="1165"/>
      <c r="G47" s="1162"/>
      <c r="H47" s="1161">
        <v>7039215.0621353379</v>
      </c>
      <c r="I47" s="1161">
        <v>202113928.27731279</v>
      </c>
      <c r="J47" s="1161">
        <v>138889589.75999999</v>
      </c>
      <c r="K47" s="1163">
        <v>100923357.01686122</v>
      </c>
      <c r="L47" s="1165">
        <v>140073205.2088767</v>
      </c>
      <c r="M47" s="1165">
        <v>162831186.10614881</v>
      </c>
      <c r="N47" s="1164">
        <v>162831186.10614881</v>
      </c>
      <c r="O47" s="1164">
        <v>152119321.35447448</v>
      </c>
      <c r="P47" s="1164"/>
      <c r="Q47" s="1165"/>
      <c r="R47" s="1165"/>
      <c r="S47" s="564"/>
      <c r="T47" s="564"/>
      <c r="U47" s="565">
        <v>7039215.0621353379</v>
      </c>
      <c r="V47" s="540">
        <v>202113928.27731279</v>
      </c>
      <c r="W47" s="565">
        <v>138889589.75999999</v>
      </c>
      <c r="X47" s="1184">
        <v>100923357.01686122</v>
      </c>
      <c r="Y47" s="1185">
        <v>140073205.2088767</v>
      </c>
      <c r="Z47" s="564">
        <v>162831186.10614881</v>
      </c>
      <c r="AA47" s="564">
        <v>159523902.85443121</v>
      </c>
      <c r="AB47" s="563">
        <v>152119321.35447448</v>
      </c>
      <c r="AC47" s="562"/>
      <c r="AD47" s="562"/>
      <c r="AE47" s="1165"/>
      <c r="AF47" s="1170"/>
      <c r="AG47" s="1171"/>
      <c r="AH47" s="1172"/>
      <c r="AI47" s="1172"/>
      <c r="AJ47" s="1172"/>
      <c r="AK47" s="1172"/>
      <c r="AL47" s="1172"/>
      <c r="AM47" s="1172"/>
      <c r="AN47" s="1174"/>
      <c r="AO47" s="1174"/>
      <c r="AP47" s="1174"/>
      <c r="AQ47" s="1172"/>
      <c r="AR47" s="1172"/>
      <c r="AS47" s="1172"/>
      <c r="AT47" s="1172"/>
      <c r="AU47" s="1172"/>
      <c r="AV47" s="1172"/>
      <c r="AW47" s="1172"/>
      <c r="AX47" s="1172"/>
      <c r="AY47" s="1175"/>
    </row>
    <row r="48" spans="1:51" ht="27" x14ac:dyDescent="0.25">
      <c r="A48" s="743"/>
      <c r="B48" s="743"/>
      <c r="C48" s="745"/>
      <c r="D48" s="544" t="s">
        <v>42</v>
      </c>
      <c r="E48" s="1161"/>
      <c r="F48" s="1161"/>
      <c r="G48" s="1162"/>
      <c r="H48" s="1161">
        <v>0</v>
      </c>
      <c r="I48" s="1161">
        <v>0</v>
      </c>
      <c r="J48" s="1161">
        <v>0</v>
      </c>
      <c r="K48" s="1163">
        <v>0</v>
      </c>
      <c r="L48" s="1161">
        <v>0</v>
      </c>
      <c r="M48" s="1161">
        <v>0</v>
      </c>
      <c r="N48" s="1164">
        <v>0</v>
      </c>
      <c r="O48" s="1164">
        <v>0</v>
      </c>
      <c r="P48" s="1164"/>
      <c r="Q48" s="1161"/>
      <c r="R48" s="1161"/>
      <c r="S48" s="1178"/>
      <c r="T48" s="1178"/>
      <c r="U48" s="1179">
        <v>0</v>
      </c>
      <c r="V48" s="1179">
        <v>0</v>
      </c>
      <c r="W48" s="1179">
        <v>0</v>
      </c>
      <c r="X48" s="1186">
        <v>0</v>
      </c>
      <c r="Y48" s="1178">
        <v>0</v>
      </c>
      <c r="Z48" s="1178">
        <v>0</v>
      </c>
      <c r="AA48" s="1178">
        <v>0</v>
      </c>
      <c r="AB48" s="1178">
        <v>0</v>
      </c>
      <c r="AC48" s="562"/>
      <c r="AD48" s="562"/>
      <c r="AE48" s="1161"/>
      <c r="AF48" s="1170"/>
      <c r="AG48" s="1171"/>
      <c r="AH48" s="1172"/>
      <c r="AI48" s="1172"/>
      <c r="AJ48" s="1172"/>
      <c r="AK48" s="1172"/>
      <c r="AL48" s="1172"/>
      <c r="AM48" s="1172"/>
      <c r="AN48" s="1174"/>
      <c r="AO48" s="1174"/>
      <c r="AP48" s="1174"/>
      <c r="AQ48" s="1172"/>
      <c r="AR48" s="1172"/>
      <c r="AS48" s="1172"/>
      <c r="AT48" s="1172"/>
      <c r="AU48" s="1172"/>
      <c r="AV48" s="1172"/>
      <c r="AW48" s="1172"/>
      <c r="AX48" s="1172"/>
      <c r="AY48" s="1175"/>
    </row>
    <row r="49" spans="1:51" ht="27" x14ac:dyDescent="0.25">
      <c r="A49" s="743"/>
      <c r="B49" s="743"/>
      <c r="C49" s="745"/>
      <c r="D49" s="545" t="s">
        <v>4</v>
      </c>
      <c r="E49" s="1161"/>
      <c r="F49" s="1161"/>
      <c r="G49" s="1162"/>
      <c r="H49" s="1161">
        <v>0</v>
      </c>
      <c r="I49" s="1161">
        <v>0</v>
      </c>
      <c r="J49" s="1161">
        <v>0</v>
      </c>
      <c r="K49" s="1163">
        <v>0</v>
      </c>
      <c r="L49" s="1161">
        <v>0</v>
      </c>
      <c r="M49" s="1161">
        <v>0</v>
      </c>
      <c r="N49" s="1164">
        <v>0</v>
      </c>
      <c r="O49" s="1164">
        <v>0</v>
      </c>
      <c r="P49" s="1164"/>
      <c r="Q49" s="1161"/>
      <c r="R49" s="1161"/>
      <c r="S49" s="1178"/>
      <c r="T49" s="1178"/>
      <c r="U49" s="1179">
        <v>0</v>
      </c>
      <c r="V49" s="1179">
        <v>0</v>
      </c>
      <c r="W49" s="1179">
        <v>0</v>
      </c>
      <c r="X49" s="1186">
        <v>0</v>
      </c>
      <c r="Y49" s="1178">
        <v>0</v>
      </c>
      <c r="Z49" s="1178">
        <v>0</v>
      </c>
      <c r="AA49" s="1178">
        <v>0</v>
      </c>
      <c r="AB49" s="1178">
        <v>0</v>
      </c>
      <c r="AC49" s="562"/>
      <c r="AD49" s="562"/>
      <c r="AE49" s="1161"/>
      <c r="AF49" s="1170"/>
      <c r="AG49" s="1171"/>
      <c r="AH49" s="1172"/>
      <c r="AI49" s="1172"/>
      <c r="AJ49" s="1172"/>
      <c r="AK49" s="1172"/>
      <c r="AL49" s="1172"/>
      <c r="AM49" s="1172"/>
      <c r="AN49" s="1174"/>
      <c r="AO49" s="1174"/>
      <c r="AP49" s="1174"/>
      <c r="AQ49" s="1172"/>
      <c r="AR49" s="1172"/>
      <c r="AS49" s="1172"/>
      <c r="AT49" s="1172"/>
      <c r="AU49" s="1172"/>
      <c r="AV49" s="1172"/>
      <c r="AW49" s="1172"/>
      <c r="AX49" s="1172"/>
      <c r="AY49" s="1175"/>
    </row>
    <row r="50" spans="1:51" ht="27" x14ac:dyDescent="0.25">
      <c r="A50" s="743"/>
      <c r="B50" s="743"/>
      <c r="C50" s="745"/>
      <c r="D50" s="544" t="s">
        <v>43</v>
      </c>
      <c r="E50" s="1161"/>
      <c r="F50" s="1161"/>
      <c r="G50" s="1162"/>
      <c r="H50" s="1161">
        <v>0.05</v>
      </c>
      <c r="I50" s="1161">
        <v>0.05</v>
      </c>
      <c r="J50" s="1161">
        <v>0.05</v>
      </c>
      <c r="K50" s="1163">
        <f t="shared" ref="K50:O51" si="14">K46+K48</f>
        <v>0.05</v>
      </c>
      <c r="L50" s="1161">
        <f t="shared" si="14"/>
        <v>0.05</v>
      </c>
      <c r="M50" s="1161">
        <f t="shared" si="14"/>
        <v>0.05</v>
      </c>
      <c r="N50" s="1164">
        <f t="shared" si="14"/>
        <v>0.05</v>
      </c>
      <c r="O50" s="1164">
        <f t="shared" si="14"/>
        <v>0.05</v>
      </c>
      <c r="P50" s="1164"/>
      <c r="Q50" s="1161"/>
      <c r="R50" s="1161"/>
      <c r="S50" s="1178"/>
      <c r="T50" s="1178"/>
      <c r="U50" s="1179">
        <v>8.6999999999999994E-3</v>
      </c>
      <c r="V50" s="1179">
        <v>1.2500000000000001E-2</v>
      </c>
      <c r="W50" s="1179">
        <v>1.6300000000000002E-2</v>
      </c>
      <c r="X50" s="1186">
        <f t="shared" ref="X50:AB51" si="15">X46+X48</f>
        <v>2.01E-2</v>
      </c>
      <c r="Y50" s="1178">
        <f t="shared" si="15"/>
        <v>2.53E-2</v>
      </c>
      <c r="Z50" s="1178">
        <f t="shared" si="15"/>
        <v>2.9499999999999998E-2</v>
      </c>
      <c r="AA50" s="1178">
        <f t="shared" si="15"/>
        <v>3.3500000000000002E-2</v>
      </c>
      <c r="AB50" s="1178">
        <f t="shared" si="15"/>
        <v>3.9E-2</v>
      </c>
      <c r="AC50" s="562"/>
      <c r="AD50" s="562"/>
      <c r="AE50" s="1161"/>
      <c r="AF50" s="1170"/>
      <c r="AG50" s="1171"/>
      <c r="AH50" s="1172"/>
      <c r="AI50" s="1172"/>
      <c r="AJ50" s="1172"/>
      <c r="AK50" s="1172"/>
      <c r="AL50" s="1172"/>
      <c r="AM50" s="1172"/>
      <c r="AN50" s="1174"/>
      <c r="AO50" s="1174"/>
      <c r="AP50" s="1174"/>
      <c r="AQ50" s="1172"/>
      <c r="AR50" s="1172"/>
      <c r="AS50" s="1172"/>
      <c r="AT50" s="1172"/>
      <c r="AU50" s="1172"/>
      <c r="AV50" s="1172"/>
      <c r="AW50" s="1172"/>
      <c r="AX50" s="1172"/>
      <c r="AY50" s="1175"/>
    </row>
    <row r="51" spans="1:51" ht="27" x14ac:dyDescent="0.25">
      <c r="A51" s="743"/>
      <c r="B51" s="743"/>
      <c r="C51" s="745"/>
      <c r="D51" s="545" t="s">
        <v>45</v>
      </c>
      <c r="E51" s="1165"/>
      <c r="F51" s="1165"/>
      <c r="G51" s="1162"/>
      <c r="H51" s="1161">
        <v>7039215.0621353379</v>
      </c>
      <c r="I51" s="1161">
        <v>202113928.27731279</v>
      </c>
      <c r="J51" s="1161">
        <v>138889589.75999999</v>
      </c>
      <c r="K51" s="1163">
        <f t="shared" si="14"/>
        <v>100923357.01686122</v>
      </c>
      <c r="L51" s="1165">
        <f t="shared" si="14"/>
        <v>140073205.2088767</v>
      </c>
      <c r="M51" s="1161">
        <f t="shared" si="14"/>
        <v>162831186.10614881</v>
      </c>
      <c r="N51" s="1164">
        <f t="shared" si="14"/>
        <v>162831186.10614881</v>
      </c>
      <c r="O51" s="1164">
        <f t="shared" si="14"/>
        <v>152119321.35447448</v>
      </c>
      <c r="P51" s="1164"/>
      <c r="Q51" s="1161"/>
      <c r="R51" s="1165"/>
      <c r="S51" s="1165"/>
      <c r="T51" s="1165"/>
      <c r="U51" s="1161">
        <v>7039215.0621353379</v>
      </c>
      <c r="V51" s="1179">
        <v>202113928.27731279</v>
      </c>
      <c r="W51" s="1161">
        <v>138889589.75999999</v>
      </c>
      <c r="X51" s="1163">
        <f t="shared" si="15"/>
        <v>100923357.01686122</v>
      </c>
      <c r="Y51" s="1165">
        <f t="shared" si="15"/>
        <v>140073205.2088767</v>
      </c>
      <c r="Z51" s="1165">
        <f t="shared" si="15"/>
        <v>162831186.10614881</v>
      </c>
      <c r="AA51" s="1165">
        <f t="shared" si="15"/>
        <v>159523902.85443121</v>
      </c>
      <c r="AB51" s="1165">
        <f t="shared" si="15"/>
        <v>152119321.35447448</v>
      </c>
      <c r="AC51" s="542"/>
      <c r="AD51" s="542"/>
      <c r="AE51" s="1165"/>
      <c r="AF51" s="1170"/>
      <c r="AG51" s="1171"/>
      <c r="AH51" s="1172"/>
      <c r="AI51" s="1172"/>
      <c r="AJ51" s="1172"/>
      <c r="AK51" s="1172"/>
      <c r="AL51" s="1172"/>
      <c r="AM51" s="1172"/>
      <c r="AN51" s="1174"/>
      <c r="AO51" s="1174"/>
      <c r="AP51" s="1174"/>
      <c r="AQ51" s="1172"/>
      <c r="AR51" s="1172"/>
      <c r="AS51" s="1172"/>
      <c r="AT51" s="1172"/>
      <c r="AU51" s="1172"/>
      <c r="AV51" s="1172"/>
      <c r="AW51" s="1172"/>
      <c r="AX51" s="1172"/>
      <c r="AY51" s="1175"/>
    </row>
    <row r="52" spans="1:51" ht="18" customHeight="1" x14ac:dyDescent="0.25">
      <c r="A52" s="743"/>
      <c r="B52" s="743"/>
      <c r="C52" s="745" t="s">
        <v>504</v>
      </c>
      <c r="D52" s="546" t="s">
        <v>41</v>
      </c>
      <c r="E52" s="1161"/>
      <c r="F52" s="1162"/>
      <c r="G52" s="1162"/>
      <c r="H52" s="1161">
        <v>0.05</v>
      </c>
      <c r="I52" s="1161">
        <v>0.05</v>
      </c>
      <c r="J52" s="1161">
        <v>0.05</v>
      </c>
      <c r="K52" s="1163">
        <v>0.05</v>
      </c>
      <c r="L52" s="1161">
        <v>0.05</v>
      </c>
      <c r="M52" s="1161">
        <v>0.05</v>
      </c>
      <c r="N52" s="1164">
        <v>0.05</v>
      </c>
      <c r="O52" s="1164">
        <v>0.05</v>
      </c>
      <c r="P52" s="1164"/>
      <c r="Q52" s="1165"/>
      <c r="R52" s="1161"/>
      <c r="S52" s="1166"/>
      <c r="T52" s="1166"/>
      <c r="U52" s="1167">
        <v>8.6999999999999994E-3</v>
      </c>
      <c r="V52" s="1167">
        <v>1.2500000000000001E-2</v>
      </c>
      <c r="W52" s="1167">
        <v>1.6300000000000002E-2</v>
      </c>
      <c r="X52" s="1168">
        <v>2.01E-2</v>
      </c>
      <c r="Y52" s="1169">
        <v>2.53E-2</v>
      </c>
      <c r="Z52" s="1167">
        <v>2.9499999999999998E-2</v>
      </c>
      <c r="AA52" s="1167">
        <v>3.3500000000000002E-2</v>
      </c>
      <c r="AB52" s="1167">
        <v>3.9E-2</v>
      </c>
      <c r="AC52" s="539"/>
      <c r="AD52" s="542"/>
      <c r="AE52" s="1161"/>
      <c r="AF52" s="1170" t="s">
        <v>694</v>
      </c>
      <c r="AG52" s="1171" t="s">
        <v>445</v>
      </c>
      <c r="AH52" s="1172" t="s">
        <v>634</v>
      </c>
      <c r="AI52" s="1172" t="s">
        <v>661</v>
      </c>
      <c r="AJ52" s="1172" t="s">
        <v>656</v>
      </c>
      <c r="AK52" s="1172" t="s">
        <v>435</v>
      </c>
      <c r="AL52" s="1172">
        <v>4</v>
      </c>
      <c r="AM52" s="1172" t="s">
        <v>71</v>
      </c>
      <c r="AN52" s="1174">
        <f t="shared" ref="AN52" si="16">SUM(AO52:AP57)</f>
        <v>1098451.9476729208</v>
      </c>
      <c r="AO52" s="1174">
        <v>525761.27298806014</v>
      </c>
      <c r="AP52" s="1174">
        <v>572690.67468486074</v>
      </c>
      <c r="AQ52" s="1172" t="s">
        <v>71</v>
      </c>
      <c r="AR52" s="1172" t="s">
        <v>71</v>
      </c>
      <c r="AS52" s="1172" t="s">
        <v>71</v>
      </c>
      <c r="AT52" s="1172" t="s">
        <v>71</v>
      </c>
      <c r="AU52" s="1172" t="s">
        <v>71</v>
      </c>
      <c r="AV52" s="1172" t="s">
        <v>71</v>
      </c>
      <c r="AW52" s="1172" t="s">
        <v>71</v>
      </c>
      <c r="AX52" s="1172" t="s">
        <v>71</v>
      </c>
      <c r="AY52" s="1175"/>
    </row>
    <row r="53" spans="1:51" ht="18" x14ac:dyDescent="0.25">
      <c r="A53" s="743"/>
      <c r="B53" s="743"/>
      <c r="C53" s="745"/>
      <c r="D53" s="545" t="s">
        <v>3</v>
      </c>
      <c r="E53" s="1165"/>
      <c r="F53" s="1165"/>
      <c r="G53" s="1162"/>
      <c r="H53" s="1161">
        <v>100692354.36144476</v>
      </c>
      <c r="I53" s="1161">
        <v>193812776.48218387</v>
      </c>
      <c r="J53" s="1161">
        <v>289842426.52999997</v>
      </c>
      <c r="K53" s="1163">
        <v>296515120.89527309</v>
      </c>
      <c r="L53" s="1165">
        <v>288868432.26115113</v>
      </c>
      <c r="M53" s="1165">
        <v>259771295.46062309</v>
      </c>
      <c r="N53" s="1164">
        <v>259771295.46062309</v>
      </c>
      <c r="O53" s="1164">
        <v>261493500.49905694</v>
      </c>
      <c r="P53" s="1164"/>
      <c r="Q53" s="1165"/>
      <c r="R53" s="1165"/>
      <c r="S53" s="564"/>
      <c r="T53" s="564"/>
      <c r="U53" s="565">
        <v>100692354.36144476</v>
      </c>
      <c r="V53" s="540">
        <v>193812776.48218387</v>
      </c>
      <c r="W53" s="565">
        <v>289842426.52999997</v>
      </c>
      <c r="X53" s="1184">
        <v>296515120.89527309</v>
      </c>
      <c r="Y53" s="564">
        <v>288868432.26115113</v>
      </c>
      <c r="Z53" s="564">
        <v>259771295.46062309</v>
      </c>
      <c r="AA53" s="564">
        <v>295157855.68129128</v>
      </c>
      <c r="AB53" s="563">
        <v>261493500.49905694</v>
      </c>
      <c r="AC53" s="562"/>
      <c r="AD53" s="562"/>
      <c r="AE53" s="1165"/>
      <c r="AF53" s="1170"/>
      <c r="AG53" s="1171"/>
      <c r="AH53" s="1172"/>
      <c r="AI53" s="1172"/>
      <c r="AJ53" s="1172"/>
      <c r="AK53" s="1172"/>
      <c r="AL53" s="1172"/>
      <c r="AM53" s="1172"/>
      <c r="AN53" s="1174"/>
      <c r="AO53" s="1174"/>
      <c r="AP53" s="1174"/>
      <c r="AQ53" s="1172"/>
      <c r="AR53" s="1172"/>
      <c r="AS53" s="1172"/>
      <c r="AT53" s="1172"/>
      <c r="AU53" s="1172"/>
      <c r="AV53" s="1172"/>
      <c r="AW53" s="1172"/>
      <c r="AX53" s="1172"/>
      <c r="AY53" s="1175"/>
    </row>
    <row r="54" spans="1:51" ht="27" x14ac:dyDescent="0.25">
      <c r="A54" s="743"/>
      <c r="B54" s="743"/>
      <c r="C54" s="745"/>
      <c r="D54" s="544" t="s">
        <v>42</v>
      </c>
      <c r="E54" s="1161"/>
      <c r="F54" s="1161"/>
      <c r="G54" s="1162"/>
      <c r="H54" s="1161">
        <v>0</v>
      </c>
      <c r="I54" s="1161">
        <v>0</v>
      </c>
      <c r="J54" s="1161">
        <v>0</v>
      </c>
      <c r="K54" s="1163">
        <v>0</v>
      </c>
      <c r="L54" s="1161">
        <v>0</v>
      </c>
      <c r="M54" s="1161">
        <v>0</v>
      </c>
      <c r="N54" s="1164">
        <v>0</v>
      </c>
      <c r="O54" s="1164">
        <v>0</v>
      </c>
      <c r="P54" s="1164"/>
      <c r="Q54" s="1161"/>
      <c r="R54" s="1161"/>
      <c r="S54" s="1178"/>
      <c r="T54" s="1178"/>
      <c r="U54" s="1179">
        <v>0</v>
      </c>
      <c r="V54" s="1179">
        <v>0</v>
      </c>
      <c r="W54" s="1179">
        <v>0</v>
      </c>
      <c r="X54" s="1186">
        <v>0</v>
      </c>
      <c r="Y54" s="1178">
        <v>0</v>
      </c>
      <c r="Z54" s="1178">
        <v>0</v>
      </c>
      <c r="AA54" s="1178">
        <v>0</v>
      </c>
      <c r="AB54" s="1178">
        <v>0</v>
      </c>
      <c r="AC54" s="562"/>
      <c r="AD54" s="562"/>
      <c r="AE54" s="1161"/>
      <c r="AF54" s="1170"/>
      <c r="AG54" s="1171"/>
      <c r="AH54" s="1172"/>
      <c r="AI54" s="1172"/>
      <c r="AJ54" s="1172"/>
      <c r="AK54" s="1172"/>
      <c r="AL54" s="1172"/>
      <c r="AM54" s="1172"/>
      <c r="AN54" s="1174"/>
      <c r="AO54" s="1174"/>
      <c r="AP54" s="1174"/>
      <c r="AQ54" s="1172"/>
      <c r="AR54" s="1172"/>
      <c r="AS54" s="1172"/>
      <c r="AT54" s="1172"/>
      <c r="AU54" s="1172"/>
      <c r="AV54" s="1172"/>
      <c r="AW54" s="1172"/>
      <c r="AX54" s="1172"/>
      <c r="AY54" s="1175"/>
    </row>
    <row r="55" spans="1:51" ht="27" x14ac:dyDescent="0.25">
      <c r="A55" s="743"/>
      <c r="B55" s="743"/>
      <c r="C55" s="745"/>
      <c r="D55" s="545" t="s">
        <v>4</v>
      </c>
      <c r="E55" s="1161"/>
      <c r="F55" s="1161"/>
      <c r="G55" s="1162"/>
      <c r="H55" s="1161">
        <v>0</v>
      </c>
      <c r="I55" s="1161">
        <v>0</v>
      </c>
      <c r="J55" s="1161">
        <v>0</v>
      </c>
      <c r="K55" s="1163">
        <v>0</v>
      </c>
      <c r="L55" s="1161">
        <v>0</v>
      </c>
      <c r="M55" s="1161">
        <v>0</v>
      </c>
      <c r="N55" s="1164">
        <v>0</v>
      </c>
      <c r="O55" s="1164">
        <v>0</v>
      </c>
      <c r="P55" s="1164"/>
      <c r="Q55" s="1161"/>
      <c r="R55" s="1161"/>
      <c r="S55" s="1178"/>
      <c r="T55" s="1178"/>
      <c r="U55" s="1179">
        <v>0</v>
      </c>
      <c r="V55" s="1179">
        <v>0</v>
      </c>
      <c r="W55" s="1179">
        <v>0</v>
      </c>
      <c r="X55" s="1186">
        <v>0</v>
      </c>
      <c r="Y55" s="1178">
        <v>0</v>
      </c>
      <c r="Z55" s="1178">
        <v>0</v>
      </c>
      <c r="AA55" s="1178">
        <v>0</v>
      </c>
      <c r="AB55" s="1178">
        <v>0</v>
      </c>
      <c r="AC55" s="562"/>
      <c r="AD55" s="562"/>
      <c r="AE55" s="1161"/>
      <c r="AF55" s="1170"/>
      <c r="AG55" s="1171"/>
      <c r="AH55" s="1172"/>
      <c r="AI55" s="1172"/>
      <c r="AJ55" s="1172"/>
      <c r="AK55" s="1172"/>
      <c r="AL55" s="1172"/>
      <c r="AM55" s="1172"/>
      <c r="AN55" s="1174"/>
      <c r="AO55" s="1174"/>
      <c r="AP55" s="1174"/>
      <c r="AQ55" s="1172"/>
      <c r="AR55" s="1172"/>
      <c r="AS55" s="1172"/>
      <c r="AT55" s="1172"/>
      <c r="AU55" s="1172"/>
      <c r="AV55" s="1172"/>
      <c r="AW55" s="1172"/>
      <c r="AX55" s="1172"/>
      <c r="AY55" s="1175"/>
    </row>
    <row r="56" spans="1:51" ht="27" x14ac:dyDescent="0.25">
      <c r="A56" s="743"/>
      <c r="B56" s="743"/>
      <c r="C56" s="745"/>
      <c r="D56" s="544" t="s">
        <v>43</v>
      </c>
      <c r="E56" s="1161"/>
      <c r="F56" s="1161"/>
      <c r="G56" s="1162"/>
      <c r="H56" s="1161">
        <v>0.05</v>
      </c>
      <c r="I56" s="1161">
        <v>0.05</v>
      </c>
      <c r="J56" s="1161">
        <v>0.05</v>
      </c>
      <c r="K56" s="1163">
        <f t="shared" ref="K56:O57" si="17">K52+K54</f>
        <v>0.05</v>
      </c>
      <c r="L56" s="1161">
        <f t="shared" si="17"/>
        <v>0.05</v>
      </c>
      <c r="M56" s="1161">
        <f t="shared" si="17"/>
        <v>0.05</v>
      </c>
      <c r="N56" s="1164">
        <f t="shared" si="17"/>
        <v>0.05</v>
      </c>
      <c r="O56" s="1164">
        <f t="shared" si="17"/>
        <v>0.05</v>
      </c>
      <c r="P56" s="1164"/>
      <c r="Q56" s="1161"/>
      <c r="R56" s="1161"/>
      <c r="S56" s="1178"/>
      <c r="T56" s="1178"/>
      <c r="U56" s="1181">
        <v>8.6999999999999994E-3</v>
      </c>
      <c r="V56" s="1181">
        <v>1.2500000000000001E-2</v>
      </c>
      <c r="W56" s="1179">
        <v>1.6300000000000002E-2</v>
      </c>
      <c r="X56" s="1186">
        <f t="shared" ref="X56:AB57" si="18">X52+X54</f>
        <v>2.01E-2</v>
      </c>
      <c r="Y56" s="1178">
        <f t="shared" si="18"/>
        <v>2.53E-2</v>
      </c>
      <c r="Z56" s="1178">
        <f t="shared" si="18"/>
        <v>2.9499999999999998E-2</v>
      </c>
      <c r="AA56" s="1178">
        <f t="shared" si="18"/>
        <v>3.3500000000000002E-2</v>
      </c>
      <c r="AB56" s="1178">
        <f t="shared" si="18"/>
        <v>3.9E-2</v>
      </c>
      <c r="AC56" s="562"/>
      <c r="AD56" s="562"/>
      <c r="AE56" s="1161"/>
      <c r="AF56" s="1170"/>
      <c r="AG56" s="1171"/>
      <c r="AH56" s="1172"/>
      <c r="AI56" s="1172"/>
      <c r="AJ56" s="1172"/>
      <c r="AK56" s="1172"/>
      <c r="AL56" s="1172"/>
      <c r="AM56" s="1172"/>
      <c r="AN56" s="1174"/>
      <c r="AO56" s="1174"/>
      <c r="AP56" s="1174"/>
      <c r="AQ56" s="1172"/>
      <c r="AR56" s="1172"/>
      <c r="AS56" s="1172"/>
      <c r="AT56" s="1172"/>
      <c r="AU56" s="1172"/>
      <c r="AV56" s="1172"/>
      <c r="AW56" s="1172"/>
      <c r="AX56" s="1172"/>
      <c r="AY56" s="1175"/>
    </row>
    <row r="57" spans="1:51" ht="27" x14ac:dyDescent="0.25">
      <c r="A57" s="743"/>
      <c r="B57" s="743"/>
      <c r="C57" s="745"/>
      <c r="D57" s="545" t="s">
        <v>45</v>
      </c>
      <c r="E57" s="1165"/>
      <c r="F57" s="1165"/>
      <c r="G57" s="1162"/>
      <c r="H57" s="1161">
        <v>100692354.36144476</v>
      </c>
      <c r="I57" s="1161">
        <v>193812776.48218387</v>
      </c>
      <c r="J57" s="1161">
        <v>289842426.52999997</v>
      </c>
      <c r="K57" s="1163">
        <f t="shared" si="17"/>
        <v>296515120.89527309</v>
      </c>
      <c r="L57" s="1165">
        <f t="shared" si="17"/>
        <v>288868432.26115113</v>
      </c>
      <c r="M57" s="1161">
        <f t="shared" si="17"/>
        <v>259771295.46062309</v>
      </c>
      <c r="N57" s="1164">
        <f t="shared" si="17"/>
        <v>259771295.46062309</v>
      </c>
      <c r="O57" s="1164">
        <f t="shared" si="17"/>
        <v>261493500.49905694</v>
      </c>
      <c r="P57" s="1164"/>
      <c r="Q57" s="1161"/>
      <c r="R57" s="1165"/>
      <c r="S57" s="1165"/>
      <c r="T57" s="1165"/>
      <c r="U57" s="1161">
        <v>100692354.36144476</v>
      </c>
      <c r="V57" s="1179">
        <v>193812776.48218387</v>
      </c>
      <c r="W57" s="1161">
        <v>289842426.52999997</v>
      </c>
      <c r="X57" s="1163">
        <f t="shared" si="18"/>
        <v>296515120.89527309</v>
      </c>
      <c r="Y57" s="1165">
        <f t="shared" si="18"/>
        <v>288868432.26115113</v>
      </c>
      <c r="Z57" s="1165">
        <f t="shared" si="18"/>
        <v>259771295.46062309</v>
      </c>
      <c r="AA57" s="1165">
        <f t="shared" si="18"/>
        <v>295157855.68129128</v>
      </c>
      <c r="AB57" s="1165">
        <f t="shared" si="18"/>
        <v>261493500.49905694</v>
      </c>
      <c r="AC57" s="542"/>
      <c r="AD57" s="542"/>
      <c r="AE57" s="1165"/>
      <c r="AF57" s="1170"/>
      <c r="AG57" s="1171"/>
      <c r="AH57" s="1172"/>
      <c r="AI57" s="1172"/>
      <c r="AJ57" s="1172"/>
      <c r="AK57" s="1172"/>
      <c r="AL57" s="1172"/>
      <c r="AM57" s="1172"/>
      <c r="AN57" s="1174"/>
      <c r="AO57" s="1174"/>
      <c r="AP57" s="1174"/>
      <c r="AQ57" s="1172"/>
      <c r="AR57" s="1172"/>
      <c r="AS57" s="1172"/>
      <c r="AT57" s="1172"/>
      <c r="AU57" s="1172"/>
      <c r="AV57" s="1172"/>
      <c r="AW57" s="1172"/>
      <c r="AX57" s="1172"/>
      <c r="AY57" s="1175"/>
    </row>
    <row r="58" spans="1:51" ht="18" customHeight="1" x14ac:dyDescent="0.25">
      <c r="A58" s="743"/>
      <c r="B58" s="743"/>
      <c r="C58" s="745" t="s">
        <v>505</v>
      </c>
      <c r="D58" s="546" t="s">
        <v>41</v>
      </c>
      <c r="E58" s="1161"/>
      <c r="F58" s="1162"/>
      <c r="G58" s="1162"/>
      <c r="H58" s="1161">
        <v>0.05</v>
      </c>
      <c r="I58" s="1161">
        <v>0.05</v>
      </c>
      <c r="J58" s="1161">
        <v>0.05</v>
      </c>
      <c r="K58" s="1163">
        <v>0.05</v>
      </c>
      <c r="L58" s="1161">
        <v>0.05</v>
      </c>
      <c r="M58" s="1161">
        <v>0.05</v>
      </c>
      <c r="N58" s="1164">
        <v>0.05</v>
      </c>
      <c r="O58" s="1164">
        <v>0.05</v>
      </c>
      <c r="P58" s="1164"/>
      <c r="Q58" s="1165"/>
      <c r="R58" s="1161"/>
      <c r="S58" s="1166"/>
      <c r="T58" s="1166"/>
      <c r="U58" s="1167">
        <v>8.6999999999999994E-3</v>
      </c>
      <c r="V58" s="1167">
        <v>1.2500000000000001E-2</v>
      </c>
      <c r="W58" s="1167">
        <v>1.6300000000000002E-2</v>
      </c>
      <c r="X58" s="1168">
        <v>2.01E-2</v>
      </c>
      <c r="Y58" s="1169">
        <v>2.53E-2</v>
      </c>
      <c r="Z58" s="1167">
        <v>2.9499999999999998E-2</v>
      </c>
      <c r="AA58" s="1167">
        <v>3.3500000000000002E-2</v>
      </c>
      <c r="AB58" s="1167">
        <v>3.9E-2</v>
      </c>
      <c r="AC58" s="539"/>
      <c r="AD58" s="542"/>
      <c r="AE58" s="1161"/>
      <c r="AF58" s="1170" t="s">
        <v>695</v>
      </c>
      <c r="AG58" s="1171" t="s">
        <v>444</v>
      </c>
      <c r="AH58" s="1172" t="s">
        <v>573</v>
      </c>
      <c r="AI58" s="1172" t="s">
        <v>635</v>
      </c>
      <c r="AJ58" s="1172" t="s">
        <v>656</v>
      </c>
      <c r="AK58" s="1172" t="s">
        <v>435</v>
      </c>
      <c r="AL58" s="1172"/>
      <c r="AM58" s="1172" t="s">
        <v>71</v>
      </c>
      <c r="AN58" s="1174">
        <f t="shared" ref="AN58:AN100" si="19">SUM(AO58:AP63)</f>
        <v>394712.79130635085</v>
      </c>
      <c r="AO58" s="1174">
        <v>187079.12319752673</v>
      </c>
      <c r="AP58" s="1174">
        <v>207633.66810882412</v>
      </c>
      <c r="AQ58" s="1172" t="s">
        <v>71</v>
      </c>
      <c r="AR58" s="1172" t="s">
        <v>71</v>
      </c>
      <c r="AS58" s="1172" t="s">
        <v>71</v>
      </c>
      <c r="AT58" s="1172" t="s">
        <v>71</v>
      </c>
      <c r="AU58" s="1172" t="s">
        <v>71</v>
      </c>
      <c r="AV58" s="1172" t="s">
        <v>71</v>
      </c>
      <c r="AW58" s="1172" t="s">
        <v>71</v>
      </c>
      <c r="AX58" s="1172" t="s">
        <v>71</v>
      </c>
      <c r="AY58" s="1175"/>
    </row>
    <row r="59" spans="1:51" ht="18" x14ac:dyDescent="0.25">
      <c r="A59" s="743"/>
      <c r="B59" s="743"/>
      <c r="C59" s="745"/>
      <c r="D59" s="545" t="s">
        <v>3</v>
      </c>
      <c r="E59" s="1165"/>
      <c r="F59" s="1165"/>
      <c r="G59" s="1162"/>
      <c r="H59" s="1161">
        <v>264440324.91406173</v>
      </c>
      <c r="I59" s="1161">
        <v>326063584.61623335</v>
      </c>
      <c r="J59" s="1161">
        <v>256871119.31</v>
      </c>
      <c r="K59" s="1163">
        <v>232763675.29470229</v>
      </c>
      <c r="L59" s="1165">
        <v>260754249.4460845</v>
      </c>
      <c r="M59" s="1165">
        <v>343985547.30028385</v>
      </c>
      <c r="N59" s="1164">
        <v>343985547.30028385</v>
      </c>
      <c r="O59" s="1164">
        <v>325559366.08628607</v>
      </c>
      <c r="P59" s="1164"/>
      <c r="Q59" s="1165"/>
      <c r="R59" s="1165"/>
      <c r="S59" s="564"/>
      <c r="T59" s="564"/>
      <c r="U59" s="565">
        <v>264440324.91406173</v>
      </c>
      <c r="V59" s="540">
        <v>326063584.61623335</v>
      </c>
      <c r="W59" s="565">
        <v>256871119.31</v>
      </c>
      <c r="X59" s="1176">
        <v>232763675.29470229</v>
      </c>
      <c r="Y59" s="564">
        <v>260754249.4460845</v>
      </c>
      <c r="Z59" s="564">
        <v>343985547.30028385</v>
      </c>
      <c r="AA59" s="564">
        <v>333838118.61632818</v>
      </c>
      <c r="AB59" s="563">
        <v>325559366.08628607</v>
      </c>
      <c r="AC59" s="562"/>
      <c r="AD59" s="562"/>
      <c r="AE59" s="1165"/>
      <c r="AF59" s="1170"/>
      <c r="AG59" s="1171"/>
      <c r="AH59" s="1172"/>
      <c r="AI59" s="1172"/>
      <c r="AJ59" s="1172"/>
      <c r="AK59" s="1172"/>
      <c r="AL59" s="1172"/>
      <c r="AM59" s="1172"/>
      <c r="AN59" s="1174"/>
      <c r="AO59" s="1174"/>
      <c r="AP59" s="1174"/>
      <c r="AQ59" s="1172"/>
      <c r="AR59" s="1172"/>
      <c r="AS59" s="1172"/>
      <c r="AT59" s="1172"/>
      <c r="AU59" s="1172"/>
      <c r="AV59" s="1172"/>
      <c r="AW59" s="1172"/>
      <c r="AX59" s="1172"/>
      <c r="AY59" s="1175"/>
    </row>
    <row r="60" spans="1:51" ht="27" x14ac:dyDescent="0.25">
      <c r="A60" s="743"/>
      <c r="B60" s="743"/>
      <c r="C60" s="745"/>
      <c r="D60" s="544" t="s">
        <v>42</v>
      </c>
      <c r="E60" s="1161"/>
      <c r="F60" s="1161"/>
      <c r="G60" s="1162"/>
      <c r="H60" s="1161">
        <v>0</v>
      </c>
      <c r="I60" s="1161">
        <v>0</v>
      </c>
      <c r="J60" s="1161">
        <v>0</v>
      </c>
      <c r="K60" s="1163">
        <v>0</v>
      </c>
      <c r="L60" s="1161">
        <v>0</v>
      </c>
      <c r="M60" s="1161">
        <v>0</v>
      </c>
      <c r="N60" s="1164">
        <v>0</v>
      </c>
      <c r="O60" s="1164">
        <v>0</v>
      </c>
      <c r="P60" s="1164"/>
      <c r="Q60" s="1161"/>
      <c r="R60" s="1161"/>
      <c r="S60" s="1178"/>
      <c r="T60" s="1178"/>
      <c r="U60" s="1179">
        <v>0</v>
      </c>
      <c r="V60" s="1179">
        <v>0</v>
      </c>
      <c r="W60" s="1179">
        <v>0</v>
      </c>
      <c r="X60" s="1180">
        <v>0</v>
      </c>
      <c r="Y60" s="1178">
        <v>0</v>
      </c>
      <c r="Z60" s="1178">
        <v>0</v>
      </c>
      <c r="AA60" s="1178">
        <v>0</v>
      </c>
      <c r="AB60" s="1178">
        <v>0</v>
      </c>
      <c r="AC60" s="562"/>
      <c r="AD60" s="562"/>
      <c r="AE60" s="1161"/>
      <c r="AF60" s="1170"/>
      <c r="AG60" s="1171"/>
      <c r="AH60" s="1172"/>
      <c r="AI60" s="1172"/>
      <c r="AJ60" s="1172"/>
      <c r="AK60" s="1172"/>
      <c r="AL60" s="1172"/>
      <c r="AM60" s="1172"/>
      <c r="AN60" s="1174"/>
      <c r="AO60" s="1174"/>
      <c r="AP60" s="1174"/>
      <c r="AQ60" s="1172"/>
      <c r="AR60" s="1172"/>
      <c r="AS60" s="1172"/>
      <c r="AT60" s="1172"/>
      <c r="AU60" s="1172"/>
      <c r="AV60" s="1172"/>
      <c r="AW60" s="1172"/>
      <c r="AX60" s="1172"/>
      <c r="AY60" s="1175"/>
    </row>
    <row r="61" spans="1:51" ht="27" x14ac:dyDescent="0.25">
      <c r="A61" s="743"/>
      <c r="B61" s="743"/>
      <c r="C61" s="745"/>
      <c r="D61" s="545" t="s">
        <v>4</v>
      </c>
      <c r="E61" s="1161"/>
      <c r="F61" s="1161"/>
      <c r="G61" s="1162"/>
      <c r="H61" s="1161">
        <v>0</v>
      </c>
      <c r="I61" s="1161">
        <v>0</v>
      </c>
      <c r="J61" s="1161">
        <v>0</v>
      </c>
      <c r="K61" s="1163">
        <v>0</v>
      </c>
      <c r="L61" s="1161">
        <v>0</v>
      </c>
      <c r="M61" s="1161">
        <v>0</v>
      </c>
      <c r="N61" s="1164">
        <v>0</v>
      </c>
      <c r="O61" s="1164">
        <v>0</v>
      </c>
      <c r="P61" s="1164"/>
      <c r="Q61" s="1161"/>
      <c r="R61" s="1161"/>
      <c r="S61" s="1178"/>
      <c r="T61" s="1178"/>
      <c r="U61" s="1179">
        <v>0</v>
      </c>
      <c r="V61" s="1179">
        <v>0</v>
      </c>
      <c r="W61" s="1179">
        <v>0</v>
      </c>
      <c r="X61" s="1180">
        <v>0</v>
      </c>
      <c r="Y61" s="1178">
        <v>0</v>
      </c>
      <c r="Z61" s="1178">
        <v>0</v>
      </c>
      <c r="AA61" s="1178">
        <v>0</v>
      </c>
      <c r="AB61" s="1178">
        <v>0</v>
      </c>
      <c r="AC61" s="562"/>
      <c r="AD61" s="562"/>
      <c r="AE61" s="1161"/>
      <c r="AF61" s="1170"/>
      <c r="AG61" s="1171"/>
      <c r="AH61" s="1172"/>
      <c r="AI61" s="1172"/>
      <c r="AJ61" s="1172"/>
      <c r="AK61" s="1172"/>
      <c r="AL61" s="1172"/>
      <c r="AM61" s="1172"/>
      <c r="AN61" s="1174"/>
      <c r="AO61" s="1174"/>
      <c r="AP61" s="1174"/>
      <c r="AQ61" s="1172"/>
      <c r="AR61" s="1172"/>
      <c r="AS61" s="1172"/>
      <c r="AT61" s="1172"/>
      <c r="AU61" s="1172"/>
      <c r="AV61" s="1172"/>
      <c r="AW61" s="1172"/>
      <c r="AX61" s="1172"/>
      <c r="AY61" s="1175"/>
    </row>
    <row r="62" spans="1:51" ht="27" x14ac:dyDescent="0.25">
      <c r="A62" s="743"/>
      <c r="B62" s="743"/>
      <c r="C62" s="745"/>
      <c r="D62" s="544" t="s">
        <v>43</v>
      </c>
      <c r="E62" s="1161"/>
      <c r="F62" s="1161"/>
      <c r="G62" s="1162"/>
      <c r="H62" s="1161">
        <v>0.05</v>
      </c>
      <c r="I62" s="1161">
        <v>0.05</v>
      </c>
      <c r="J62" s="1161">
        <v>0.05</v>
      </c>
      <c r="K62" s="1163">
        <f t="shared" ref="K62:O63" si="20">K58+K60</f>
        <v>0.05</v>
      </c>
      <c r="L62" s="1161">
        <f t="shared" si="20"/>
        <v>0.05</v>
      </c>
      <c r="M62" s="1161">
        <f t="shared" si="20"/>
        <v>0.05</v>
      </c>
      <c r="N62" s="1164">
        <f t="shared" si="20"/>
        <v>0.05</v>
      </c>
      <c r="O62" s="1164">
        <f t="shared" si="20"/>
        <v>0.05</v>
      </c>
      <c r="P62" s="1164"/>
      <c r="Q62" s="1161"/>
      <c r="R62" s="1161"/>
      <c r="S62" s="1178"/>
      <c r="T62" s="1178"/>
      <c r="U62" s="1181">
        <v>8.6999999999999994E-3</v>
      </c>
      <c r="V62" s="1181">
        <v>1.2500000000000001E-2</v>
      </c>
      <c r="W62" s="1179">
        <v>1.6300000000000002E-2</v>
      </c>
      <c r="X62" s="1180">
        <f t="shared" ref="X62:AB63" si="21">X58+X60</f>
        <v>2.01E-2</v>
      </c>
      <c r="Y62" s="1178">
        <f t="shared" si="21"/>
        <v>2.53E-2</v>
      </c>
      <c r="Z62" s="1178">
        <f t="shared" si="21"/>
        <v>2.9499999999999998E-2</v>
      </c>
      <c r="AA62" s="1178">
        <f t="shared" si="21"/>
        <v>3.3500000000000002E-2</v>
      </c>
      <c r="AB62" s="1178">
        <f t="shared" si="21"/>
        <v>3.9E-2</v>
      </c>
      <c r="AC62" s="562"/>
      <c r="AD62" s="562"/>
      <c r="AE62" s="1161"/>
      <c r="AF62" s="1170"/>
      <c r="AG62" s="1171"/>
      <c r="AH62" s="1172"/>
      <c r="AI62" s="1172"/>
      <c r="AJ62" s="1172"/>
      <c r="AK62" s="1172"/>
      <c r="AL62" s="1172"/>
      <c r="AM62" s="1172"/>
      <c r="AN62" s="1174"/>
      <c r="AO62" s="1174"/>
      <c r="AP62" s="1174"/>
      <c r="AQ62" s="1172"/>
      <c r="AR62" s="1172"/>
      <c r="AS62" s="1172"/>
      <c r="AT62" s="1172"/>
      <c r="AU62" s="1172"/>
      <c r="AV62" s="1172"/>
      <c r="AW62" s="1172"/>
      <c r="AX62" s="1172"/>
      <c r="AY62" s="1175"/>
    </row>
    <row r="63" spans="1:51" ht="27" x14ac:dyDescent="0.25">
      <c r="A63" s="743"/>
      <c r="B63" s="743"/>
      <c r="C63" s="745"/>
      <c r="D63" s="545" t="s">
        <v>45</v>
      </c>
      <c r="E63" s="1165"/>
      <c r="F63" s="1165"/>
      <c r="G63" s="1162"/>
      <c r="H63" s="1161">
        <v>264440324.91406173</v>
      </c>
      <c r="I63" s="1161">
        <v>326063584.61623335</v>
      </c>
      <c r="J63" s="1161">
        <v>256871119.31</v>
      </c>
      <c r="K63" s="1163">
        <f t="shared" si="20"/>
        <v>232763675.29470229</v>
      </c>
      <c r="L63" s="1165">
        <f t="shared" si="20"/>
        <v>260754249.4460845</v>
      </c>
      <c r="M63" s="1161">
        <f t="shared" si="20"/>
        <v>343985547.30028385</v>
      </c>
      <c r="N63" s="1164">
        <f t="shared" si="20"/>
        <v>343985547.30028385</v>
      </c>
      <c r="O63" s="1164">
        <f t="shared" si="20"/>
        <v>325559366.08628607</v>
      </c>
      <c r="P63" s="1164"/>
      <c r="Q63" s="1161"/>
      <c r="R63" s="1165"/>
      <c r="S63" s="1165"/>
      <c r="T63" s="1165"/>
      <c r="U63" s="1161">
        <v>264440324.91406173</v>
      </c>
      <c r="V63" s="1179">
        <v>326063584.61623335</v>
      </c>
      <c r="W63" s="1161">
        <v>256871119.31</v>
      </c>
      <c r="X63" s="1163">
        <f t="shared" si="21"/>
        <v>232763675.29470229</v>
      </c>
      <c r="Y63" s="1165">
        <f t="shared" si="21"/>
        <v>260754249.4460845</v>
      </c>
      <c r="Z63" s="1165">
        <f t="shared" si="21"/>
        <v>343985547.30028385</v>
      </c>
      <c r="AA63" s="1165">
        <f t="shared" si="21"/>
        <v>333838118.61632818</v>
      </c>
      <c r="AB63" s="1165">
        <f t="shared" si="21"/>
        <v>325559366.08628607</v>
      </c>
      <c r="AC63" s="542"/>
      <c r="AD63" s="542"/>
      <c r="AE63" s="1165"/>
      <c r="AF63" s="1170"/>
      <c r="AG63" s="1171"/>
      <c r="AH63" s="1172"/>
      <c r="AI63" s="1172"/>
      <c r="AJ63" s="1172"/>
      <c r="AK63" s="1172"/>
      <c r="AL63" s="1172"/>
      <c r="AM63" s="1172"/>
      <c r="AN63" s="1174"/>
      <c r="AO63" s="1174"/>
      <c r="AP63" s="1174"/>
      <c r="AQ63" s="1172"/>
      <c r="AR63" s="1172"/>
      <c r="AS63" s="1172"/>
      <c r="AT63" s="1172"/>
      <c r="AU63" s="1172"/>
      <c r="AV63" s="1172"/>
      <c r="AW63" s="1172"/>
      <c r="AX63" s="1172"/>
      <c r="AY63" s="1175"/>
    </row>
    <row r="64" spans="1:51" ht="18" customHeight="1" x14ac:dyDescent="0.25">
      <c r="A64" s="743"/>
      <c r="B64" s="743"/>
      <c r="C64" s="745" t="s">
        <v>506</v>
      </c>
      <c r="D64" s="546" t="s">
        <v>41</v>
      </c>
      <c r="E64" s="1161"/>
      <c r="F64" s="1162"/>
      <c r="G64" s="1162"/>
      <c r="H64" s="1161">
        <v>0.05</v>
      </c>
      <c r="I64" s="1161">
        <v>0.05</v>
      </c>
      <c r="J64" s="1161">
        <v>0.05</v>
      </c>
      <c r="K64" s="1163">
        <v>0.05</v>
      </c>
      <c r="L64" s="1161">
        <v>0.05</v>
      </c>
      <c r="M64" s="1161">
        <v>0.05</v>
      </c>
      <c r="N64" s="1164">
        <v>0.05</v>
      </c>
      <c r="O64" s="1164">
        <v>0.05</v>
      </c>
      <c r="P64" s="1164"/>
      <c r="Q64" s="1165"/>
      <c r="R64" s="1161"/>
      <c r="S64" s="1166"/>
      <c r="T64" s="1166"/>
      <c r="U64" s="1167">
        <v>8.6999999999999994E-3</v>
      </c>
      <c r="V64" s="1167">
        <v>1.2500000000000001E-2</v>
      </c>
      <c r="W64" s="1167">
        <v>1.6300000000000002E-2</v>
      </c>
      <c r="X64" s="1168">
        <v>2.01E-2</v>
      </c>
      <c r="Y64" s="1169">
        <v>2.53E-2</v>
      </c>
      <c r="Z64" s="1167">
        <v>2.53E-2</v>
      </c>
      <c r="AA64" s="1167">
        <v>3.3500000000000002E-2</v>
      </c>
      <c r="AB64" s="1167">
        <v>3.9E-2</v>
      </c>
      <c r="AC64" s="539"/>
      <c r="AD64" s="542"/>
      <c r="AE64" s="1161"/>
      <c r="AF64" s="1170" t="s">
        <v>696</v>
      </c>
      <c r="AG64" s="1171" t="s">
        <v>436</v>
      </c>
      <c r="AH64" s="1172" t="s">
        <v>574</v>
      </c>
      <c r="AI64" s="1172" t="s">
        <v>662</v>
      </c>
      <c r="AJ64" s="1172" t="s">
        <v>656</v>
      </c>
      <c r="AK64" s="1172" t="s">
        <v>435</v>
      </c>
      <c r="AL64" s="1172">
        <v>7</v>
      </c>
      <c r="AM64" s="1172" t="s">
        <v>71</v>
      </c>
      <c r="AN64" s="1174">
        <f t="shared" ref="AN64:AN106" si="22">SUM(AO64:AP69)</f>
        <v>855164.25873709982</v>
      </c>
      <c r="AO64" s="1174">
        <v>403384.32955541712</v>
      </c>
      <c r="AP64" s="1174">
        <v>451779.92918168276</v>
      </c>
      <c r="AQ64" s="1172" t="s">
        <v>71</v>
      </c>
      <c r="AR64" s="1172" t="s">
        <v>71</v>
      </c>
      <c r="AS64" s="1172" t="s">
        <v>71</v>
      </c>
      <c r="AT64" s="1172" t="s">
        <v>71</v>
      </c>
      <c r="AU64" s="1172" t="s">
        <v>71</v>
      </c>
      <c r="AV64" s="1172" t="s">
        <v>71</v>
      </c>
      <c r="AW64" s="1172" t="s">
        <v>71</v>
      </c>
      <c r="AX64" s="1172" t="s">
        <v>71</v>
      </c>
      <c r="AY64" s="1175"/>
    </row>
    <row r="65" spans="1:51" ht="18" x14ac:dyDescent="0.25">
      <c r="A65" s="743"/>
      <c r="B65" s="743"/>
      <c r="C65" s="745"/>
      <c r="D65" s="545" t="s">
        <v>3</v>
      </c>
      <c r="E65" s="1165"/>
      <c r="F65" s="1165"/>
      <c r="G65" s="1162"/>
      <c r="H65" s="1161">
        <v>721836399.05715537</v>
      </c>
      <c r="I65" s="1161">
        <v>502403901.02939612</v>
      </c>
      <c r="J65" s="1161">
        <v>456724625.68000001</v>
      </c>
      <c r="K65" s="1163">
        <v>581599593.65309238</v>
      </c>
      <c r="L65" s="1165">
        <v>559735308.02052557</v>
      </c>
      <c r="M65" s="1165">
        <v>477952899.7202481</v>
      </c>
      <c r="N65" s="1164">
        <v>477952899.7202481</v>
      </c>
      <c r="O65" s="1164">
        <v>717232673.65050077</v>
      </c>
      <c r="P65" s="1164"/>
      <c r="Q65" s="1165"/>
      <c r="R65" s="1165"/>
      <c r="S65" s="564"/>
      <c r="T65" s="564"/>
      <c r="U65" s="565">
        <v>721836399.05715537</v>
      </c>
      <c r="V65" s="565">
        <v>502403901.02939612</v>
      </c>
      <c r="W65" s="565">
        <v>456724625.68000001</v>
      </c>
      <c r="X65" s="1176">
        <v>581599593.65309238</v>
      </c>
      <c r="Y65" s="564">
        <v>559735308.02052557</v>
      </c>
      <c r="Z65" s="564">
        <v>477952899.7202481</v>
      </c>
      <c r="AA65" s="564">
        <v>723513422.8722415</v>
      </c>
      <c r="AB65" s="563">
        <v>717232673.65050077</v>
      </c>
      <c r="AC65" s="562"/>
      <c r="AD65" s="562"/>
      <c r="AE65" s="1165"/>
      <c r="AF65" s="1170"/>
      <c r="AG65" s="1171"/>
      <c r="AH65" s="1172"/>
      <c r="AI65" s="1172"/>
      <c r="AJ65" s="1172"/>
      <c r="AK65" s="1172"/>
      <c r="AL65" s="1172"/>
      <c r="AM65" s="1172"/>
      <c r="AN65" s="1174"/>
      <c r="AO65" s="1174"/>
      <c r="AP65" s="1174"/>
      <c r="AQ65" s="1172"/>
      <c r="AR65" s="1172"/>
      <c r="AS65" s="1172"/>
      <c r="AT65" s="1172"/>
      <c r="AU65" s="1172"/>
      <c r="AV65" s="1172"/>
      <c r="AW65" s="1172"/>
      <c r="AX65" s="1172"/>
      <c r="AY65" s="1175"/>
    </row>
    <row r="66" spans="1:51" ht="27" x14ac:dyDescent="0.25">
      <c r="A66" s="743"/>
      <c r="B66" s="743"/>
      <c r="C66" s="745"/>
      <c r="D66" s="544" t="s">
        <v>42</v>
      </c>
      <c r="E66" s="1161"/>
      <c r="F66" s="1161"/>
      <c r="G66" s="1162"/>
      <c r="H66" s="1161">
        <v>0</v>
      </c>
      <c r="I66" s="1161">
        <v>0</v>
      </c>
      <c r="J66" s="1161">
        <v>0</v>
      </c>
      <c r="K66" s="1163">
        <v>0</v>
      </c>
      <c r="L66" s="1161">
        <v>0</v>
      </c>
      <c r="M66" s="1161">
        <v>0</v>
      </c>
      <c r="N66" s="1164">
        <v>0</v>
      </c>
      <c r="O66" s="1164">
        <v>0</v>
      </c>
      <c r="P66" s="1164"/>
      <c r="Q66" s="1161"/>
      <c r="R66" s="1161"/>
      <c r="S66" s="1178"/>
      <c r="T66" s="1178"/>
      <c r="U66" s="1179">
        <v>0</v>
      </c>
      <c r="V66" s="1179">
        <v>0</v>
      </c>
      <c r="W66" s="1179">
        <v>0</v>
      </c>
      <c r="X66" s="1180">
        <v>0</v>
      </c>
      <c r="Y66" s="1178">
        <v>0</v>
      </c>
      <c r="Z66" s="1178">
        <v>0</v>
      </c>
      <c r="AA66" s="1178">
        <v>0</v>
      </c>
      <c r="AB66" s="1178">
        <v>0</v>
      </c>
      <c r="AC66" s="562"/>
      <c r="AD66" s="562"/>
      <c r="AE66" s="1161"/>
      <c r="AF66" s="1170"/>
      <c r="AG66" s="1171"/>
      <c r="AH66" s="1172"/>
      <c r="AI66" s="1172"/>
      <c r="AJ66" s="1172"/>
      <c r="AK66" s="1172"/>
      <c r="AL66" s="1172"/>
      <c r="AM66" s="1172"/>
      <c r="AN66" s="1174"/>
      <c r="AO66" s="1174"/>
      <c r="AP66" s="1174"/>
      <c r="AQ66" s="1172"/>
      <c r="AR66" s="1172"/>
      <c r="AS66" s="1172"/>
      <c r="AT66" s="1172"/>
      <c r="AU66" s="1172"/>
      <c r="AV66" s="1172"/>
      <c r="AW66" s="1172"/>
      <c r="AX66" s="1172"/>
      <c r="AY66" s="1175"/>
    </row>
    <row r="67" spans="1:51" ht="27" x14ac:dyDescent="0.25">
      <c r="A67" s="743"/>
      <c r="B67" s="743"/>
      <c r="C67" s="745"/>
      <c r="D67" s="545" t="s">
        <v>4</v>
      </c>
      <c r="E67" s="1161"/>
      <c r="F67" s="1161"/>
      <c r="G67" s="1162"/>
      <c r="H67" s="1161">
        <v>0</v>
      </c>
      <c r="I67" s="1161">
        <v>0</v>
      </c>
      <c r="J67" s="1161">
        <v>0</v>
      </c>
      <c r="K67" s="1163">
        <v>0</v>
      </c>
      <c r="L67" s="1161">
        <v>0</v>
      </c>
      <c r="M67" s="1161">
        <v>0</v>
      </c>
      <c r="N67" s="1164">
        <v>0</v>
      </c>
      <c r="O67" s="1164">
        <v>0</v>
      </c>
      <c r="P67" s="1164"/>
      <c r="Q67" s="1161"/>
      <c r="R67" s="1161"/>
      <c r="S67" s="1178"/>
      <c r="T67" s="1178"/>
      <c r="U67" s="1179">
        <v>0</v>
      </c>
      <c r="V67" s="1179">
        <v>0</v>
      </c>
      <c r="W67" s="1179">
        <v>0</v>
      </c>
      <c r="X67" s="1180">
        <v>0</v>
      </c>
      <c r="Y67" s="1178">
        <v>0</v>
      </c>
      <c r="Z67" s="1178">
        <v>0</v>
      </c>
      <c r="AA67" s="1178">
        <v>0</v>
      </c>
      <c r="AB67" s="1178">
        <v>0</v>
      </c>
      <c r="AC67" s="562"/>
      <c r="AD67" s="562"/>
      <c r="AE67" s="1161"/>
      <c r="AF67" s="1170"/>
      <c r="AG67" s="1171"/>
      <c r="AH67" s="1172"/>
      <c r="AI67" s="1172"/>
      <c r="AJ67" s="1172"/>
      <c r="AK67" s="1172"/>
      <c r="AL67" s="1172"/>
      <c r="AM67" s="1172"/>
      <c r="AN67" s="1174"/>
      <c r="AO67" s="1174"/>
      <c r="AP67" s="1174"/>
      <c r="AQ67" s="1172"/>
      <c r="AR67" s="1172"/>
      <c r="AS67" s="1172"/>
      <c r="AT67" s="1172"/>
      <c r="AU67" s="1172"/>
      <c r="AV67" s="1172"/>
      <c r="AW67" s="1172"/>
      <c r="AX67" s="1172"/>
      <c r="AY67" s="1175"/>
    </row>
    <row r="68" spans="1:51" ht="27" x14ac:dyDescent="0.25">
      <c r="A68" s="743"/>
      <c r="B68" s="743"/>
      <c r="C68" s="745"/>
      <c r="D68" s="544" t="s">
        <v>43</v>
      </c>
      <c r="E68" s="1161"/>
      <c r="F68" s="1161"/>
      <c r="G68" s="1162"/>
      <c r="H68" s="1161">
        <v>0.05</v>
      </c>
      <c r="I68" s="1161">
        <v>0.05</v>
      </c>
      <c r="J68" s="1161">
        <v>0.05</v>
      </c>
      <c r="K68" s="1163">
        <f t="shared" ref="K68:O69" si="23">K64+K66</f>
        <v>0.05</v>
      </c>
      <c r="L68" s="1161">
        <f t="shared" si="23"/>
        <v>0.05</v>
      </c>
      <c r="M68" s="1161">
        <f t="shared" si="23"/>
        <v>0.05</v>
      </c>
      <c r="N68" s="1164">
        <f t="shared" si="23"/>
        <v>0.05</v>
      </c>
      <c r="O68" s="1164">
        <f t="shared" si="23"/>
        <v>0.05</v>
      </c>
      <c r="P68" s="1164"/>
      <c r="Q68" s="1161"/>
      <c r="R68" s="1161"/>
      <c r="S68" s="1178"/>
      <c r="T68" s="1178"/>
      <c r="U68" s="1181">
        <v>8.6999999999999994E-3</v>
      </c>
      <c r="V68" s="1181">
        <v>1.2500000000000001E-2</v>
      </c>
      <c r="W68" s="1179">
        <v>1.6300000000000002E-2</v>
      </c>
      <c r="X68" s="1180">
        <f t="shared" ref="X68:AB69" si="24">X64+X66</f>
        <v>2.01E-2</v>
      </c>
      <c r="Y68" s="1178">
        <f t="shared" si="24"/>
        <v>2.53E-2</v>
      </c>
      <c r="Z68" s="1178">
        <f t="shared" si="24"/>
        <v>2.53E-2</v>
      </c>
      <c r="AA68" s="1178">
        <f t="shared" si="24"/>
        <v>3.3500000000000002E-2</v>
      </c>
      <c r="AB68" s="1178">
        <f t="shared" si="24"/>
        <v>3.9E-2</v>
      </c>
      <c r="AC68" s="562"/>
      <c r="AD68" s="562"/>
      <c r="AE68" s="1161"/>
      <c r="AF68" s="1170"/>
      <c r="AG68" s="1171"/>
      <c r="AH68" s="1172"/>
      <c r="AI68" s="1172"/>
      <c r="AJ68" s="1172"/>
      <c r="AK68" s="1172"/>
      <c r="AL68" s="1172"/>
      <c r="AM68" s="1172"/>
      <c r="AN68" s="1174"/>
      <c r="AO68" s="1174"/>
      <c r="AP68" s="1174"/>
      <c r="AQ68" s="1172"/>
      <c r="AR68" s="1172"/>
      <c r="AS68" s="1172"/>
      <c r="AT68" s="1172"/>
      <c r="AU68" s="1172"/>
      <c r="AV68" s="1172"/>
      <c r="AW68" s="1172"/>
      <c r="AX68" s="1172"/>
      <c r="AY68" s="1175"/>
    </row>
    <row r="69" spans="1:51" ht="27" x14ac:dyDescent="0.25">
      <c r="A69" s="743"/>
      <c r="B69" s="743"/>
      <c r="C69" s="745"/>
      <c r="D69" s="545" t="s">
        <v>45</v>
      </c>
      <c r="E69" s="1165"/>
      <c r="F69" s="1165"/>
      <c r="G69" s="1162"/>
      <c r="H69" s="1161">
        <v>721836399.05715537</v>
      </c>
      <c r="I69" s="1161">
        <v>502403901.02939612</v>
      </c>
      <c r="J69" s="1161">
        <v>456724625.68000001</v>
      </c>
      <c r="K69" s="1163">
        <f t="shared" si="23"/>
        <v>581599593.65309238</v>
      </c>
      <c r="L69" s="1165">
        <f t="shared" si="23"/>
        <v>559735308.02052557</v>
      </c>
      <c r="M69" s="1161">
        <f t="shared" si="23"/>
        <v>477952899.7202481</v>
      </c>
      <c r="N69" s="1164">
        <f t="shared" si="23"/>
        <v>477952899.7202481</v>
      </c>
      <c r="O69" s="1164">
        <f t="shared" si="23"/>
        <v>717232673.65050077</v>
      </c>
      <c r="P69" s="1164"/>
      <c r="Q69" s="1161"/>
      <c r="R69" s="1165"/>
      <c r="S69" s="1165"/>
      <c r="T69" s="1165"/>
      <c r="U69" s="1161">
        <v>721836399.05715537</v>
      </c>
      <c r="V69" s="1179">
        <v>502403901.02939612</v>
      </c>
      <c r="W69" s="1161">
        <v>456724625.68000001</v>
      </c>
      <c r="X69" s="1163">
        <f t="shared" si="24"/>
        <v>581599593.65309238</v>
      </c>
      <c r="Y69" s="1165">
        <f t="shared" si="24"/>
        <v>559735308.02052557</v>
      </c>
      <c r="Z69" s="1165">
        <f t="shared" si="24"/>
        <v>477952899.7202481</v>
      </c>
      <c r="AA69" s="1165">
        <f t="shared" si="24"/>
        <v>723513422.8722415</v>
      </c>
      <c r="AB69" s="1165">
        <f t="shared" si="24"/>
        <v>717232673.65050077</v>
      </c>
      <c r="AC69" s="542"/>
      <c r="AD69" s="542"/>
      <c r="AE69" s="1165"/>
      <c r="AF69" s="1170"/>
      <c r="AG69" s="1171"/>
      <c r="AH69" s="1172"/>
      <c r="AI69" s="1172"/>
      <c r="AJ69" s="1172"/>
      <c r="AK69" s="1172"/>
      <c r="AL69" s="1172"/>
      <c r="AM69" s="1172"/>
      <c r="AN69" s="1174"/>
      <c r="AO69" s="1174"/>
      <c r="AP69" s="1174"/>
      <c r="AQ69" s="1172"/>
      <c r="AR69" s="1172"/>
      <c r="AS69" s="1172"/>
      <c r="AT69" s="1172"/>
      <c r="AU69" s="1172"/>
      <c r="AV69" s="1172"/>
      <c r="AW69" s="1172"/>
      <c r="AX69" s="1172"/>
      <c r="AY69" s="1175"/>
    </row>
    <row r="70" spans="1:51" ht="18" customHeight="1" x14ac:dyDescent="0.25">
      <c r="A70" s="743"/>
      <c r="B70" s="743"/>
      <c r="C70" s="745" t="s">
        <v>507</v>
      </c>
      <c r="D70" s="546" t="s">
        <v>41</v>
      </c>
      <c r="E70" s="1161"/>
      <c r="F70" s="1162"/>
      <c r="G70" s="1162"/>
      <c r="H70" s="1161">
        <v>0.05</v>
      </c>
      <c r="I70" s="1161">
        <v>0.05</v>
      </c>
      <c r="J70" s="1161">
        <v>0.05</v>
      </c>
      <c r="K70" s="1163">
        <v>0.05</v>
      </c>
      <c r="L70" s="1161">
        <v>0.05</v>
      </c>
      <c r="M70" s="1161">
        <v>0.05</v>
      </c>
      <c r="N70" s="1164">
        <v>0.05</v>
      </c>
      <c r="O70" s="1164">
        <v>0.05</v>
      </c>
      <c r="P70" s="1164"/>
      <c r="Q70" s="1165"/>
      <c r="R70" s="1161"/>
      <c r="S70" s="1166"/>
      <c r="T70" s="1166"/>
      <c r="U70" s="1167">
        <v>8.6999999999999994E-3</v>
      </c>
      <c r="V70" s="1167">
        <v>1.2500000000000001E-2</v>
      </c>
      <c r="W70" s="1167">
        <v>1.6300000000000002E-2</v>
      </c>
      <c r="X70" s="1168">
        <v>2.01E-2</v>
      </c>
      <c r="Y70" s="1169">
        <v>2.53E-2</v>
      </c>
      <c r="Z70" s="1167">
        <v>2.9499999999999998E-2</v>
      </c>
      <c r="AA70" s="1167">
        <v>3.3500000000000002E-2</v>
      </c>
      <c r="AB70" s="1167">
        <v>3.9E-2</v>
      </c>
      <c r="AC70" s="541"/>
      <c r="AD70" s="542"/>
      <c r="AE70" s="1161"/>
      <c r="AF70" s="1170" t="s">
        <v>697</v>
      </c>
      <c r="AG70" s="1171" t="s">
        <v>451</v>
      </c>
      <c r="AH70" s="1172" t="s">
        <v>575</v>
      </c>
      <c r="AI70" s="1172" t="s">
        <v>663</v>
      </c>
      <c r="AJ70" s="1172" t="s">
        <v>656</v>
      </c>
      <c r="AK70" s="1172" t="s">
        <v>435</v>
      </c>
      <c r="AL70" s="1172">
        <v>7</v>
      </c>
      <c r="AM70" s="1172" t="s">
        <v>71</v>
      </c>
      <c r="AN70" s="1174">
        <f t="shared" ref="AN70" si="25">SUM(AO70:AP75)</f>
        <v>1250683.6048903246</v>
      </c>
      <c r="AO70" s="1174">
        <v>588829.57552475622</v>
      </c>
      <c r="AP70" s="1174">
        <v>661854.02936556854</v>
      </c>
      <c r="AQ70" s="1172" t="s">
        <v>71</v>
      </c>
      <c r="AR70" s="1172" t="s">
        <v>71</v>
      </c>
      <c r="AS70" s="1172" t="s">
        <v>71</v>
      </c>
      <c r="AT70" s="1172" t="s">
        <v>71</v>
      </c>
      <c r="AU70" s="1172" t="s">
        <v>71</v>
      </c>
      <c r="AV70" s="1172" t="s">
        <v>71</v>
      </c>
      <c r="AW70" s="1172" t="s">
        <v>71</v>
      </c>
      <c r="AX70" s="1172" t="s">
        <v>71</v>
      </c>
      <c r="AY70" s="1175"/>
    </row>
    <row r="71" spans="1:51" ht="18" x14ac:dyDescent="0.25">
      <c r="A71" s="743"/>
      <c r="B71" s="743"/>
      <c r="C71" s="745"/>
      <c r="D71" s="545" t="s">
        <v>3</v>
      </c>
      <c r="E71" s="1165"/>
      <c r="F71" s="1165"/>
      <c r="G71" s="1162"/>
      <c r="H71" s="1161">
        <v>163033828.64995295</v>
      </c>
      <c r="I71" s="1161">
        <v>237147884.86460492</v>
      </c>
      <c r="J71" s="1161">
        <v>673006141.92999995</v>
      </c>
      <c r="K71" s="1163">
        <v>602359829.9167465</v>
      </c>
      <c r="L71" s="1165">
        <v>602359829.9167465</v>
      </c>
      <c r="M71" s="1165">
        <v>514693020.60401827</v>
      </c>
      <c r="N71" s="1164">
        <v>514693020.60401827</v>
      </c>
      <c r="O71" s="1164">
        <v>490560912.34189367</v>
      </c>
      <c r="P71" s="1164"/>
      <c r="Q71" s="1165"/>
      <c r="R71" s="1165"/>
      <c r="S71" s="564"/>
      <c r="T71" s="564"/>
      <c r="U71" s="565">
        <v>163033828.64995295</v>
      </c>
      <c r="V71" s="540">
        <v>237147884.86460492</v>
      </c>
      <c r="W71" s="565">
        <v>673006141.92999995</v>
      </c>
      <c r="X71" s="1176">
        <v>643884407.8641212</v>
      </c>
      <c r="Y71" s="564">
        <v>602359829.9167465</v>
      </c>
      <c r="Z71" s="564">
        <v>514693020.60401827</v>
      </c>
      <c r="AA71" s="564">
        <v>460450081.58625138</v>
      </c>
      <c r="AB71" s="563">
        <v>490560912.34189367</v>
      </c>
      <c r="AC71" s="562"/>
      <c r="AD71" s="562"/>
      <c r="AE71" s="1165"/>
      <c r="AF71" s="1170"/>
      <c r="AG71" s="1171"/>
      <c r="AH71" s="1172"/>
      <c r="AI71" s="1172"/>
      <c r="AJ71" s="1172"/>
      <c r="AK71" s="1172"/>
      <c r="AL71" s="1172"/>
      <c r="AM71" s="1172"/>
      <c r="AN71" s="1174"/>
      <c r="AO71" s="1174"/>
      <c r="AP71" s="1174"/>
      <c r="AQ71" s="1172"/>
      <c r="AR71" s="1172"/>
      <c r="AS71" s="1172"/>
      <c r="AT71" s="1172"/>
      <c r="AU71" s="1172"/>
      <c r="AV71" s="1172"/>
      <c r="AW71" s="1172"/>
      <c r="AX71" s="1172"/>
      <c r="AY71" s="1175"/>
    </row>
    <row r="72" spans="1:51" ht="27" x14ac:dyDescent="0.25">
      <c r="A72" s="743"/>
      <c r="B72" s="743"/>
      <c r="C72" s="745"/>
      <c r="D72" s="544" t="s">
        <v>42</v>
      </c>
      <c r="E72" s="1161"/>
      <c r="F72" s="1161"/>
      <c r="G72" s="1162"/>
      <c r="H72" s="1161">
        <v>0</v>
      </c>
      <c r="I72" s="1161">
        <v>0</v>
      </c>
      <c r="J72" s="1161">
        <v>0</v>
      </c>
      <c r="K72" s="1163">
        <v>0</v>
      </c>
      <c r="L72" s="1161">
        <v>0</v>
      </c>
      <c r="M72" s="1161">
        <v>0</v>
      </c>
      <c r="N72" s="1164">
        <v>0</v>
      </c>
      <c r="O72" s="1164">
        <v>0</v>
      </c>
      <c r="P72" s="1164"/>
      <c r="Q72" s="1161"/>
      <c r="R72" s="1161"/>
      <c r="S72" s="1178"/>
      <c r="T72" s="1178"/>
      <c r="U72" s="1179">
        <v>0</v>
      </c>
      <c r="V72" s="1179">
        <v>0</v>
      </c>
      <c r="W72" s="1179">
        <v>0</v>
      </c>
      <c r="X72" s="1180">
        <v>0</v>
      </c>
      <c r="Y72" s="1178">
        <v>0</v>
      </c>
      <c r="Z72" s="1178">
        <v>0</v>
      </c>
      <c r="AA72" s="1178">
        <v>0</v>
      </c>
      <c r="AB72" s="1178">
        <v>0</v>
      </c>
      <c r="AC72" s="562"/>
      <c r="AD72" s="562"/>
      <c r="AE72" s="1161"/>
      <c r="AF72" s="1170"/>
      <c r="AG72" s="1171"/>
      <c r="AH72" s="1172"/>
      <c r="AI72" s="1172"/>
      <c r="AJ72" s="1172"/>
      <c r="AK72" s="1172"/>
      <c r="AL72" s="1172"/>
      <c r="AM72" s="1172"/>
      <c r="AN72" s="1174"/>
      <c r="AO72" s="1174"/>
      <c r="AP72" s="1174"/>
      <c r="AQ72" s="1172"/>
      <c r="AR72" s="1172"/>
      <c r="AS72" s="1172"/>
      <c r="AT72" s="1172"/>
      <c r="AU72" s="1172"/>
      <c r="AV72" s="1172"/>
      <c r="AW72" s="1172"/>
      <c r="AX72" s="1172"/>
      <c r="AY72" s="1175"/>
    </row>
    <row r="73" spans="1:51" ht="27" x14ac:dyDescent="0.25">
      <c r="A73" s="743"/>
      <c r="B73" s="743"/>
      <c r="C73" s="745"/>
      <c r="D73" s="545" t="s">
        <v>4</v>
      </c>
      <c r="E73" s="1161"/>
      <c r="F73" s="1161"/>
      <c r="G73" s="1162"/>
      <c r="H73" s="1161">
        <v>0</v>
      </c>
      <c r="I73" s="1161">
        <v>0</v>
      </c>
      <c r="J73" s="1161">
        <v>0</v>
      </c>
      <c r="K73" s="1163">
        <v>0</v>
      </c>
      <c r="L73" s="1161">
        <v>0</v>
      </c>
      <c r="M73" s="1161">
        <v>0</v>
      </c>
      <c r="N73" s="1164">
        <v>0</v>
      </c>
      <c r="O73" s="1164">
        <v>0</v>
      </c>
      <c r="P73" s="1164"/>
      <c r="Q73" s="1161"/>
      <c r="R73" s="1161"/>
      <c r="S73" s="1178"/>
      <c r="T73" s="1178"/>
      <c r="U73" s="1179">
        <v>0</v>
      </c>
      <c r="V73" s="1179">
        <v>0</v>
      </c>
      <c r="W73" s="1179">
        <v>0</v>
      </c>
      <c r="X73" s="1180">
        <v>0</v>
      </c>
      <c r="Y73" s="1178">
        <v>0</v>
      </c>
      <c r="Z73" s="1178">
        <v>0</v>
      </c>
      <c r="AA73" s="1178">
        <v>0</v>
      </c>
      <c r="AB73" s="1178">
        <v>0</v>
      </c>
      <c r="AC73" s="562"/>
      <c r="AD73" s="562"/>
      <c r="AE73" s="1161"/>
      <c r="AF73" s="1170"/>
      <c r="AG73" s="1171"/>
      <c r="AH73" s="1172"/>
      <c r="AI73" s="1172"/>
      <c r="AJ73" s="1172"/>
      <c r="AK73" s="1172"/>
      <c r="AL73" s="1172"/>
      <c r="AM73" s="1172"/>
      <c r="AN73" s="1174"/>
      <c r="AO73" s="1174"/>
      <c r="AP73" s="1174"/>
      <c r="AQ73" s="1172"/>
      <c r="AR73" s="1172"/>
      <c r="AS73" s="1172"/>
      <c r="AT73" s="1172"/>
      <c r="AU73" s="1172"/>
      <c r="AV73" s="1172"/>
      <c r="AW73" s="1172"/>
      <c r="AX73" s="1172"/>
      <c r="AY73" s="1175"/>
    </row>
    <row r="74" spans="1:51" ht="27" x14ac:dyDescent="0.25">
      <c r="A74" s="743"/>
      <c r="B74" s="743"/>
      <c r="C74" s="745"/>
      <c r="D74" s="544" t="s">
        <v>43</v>
      </c>
      <c r="E74" s="1161"/>
      <c r="F74" s="1161"/>
      <c r="G74" s="1162"/>
      <c r="H74" s="1161">
        <v>0.05</v>
      </c>
      <c r="I74" s="1161">
        <v>0.05</v>
      </c>
      <c r="J74" s="1161">
        <v>0.05</v>
      </c>
      <c r="K74" s="1163">
        <f t="shared" ref="K74:O75" si="26">K70+K72</f>
        <v>0.05</v>
      </c>
      <c r="L74" s="1161">
        <f t="shared" si="26"/>
        <v>0.05</v>
      </c>
      <c r="M74" s="1161">
        <f t="shared" si="26"/>
        <v>0.05</v>
      </c>
      <c r="N74" s="1164">
        <f t="shared" si="26"/>
        <v>0.05</v>
      </c>
      <c r="O74" s="1164">
        <f t="shared" si="26"/>
        <v>0.05</v>
      </c>
      <c r="P74" s="1164"/>
      <c r="Q74" s="1161"/>
      <c r="R74" s="1161"/>
      <c r="S74" s="1178"/>
      <c r="T74" s="1178"/>
      <c r="U74" s="1181">
        <v>8.6999999999999994E-3</v>
      </c>
      <c r="V74" s="1181">
        <v>1.2500000000000001E-2</v>
      </c>
      <c r="W74" s="1179">
        <v>1.6300000000000002E-2</v>
      </c>
      <c r="X74" s="1180">
        <f t="shared" ref="X74:AB75" si="27">X70+X72</f>
        <v>2.01E-2</v>
      </c>
      <c r="Y74" s="1178">
        <f t="shared" si="27"/>
        <v>2.53E-2</v>
      </c>
      <c r="Z74" s="1178">
        <f t="shared" si="27"/>
        <v>2.9499999999999998E-2</v>
      </c>
      <c r="AA74" s="1178">
        <f t="shared" si="27"/>
        <v>3.3500000000000002E-2</v>
      </c>
      <c r="AB74" s="1178">
        <f t="shared" si="27"/>
        <v>3.9E-2</v>
      </c>
      <c r="AC74" s="562"/>
      <c r="AD74" s="562"/>
      <c r="AE74" s="1161"/>
      <c r="AF74" s="1170"/>
      <c r="AG74" s="1171"/>
      <c r="AH74" s="1172"/>
      <c r="AI74" s="1172"/>
      <c r="AJ74" s="1172"/>
      <c r="AK74" s="1172"/>
      <c r="AL74" s="1172"/>
      <c r="AM74" s="1172"/>
      <c r="AN74" s="1174"/>
      <c r="AO74" s="1174"/>
      <c r="AP74" s="1174"/>
      <c r="AQ74" s="1172"/>
      <c r="AR74" s="1172"/>
      <c r="AS74" s="1172"/>
      <c r="AT74" s="1172"/>
      <c r="AU74" s="1172"/>
      <c r="AV74" s="1172"/>
      <c r="AW74" s="1172"/>
      <c r="AX74" s="1172"/>
      <c r="AY74" s="1175"/>
    </row>
    <row r="75" spans="1:51" ht="27" x14ac:dyDescent="0.25">
      <c r="A75" s="743"/>
      <c r="B75" s="743"/>
      <c r="C75" s="745"/>
      <c r="D75" s="545" t="s">
        <v>45</v>
      </c>
      <c r="E75" s="1165"/>
      <c r="F75" s="1165"/>
      <c r="G75" s="1162"/>
      <c r="H75" s="1161">
        <v>163033828.64995295</v>
      </c>
      <c r="I75" s="1161">
        <v>237147884.86460492</v>
      </c>
      <c r="J75" s="1161">
        <v>673006141.92999995</v>
      </c>
      <c r="K75" s="1163">
        <f t="shared" si="26"/>
        <v>602359829.9167465</v>
      </c>
      <c r="L75" s="1165">
        <f t="shared" si="26"/>
        <v>602359829.9167465</v>
      </c>
      <c r="M75" s="1161">
        <f t="shared" si="26"/>
        <v>514693020.60401827</v>
      </c>
      <c r="N75" s="1164">
        <f t="shared" si="26"/>
        <v>514693020.60401827</v>
      </c>
      <c r="O75" s="1164">
        <f t="shared" si="26"/>
        <v>490560912.34189367</v>
      </c>
      <c r="P75" s="1164"/>
      <c r="Q75" s="1161"/>
      <c r="R75" s="1165"/>
      <c r="S75" s="1165"/>
      <c r="T75" s="1165"/>
      <c r="U75" s="1161">
        <v>163033828.64995295</v>
      </c>
      <c r="V75" s="1179">
        <v>237147884.86460492</v>
      </c>
      <c r="W75" s="1161">
        <v>673006141.92999995</v>
      </c>
      <c r="X75" s="1163">
        <f t="shared" si="27"/>
        <v>643884407.8641212</v>
      </c>
      <c r="Y75" s="1165">
        <f t="shared" si="27"/>
        <v>602359829.9167465</v>
      </c>
      <c r="Z75" s="1165">
        <f t="shared" si="27"/>
        <v>514693020.60401827</v>
      </c>
      <c r="AA75" s="1165">
        <f t="shared" si="27"/>
        <v>460450081.58625138</v>
      </c>
      <c r="AB75" s="1165">
        <f t="shared" si="27"/>
        <v>490560912.34189367</v>
      </c>
      <c r="AC75" s="542"/>
      <c r="AD75" s="542"/>
      <c r="AE75" s="1165"/>
      <c r="AF75" s="1170"/>
      <c r="AG75" s="1171"/>
      <c r="AH75" s="1172"/>
      <c r="AI75" s="1172"/>
      <c r="AJ75" s="1172"/>
      <c r="AK75" s="1172"/>
      <c r="AL75" s="1172"/>
      <c r="AM75" s="1172"/>
      <c r="AN75" s="1174"/>
      <c r="AO75" s="1174"/>
      <c r="AP75" s="1174"/>
      <c r="AQ75" s="1172"/>
      <c r="AR75" s="1172"/>
      <c r="AS75" s="1172"/>
      <c r="AT75" s="1172"/>
      <c r="AU75" s="1172"/>
      <c r="AV75" s="1172"/>
      <c r="AW75" s="1172"/>
      <c r="AX75" s="1172"/>
      <c r="AY75" s="1175"/>
    </row>
    <row r="76" spans="1:51" ht="18" customHeight="1" x14ac:dyDescent="0.25">
      <c r="A76" s="743"/>
      <c r="B76" s="743"/>
      <c r="C76" s="745" t="s">
        <v>508</v>
      </c>
      <c r="D76" s="546" t="s">
        <v>41</v>
      </c>
      <c r="E76" s="1161"/>
      <c r="F76" s="1162"/>
      <c r="G76" s="1162"/>
      <c r="H76" s="1161">
        <v>0.05</v>
      </c>
      <c r="I76" s="1161">
        <v>0.05</v>
      </c>
      <c r="J76" s="1161">
        <v>0.05</v>
      </c>
      <c r="K76" s="1163">
        <v>0.05</v>
      </c>
      <c r="L76" s="1161">
        <v>0.05</v>
      </c>
      <c r="M76" s="1161">
        <v>0.05</v>
      </c>
      <c r="N76" s="1164">
        <v>0.05</v>
      </c>
      <c r="O76" s="1164">
        <v>0.05</v>
      </c>
      <c r="P76" s="1164"/>
      <c r="Q76" s="1165"/>
      <c r="R76" s="1161"/>
      <c r="S76" s="1166"/>
      <c r="T76" s="1166"/>
      <c r="U76" s="1167">
        <v>8.6999999999999994E-3</v>
      </c>
      <c r="V76" s="1167">
        <v>1.2500000000000001E-2</v>
      </c>
      <c r="W76" s="1167">
        <v>1.6300000000000002E-2</v>
      </c>
      <c r="X76" s="1168">
        <v>2.01E-2</v>
      </c>
      <c r="Y76" s="1169">
        <v>2.53E-2</v>
      </c>
      <c r="Z76" s="1167">
        <v>2.9499999999999998E-2</v>
      </c>
      <c r="AA76" s="1167">
        <v>3.3500000000000002E-2</v>
      </c>
      <c r="AB76" s="1167">
        <v>3.9E-2</v>
      </c>
      <c r="AC76" s="1167"/>
      <c r="AD76" s="1182"/>
      <c r="AE76" s="1161"/>
      <c r="AF76" s="1170" t="s">
        <v>698</v>
      </c>
      <c r="AG76" s="1171" t="s">
        <v>439</v>
      </c>
      <c r="AH76" s="1172" t="s">
        <v>576</v>
      </c>
      <c r="AI76" s="1188" t="s">
        <v>664</v>
      </c>
      <c r="AJ76" s="1172" t="s">
        <v>656</v>
      </c>
      <c r="AK76" s="1172" t="s">
        <v>435</v>
      </c>
      <c r="AL76" s="1172" t="s">
        <v>557</v>
      </c>
      <c r="AM76" s="1172" t="s">
        <v>71</v>
      </c>
      <c r="AN76" s="1174">
        <f t="shared" ref="AN76" si="28">SUM(AO76:AP81)</f>
        <v>140946.57351735057</v>
      </c>
      <c r="AO76" s="1174">
        <v>66365.306491071926</v>
      </c>
      <c r="AP76" s="1174">
        <v>74581.267026278641</v>
      </c>
      <c r="AQ76" s="1172" t="s">
        <v>71</v>
      </c>
      <c r="AR76" s="1172" t="s">
        <v>71</v>
      </c>
      <c r="AS76" s="1172" t="s">
        <v>71</v>
      </c>
      <c r="AT76" s="1172" t="s">
        <v>71</v>
      </c>
      <c r="AU76" s="1172" t="s">
        <v>71</v>
      </c>
      <c r="AV76" s="1172" t="s">
        <v>71</v>
      </c>
      <c r="AW76" s="1172" t="s">
        <v>71</v>
      </c>
      <c r="AX76" s="1172" t="s">
        <v>71</v>
      </c>
      <c r="AY76" s="1175"/>
    </row>
    <row r="77" spans="1:51" ht="18" x14ac:dyDescent="0.25">
      <c r="A77" s="743"/>
      <c r="B77" s="743"/>
      <c r="C77" s="745"/>
      <c r="D77" s="545" t="s">
        <v>3</v>
      </c>
      <c r="E77" s="1165"/>
      <c r="F77" s="1165"/>
      <c r="G77" s="1162"/>
      <c r="H77" s="1161">
        <v>2965549.1859495048</v>
      </c>
      <c r="I77" s="1161">
        <v>7737146.0264625885</v>
      </c>
      <c r="J77" s="1161">
        <v>41057833.890000001</v>
      </c>
      <c r="K77" s="1163">
        <v>49353192.129836015</v>
      </c>
      <c r="L77" s="1165">
        <v>49353192.129836015</v>
      </c>
      <c r="M77" s="1165">
        <v>51804074.996670641</v>
      </c>
      <c r="N77" s="1164">
        <v>51804074.996670641</v>
      </c>
      <c r="O77" s="1164">
        <v>74890142.795398086</v>
      </c>
      <c r="P77" s="1164"/>
      <c r="Q77" s="1165"/>
      <c r="R77" s="1165"/>
      <c r="S77" s="564"/>
      <c r="T77" s="564"/>
      <c r="U77" s="565">
        <v>2965549.1859495048</v>
      </c>
      <c r="V77" s="565">
        <v>7737146.0264625885</v>
      </c>
      <c r="W77" s="565">
        <v>41057833.890000001</v>
      </c>
      <c r="X77" s="1176">
        <v>42297975.788368598</v>
      </c>
      <c r="Y77" s="564">
        <v>49353192.129836015</v>
      </c>
      <c r="Z77" s="564">
        <v>51804074.996670641</v>
      </c>
      <c r="AA77" s="564">
        <v>59034121.873403631</v>
      </c>
      <c r="AB77" s="563">
        <v>74890142.795398086</v>
      </c>
      <c r="AC77" s="562"/>
      <c r="AD77" s="562"/>
      <c r="AE77" s="1165"/>
      <c r="AF77" s="1170"/>
      <c r="AG77" s="1171"/>
      <c r="AH77" s="1172"/>
      <c r="AI77" s="1189"/>
      <c r="AJ77" s="1172"/>
      <c r="AK77" s="1172"/>
      <c r="AL77" s="1172"/>
      <c r="AM77" s="1172"/>
      <c r="AN77" s="1174"/>
      <c r="AO77" s="1174"/>
      <c r="AP77" s="1174"/>
      <c r="AQ77" s="1172"/>
      <c r="AR77" s="1172"/>
      <c r="AS77" s="1172"/>
      <c r="AT77" s="1172"/>
      <c r="AU77" s="1172"/>
      <c r="AV77" s="1172"/>
      <c r="AW77" s="1172"/>
      <c r="AX77" s="1172"/>
      <c r="AY77" s="1175"/>
    </row>
    <row r="78" spans="1:51" ht="27" x14ac:dyDescent="0.25">
      <c r="A78" s="743"/>
      <c r="B78" s="743"/>
      <c r="C78" s="745"/>
      <c r="D78" s="544" t="s">
        <v>42</v>
      </c>
      <c r="E78" s="1161"/>
      <c r="F78" s="1161"/>
      <c r="G78" s="1162"/>
      <c r="H78" s="1161">
        <v>0</v>
      </c>
      <c r="I78" s="1161">
        <v>0</v>
      </c>
      <c r="J78" s="1161">
        <v>0</v>
      </c>
      <c r="K78" s="1163">
        <v>0</v>
      </c>
      <c r="L78" s="1161">
        <v>0</v>
      </c>
      <c r="M78" s="1161">
        <v>0</v>
      </c>
      <c r="N78" s="1164">
        <v>0</v>
      </c>
      <c r="O78" s="1164">
        <v>0</v>
      </c>
      <c r="P78" s="1164"/>
      <c r="Q78" s="1161"/>
      <c r="R78" s="1161"/>
      <c r="S78" s="1178"/>
      <c r="T78" s="1178"/>
      <c r="U78" s="1179">
        <v>0</v>
      </c>
      <c r="V78" s="1179">
        <v>0</v>
      </c>
      <c r="W78" s="1179">
        <v>0</v>
      </c>
      <c r="X78" s="1180">
        <v>0</v>
      </c>
      <c r="Y78" s="1178">
        <v>0</v>
      </c>
      <c r="Z78" s="1178">
        <v>0</v>
      </c>
      <c r="AA78" s="1178">
        <v>0</v>
      </c>
      <c r="AB78" s="1178">
        <v>0</v>
      </c>
      <c r="AC78" s="562"/>
      <c r="AD78" s="562"/>
      <c r="AE78" s="1161"/>
      <c r="AF78" s="1170"/>
      <c r="AG78" s="1171"/>
      <c r="AH78" s="1172"/>
      <c r="AI78" s="1189"/>
      <c r="AJ78" s="1172"/>
      <c r="AK78" s="1172"/>
      <c r="AL78" s="1172"/>
      <c r="AM78" s="1172"/>
      <c r="AN78" s="1174"/>
      <c r="AO78" s="1174"/>
      <c r="AP78" s="1174"/>
      <c r="AQ78" s="1172"/>
      <c r="AR78" s="1172"/>
      <c r="AS78" s="1172"/>
      <c r="AT78" s="1172"/>
      <c r="AU78" s="1172"/>
      <c r="AV78" s="1172"/>
      <c r="AW78" s="1172"/>
      <c r="AX78" s="1172"/>
      <c r="AY78" s="1175"/>
    </row>
    <row r="79" spans="1:51" ht="27" x14ac:dyDescent="0.25">
      <c r="A79" s="743"/>
      <c r="B79" s="743"/>
      <c r="C79" s="745"/>
      <c r="D79" s="545" t="s">
        <v>4</v>
      </c>
      <c r="E79" s="1161"/>
      <c r="F79" s="1161"/>
      <c r="G79" s="1162"/>
      <c r="H79" s="1161">
        <v>0</v>
      </c>
      <c r="I79" s="1161">
        <v>0</v>
      </c>
      <c r="J79" s="1161">
        <v>0</v>
      </c>
      <c r="K79" s="1163">
        <v>0</v>
      </c>
      <c r="L79" s="1161">
        <v>0</v>
      </c>
      <c r="M79" s="1161">
        <v>0</v>
      </c>
      <c r="N79" s="1164">
        <v>0</v>
      </c>
      <c r="O79" s="1164">
        <v>0</v>
      </c>
      <c r="P79" s="1164"/>
      <c r="Q79" s="1161"/>
      <c r="R79" s="1161"/>
      <c r="S79" s="1178"/>
      <c r="T79" s="1178"/>
      <c r="U79" s="1179">
        <v>0</v>
      </c>
      <c r="V79" s="1179">
        <v>0</v>
      </c>
      <c r="W79" s="1179">
        <v>0</v>
      </c>
      <c r="X79" s="1180">
        <v>0</v>
      </c>
      <c r="Y79" s="1178">
        <v>0</v>
      </c>
      <c r="Z79" s="1178">
        <v>0</v>
      </c>
      <c r="AA79" s="1178">
        <v>0</v>
      </c>
      <c r="AB79" s="1178">
        <v>0</v>
      </c>
      <c r="AC79" s="562"/>
      <c r="AD79" s="562"/>
      <c r="AE79" s="1161"/>
      <c r="AF79" s="1170"/>
      <c r="AG79" s="1171"/>
      <c r="AH79" s="1172"/>
      <c r="AI79" s="1189"/>
      <c r="AJ79" s="1172"/>
      <c r="AK79" s="1172"/>
      <c r="AL79" s="1172"/>
      <c r="AM79" s="1172"/>
      <c r="AN79" s="1174"/>
      <c r="AO79" s="1174"/>
      <c r="AP79" s="1174"/>
      <c r="AQ79" s="1172"/>
      <c r="AR79" s="1172"/>
      <c r="AS79" s="1172"/>
      <c r="AT79" s="1172"/>
      <c r="AU79" s="1172"/>
      <c r="AV79" s="1172"/>
      <c r="AW79" s="1172"/>
      <c r="AX79" s="1172"/>
      <c r="AY79" s="1175"/>
    </row>
    <row r="80" spans="1:51" ht="27" x14ac:dyDescent="0.25">
      <c r="A80" s="743"/>
      <c r="B80" s="743"/>
      <c r="C80" s="745"/>
      <c r="D80" s="544" t="s">
        <v>43</v>
      </c>
      <c r="E80" s="1161"/>
      <c r="F80" s="1161"/>
      <c r="G80" s="1162"/>
      <c r="H80" s="1161">
        <v>0.05</v>
      </c>
      <c r="I80" s="1161">
        <v>0.05</v>
      </c>
      <c r="J80" s="1161">
        <v>0.05</v>
      </c>
      <c r="K80" s="1163">
        <f t="shared" ref="K80:O81" si="29">K76+K78</f>
        <v>0.05</v>
      </c>
      <c r="L80" s="1161">
        <f t="shared" si="29"/>
        <v>0.05</v>
      </c>
      <c r="M80" s="1161">
        <f t="shared" si="29"/>
        <v>0.05</v>
      </c>
      <c r="N80" s="1164">
        <f t="shared" si="29"/>
        <v>0.05</v>
      </c>
      <c r="O80" s="1164">
        <f t="shared" si="29"/>
        <v>0.05</v>
      </c>
      <c r="P80" s="1164"/>
      <c r="Q80" s="1161"/>
      <c r="R80" s="1161"/>
      <c r="S80" s="1178"/>
      <c r="T80" s="1178"/>
      <c r="U80" s="1181">
        <v>8.6999999999999994E-3</v>
      </c>
      <c r="V80" s="1181">
        <v>1.2500000000000001E-2</v>
      </c>
      <c r="W80" s="1179">
        <v>1.6300000000000002E-2</v>
      </c>
      <c r="X80" s="1180">
        <f t="shared" ref="X80:AB81" si="30">X76+X78</f>
        <v>2.01E-2</v>
      </c>
      <c r="Y80" s="1178">
        <f t="shared" si="30"/>
        <v>2.53E-2</v>
      </c>
      <c r="Z80" s="1178">
        <f t="shared" si="30"/>
        <v>2.9499999999999998E-2</v>
      </c>
      <c r="AA80" s="1178">
        <f t="shared" si="30"/>
        <v>3.3500000000000002E-2</v>
      </c>
      <c r="AB80" s="1178">
        <f t="shared" si="30"/>
        <v>3.9E-2</v>
      </c>
      <c r="AC80" s="562"/>
      <c r="AD80" s="562"/>
      <c r="AE80" s="1161"/>
      <c r="AF80" s="1170"/>
      <c r="AG80" s="1171"/>
      <c r="AH80" s="1172"/>
      <c r="AI80" s="1189"/>
      <c r="AJ80" s="1172"/>
      <c r="AK80" s="1172"/>
      <c r="AL80" s="1172"/>
      <c r="AM80" s="1172"/>
      <c r="AN80" s="1174"/>
      <c r="AO80" s="1174"/>
      <c r="AP80" s="1174"/>
      <c r="AQ80" s="1172"/>
      <c r="AR80" s="1172"/>
      <c r="AS80" s="1172"/>
      <c r="AT80" s="1172"/>
      <c r="AU80" s="1172"/>
      <c r="AV80" s="1172"/>
      <c r="AW80" s="1172"/>
      <c r="AX80" s="1172"/>
      <c r="AY80" s="1175"/>
    </row>
    <row r="81" spans="1:51" ht="27" x14ac:dyDescent="0.25">
      <c r="A81" s="743"/>
      <c r="B81" s="743"/>
      <c r="C81" s="745"/>
      <c r="D81" s="545" t="s">
        <v>45</v>
      </c>
      <c r="E81" s="1165"/>
      <c r="F81" s="1165"/>
      <c r="G81" s="1162"/>
      <c r="H81" s="1161">
        <v>2965549.1859495048</v>
      </c>
      <c r="I81" s="1161">
        <v>7737146.0264625885</v>
      </c>
      <c r="J81" s="1161">
        <v>41057833.890000001</v>
      </c>
      <c r="K81" s="1163">
        <f t="shared" si="29"/>
        <v>49353192.129836015</v>
      </c>
      <c r="L81" s="1165">
        <f t="shared" si="29"/>
        <v>49353192.129836015</v>
      </c>
      <c r="M81" s="1161">
        <f t="shared" si="29"/>
        <v>51804074.996670641</v>
      </c>
      <c r="N81" s="1164">
        <f t="shared" si="29"/>
        <v>51804074.996670641</v>
      </c>
      <c r="O81" s="1164">
        <f t="shared" si="29"/>
        <v>74890142.795398086</v>
      </c>
      <c r="P81" s="1164"/>
      <c r="Q81" s="1161"/>
      <c r="R81" s="1165"/>
      <c r="S81" s="1165"/>
      <c r="T81" s="1165"/>
      <c r="U81" s="1161">
        <v>2965549.1859495048</v>
      </c>
      <c r="V81" s="1179">
        <v>7737146.0264625885</v>
      </c>
      <c r="W81" s="1161">
        <v>41057833.890000001</v>
      </c>
      <c r="X81" s="1163">
        <f t="shared" si="30"/>
        <v>42297975.788368598</v>
      </c>
      <c r="Y81" s="1165">
        <f t="shared" si="30"/>
        <v>49353192.129836015</v>
      </c>
      <c r="Z81" s="1165">
        <f t="shared" si="30"/>
        <v>51804074.996670641</v>
      </c>
      <c r="AA81" s="1165">
        <f t="shared" si="30"/>
        <v>59034121.873403631</v>
      </c>
      <c r="AB81" s="1165">
        <f t="shared" si="30"/>
        <v>74890142.795398086</v>
      </c>
      <c r="AC81" s="542"/>
      <c r="AD81" s="542"/>
      <c r="AE81" s="1165"/>
      <c r="AF81" s="1170"/>
      <c r="AG81" s="1171"/>
      <c r="AH81" s="1172"/>
      <c r="AI81" s="1190"/>
      <c r="AJ81" s="1172"/>
      <c r="AK81" s="1172"/>
      <c r="AL81" s="1172"/>
      <c r="AM81" s="1172"/>
      <c r="AN81" s="1174"/>
      <c r="AO81" s="1174"/>
      <c r="AP81" s="1174"/>
      <c r="AQ81" s="1172"/>
      <c r="AR81" s="1172"/>
      <c r="AS81" s="1172"/>
      <c r="AT81" s="1172"/>
      <c r="AU81" s="1172"/>
      <c r="AV81" s="1172"/>
      <c r="AW81" s="1172"/>
      <c r="AX81" s="1172"/>
      <c r="AY81" s="1175"/>
    </row>
    <row r="82" spans="1:51" ht="18" customHeight="1" x14ac:dyDescent="0.25">
      <c r="A82" s="743"/>
      <c r="B82" s="743"/>
      <c r="C82" s="745" t="s">
        <v>509</v>
      </c>
      <c r="D82" s="546" t="s">
        <v>41</v>
      </c>
      <c r="E82" s="1161"/>
      <c r="F82" s="1162"/>
      <c r="G82" s="1162"/>
      <c r="H82" s="1161">
        <v>0.05</v>
      </c>
      <c r="I82" s="1161">
        <v>0.05</v>
      </c>
      <c r="J82" s="1161">
        <v>0.05</v>
      </c>
      <c r="K82" s="1163">
        <v>0.05</v>
      </c>
      <c r="L82" s="1161">
        <v>0.05</v>
      </c>
      <c r="M82" s="1161">
        <v>0.05</v>
      </c>
      <c r="N82" s="1164">
        <v>0.05</v>
      </c>
      <c r="O82" s="1164">
        <v>0.05</v>
      </c>
      <c r="P82" s="1164"/>
      <c r="Q82" s="1165"/>
      <c r="R82" s="1161"/>
      <c r="S82" s="1166"/>
      <c r="T82" s="1166"/>
      <c r="U82" s="1167">
        <v>8.6999999999999994E-3</v>
      </c>
      <c r="V82" s="1167">
        <v>1.2500000000000001E-2</v>
      </c>
      <c r="W82" s="1167">
        <v>1.6300000000000002E-2</v>
      </c>
      <c r="X82" s="1168">
        <v>2.01E-2</v>
      </c>
      <c r="Y82" s="1169">
        <v>2.53E-2</v>
      </c>
      <c r="Z82" s="1167">
        <v>2.9499999999999998E-2</v>
      </c>
      <c r="AA82" s="1182">
        <v>3.3500000000000002E-2</v>
      </c>
      <c r="AB82" s="1167">
        <v>3.9E-2</v>
      </c>
      <c r="AC82" s="543"/>
      <c r="AD82" s="542"/>
      <c r="AE82" s="1161"/>
      <c r="AF82" s="1170" t="s">
        <v>699</v>
      </c>
      <c r="AG82" s="1171" t="s">
        <v>452</v>
      </c>
      <c r="AH82" s="1172" t="s">
        <v>566</v>
      </c>
      <c r="AI82" s="1172" t="s">
        <v>665</v>
      </c>
      <c r="AJ82" s="1172" t="s">
        <v>656</v>
      </c>
      <c r="AK82" s="1172" t="s">
        <v>435</v>
      </c>
      <c r="AL82" s="1172" t="s">
        <v>557</v>
      </c>
      <c r="AM82" s="1172" t="s">
        <v>71</v>
      </c>
      <c r="AN82" s="1174">
        <f t="shared" ref="AN82" si="31">SUM(AO82:AP87)</f>
        <v>155749.75142517977</v>
      </c>
      <c r="AO82" s="1174">
        <v>72871.37071132737</v>
      </c>
      <c r="AP82" s="1174">
        <v>82878.380713852384</v>
      </c>
      <c r="AQ82" s="1172" t="s">
        <v>71</v>
      </c>
      <c r="AR82" s="1172" t="s">
        <v>71</v>
      </c>
      <c r="AS82" s="1172" t="s">
        <v>71</v>
      </c>
      <c r="AT82" s="1172" t="s">
        <v>71</v>
      </c>
      <c r="AU82" s="1172" t="s">
        <v>71</v>
      </c>
      <c r="AV82" s="1172" t="s">
        <v>71</v>
      </c>
      <c r="AW82" s="1172" t="s">
        <v>71</v>
      </c>
      <c r="AX82" s="1172" t="s">
        <v>71</v>
      </c>
      <c r="AY82" s="1175"/>
    </row>
    <row r="83" spans="1:51" ht="18" x14ac:dyDescent="0.25">
      <c r="A83" s="743"/>
      <c r="B83" s="743"/>
      <c r="C83" s="745"/>
      <c r="D83" s="545" t="s">
        <v>3</v>
      </c>
      <c r="E83" s="1165"/>
      <c r="F83" s="1165"/>
      <c r="G83" s="1162"/>
      <c r="H83" s="1161">
        <v>36356599.530937701</v>
      </c>
      <c r="I83" s="1161">
        <v>24893909.131331868</v>
      </c>
      <c r="J83" s="1161">
        <v>42060038.329999998</v>
      </c>
      <c r="K83" s="1163">
        <v>59614981.290571325</v>
      </c>
      <c r="L83" s="1165">
        <v>59614981.290571325</v>
      </c>
      <c r="M83" s="1165">
        <v>62990428.155595042</v>
      </c>
      <c r="N83" s="1164">
        <v>62990428.155595042</v>
      </c>
      <c r="O83" s="1164">
        <v>61922818.842062242</v>
      </c>
      <c r="P83" s="1164"/>
      <c r="Q83" s="1165"/>
      <c r="R83" s="1165"/>
      <c r="S83" s="564"/>
      <c r="T83" s="564"/>
      <c r="U83" s="565">
        <v>36356599.530937701</v>
      </c>
      <c r="V83" s="540">
        <v>24893909.131331868</v>
      </c>
      <c r="W83" s="565">
        <v>42060038.329999998</v>
      </c>
      <c r="X83" s="1176">
        <v>57802948.285571314</v>
      </c>
      <c r="Y83" s="564">
        <v>59614981.290571325</v>
      </c>
      <c r="Z83" s="564">
        <v>62990428.155595042</v>
      </c>
      <c r="AA83" s="564">
        <v>61341209.185524456</v>
      </c>
      <c r="AB83" s="563">
        <v>61922818.842062242</v>
      </c>
      <c r="AC83" s="562"/>
      <c r="AD83" s="562"/>
      <c r="AE83" s="1165"/>
      <c r="AF83" s="1170"/>
      <c r="AG83" s="1171"/>
      <c r="AH83" s="1172"/>
      <c r="AI83" s="1172"/>
      <c r="AJ83" s="1172"/>
      <c r="AK83" s="1172"/>
      <c r="AL83" s="1172"/>
      <c r="AM83" s="1172"/>
      <c r="AN83" s="1174"/>
      <c r="AO83" s="1174"/>
      <c r="AP83" s="1174"/>
      <c r="AQ83" s="1172"/>
      <c r="AR83" s="1172"/>
      <c r="AS83" s="1172"/>
      <c r="AT83" s="1172"/>
      <c r="AU83" s="1172"/>
      <c r="AV83" s="1172"/>
      <c r="AW83" s="1172"/>
      <c r="AX83" s="1172"/>
      <c r="AY83" s="1175"/>
    </row>
    <row r="84" spans="1:51" ht="27" x14ac:dyDescent="0.25">
      <c r="A84" s="743"/>
      <c r="B84" s="743"/>
      <c r="C84" s="745"/>
      <c r="D84" s="544" t="s">
        <v>42</v>
      </c>
      <c r="E84" s="1161"/>
      <c r="F84" s="1161"/>
      <c r="G84" s="1162"/>
      <c r="H84" s="1161">
        <v>0</v>
      </c>
      <c r="I84" s="1161">
        <v>0</v>
      </c>
      <c r="J84" s="1161">
        <v>0</v>
      </c>
      <c r="K84" s="1163">
        <v>0</v>
      </c>
      <c r="L84" s="1161">
        <v>0</v>
      </c>
      <c r="M84" s="1161">
        <v>0</v>
      </c>
      <c r="N84" s="1164">
        <v>0</v>
      </c>
      <c r="O84" s="1164">
        <v>0</v>
      </c>
      <c r="P84" s="1164"/>
      <c r="Q84" s="1161"/>
      <c r="R84" s="1161"/>
      <c r="S84" s="1178"/>
      <c r="T84" s="1178"/>
      <c r="U84" s="1179">
        <v>0</v>
      </c>
      <c r="V84" s="1179">
        <v>0</v>
      </c>
      <c r="W84" s="1179">
        <v>0</v>
      </c>
      <c r="X84" s="1180">
        <v>0</v>
      </c>
      <c r="Y84" s="1178">
        <v>0</v>
      </c>
      <c r="Z84" s="1178">
        <v>0</v>
      </c>
      <c r="AA84" s="1178">
        <v>0</v>
      </c>
      <c r="AB84" s="1178">
        <v>0</v>
      </c>
      <c r="AC84" s="562"/>
      <c r="AD84" s="562"/>
      <c r="AE84" s="1161"/>
      <c r="AF84" s="1170"/>
      <c r="AG84" s="1171"/>
      <c r="AH84" s="1172"/>
      <c r="AI84" s="1172"/>
      <c r="AJ84" s="1172"/>
      <c r="AK84" s="1172"/>
      <c r="AL84" s="1172"/>
      <c r="AM84" s="1172"/>
      <c r="AN84" s="1174"/>
      <c r="AO84" s="1174"/>
      <c r="AP84" s="1174"/>
      <c r="AQ84" s="1172"/>
      <c r="AR84" s="1172"/>
      <c r="AS84" s="1172"/>
      <c r="AT84" s="1172"/>
      <c r="AU84" s="1172"/>
      <c r="AV84" s="1172"/>
      <c r="AW84" s="1172"/>
      <c r="AX84" s="1172"/>
      <c r="AY84" s="1175"/>
    </row>
    <row r="85" spans="1:51" ht="27" x14ac:dyDescent="0.25">
      <c r="A85" s="743"/>
      <c r="B85" s="743"/>
      <c r="C85" s="745"/>
      <c r="D85" s="545" t="s">
        <v>4</v>
      </c>
      <c r="E85" s="1161"/>
      <c r="F85" s="1161"/>
      <c r="G85" s="1162"/>
      <c r="H85" s="1161">
        <v>0</v>
      </c>
      <c r="I85" s="1161">
        <v>0</v>
      </c>
      <c r="J85" s="1161">
        <v>0</v>
      </c>
      <c r="K85" s="1163">
        <v>0</v>
      </c>
      <c r="L85" s="1161">
        <v>0</v>
      </c>
      <c r="M85" s="1161">
        <v>0</v>
      </c>
      <c r="N85" s="1164">
        <v>0</v>
      </c>
      <c r="O85" s="1164">
        <v>0</v>
      </c>
      <c r="P85" s="1164"/>
      <c r="Q85" s="1161"/>
      <c r="R85" s="1161"/>
      <c r="S85" s="1178"/>
      <c r="T85" s="1178"/>
      <c r="U85" s="1179">
        <v>0</v>
      </c>
      <c r="V85" s="1179">
        <v>0</v>
      </c>
      <c r="W85" s="1179">
        <v>0</v>
      </c>
      <c r="X85" s="1180">
        <v>0</v>
      </c>
      <c r="Y85" s="1178">
        <v>0</v>
      </c>
      <c r="Z85" s="1178">
        <v>0</v>
      </c>
      <c r="AA85" s="1178">
        <v>0</v>
      </c>
      <c r="AB85" s="1178">
        <v>0</v>
      </c>
      <c r="AC85" s="562"/>
      <c r="AD85" s="562"/>
      <c r="AE85" s="1161"/>
      <c r="AF85" s="1170"/>
      <c r="AG85" s="1171"/>
      <c r="AH85" s="1172"/>
      <c r="AI85" s="1172"/>
      <c r="AJ85" s="1172"/>
      <c r="AK85" s="1172"/>
      <c r="AL85" s="1172"/>
      <c r="AM85" s="1172"/>
      <c r="AN85" s="1174"/>
      <c r="AO85" s="1174"/>
      <c r="AP85" s="1174"/>
      <c r="AQ85" s="1172"/>
      <c r="AR85" s="1172"/>
      <c r="AS85" s="1172"/>
      <c r="AT85" s="1172"/>
      <c r="AU85" s="1172"/>
      <c r="AV85" s="1172"/>
      <c r="AW85" s="1172"/>
      <c r="AX85" s="1172"/>
      <c r="AY85" s="1175"/>
    </row>
    <row r="86" spans="1:51" ht="27" x14ac:dyDescent="0.25">
      <c r="A86" s="743"/>
      <c r="B86" s="743"/>
      <c r="C86" s="745"/>
      <c r="D86" s="544" t="s">
        <v>43</v>
      </c>
      <c r="E86" s="1161"/>
      <c r="F86" s="1161"/>
      <c r="G86" s="1162"/>
      <c r="H86" s="1161">
        <v>0.05</v>
      </c>
      <c r="I86" s="1161">
        <v>0.05</v>
      </c>
      <c r="J86" s="1161">
        <v>0.05</v>
      </c>
      <c r="K86" s="1163">
        <f t="shared" ref="K86:O87" si="32">K82+K84</f>
        <v>0.05</v>
      </c>
      <c r="L86" s="1161">
        <f t="shared" si="32"/>
        <v>0.05</v>
      </c>
      <c r="M86" s="1161">
        <f t="shared" si="32"/>
        <v>0.05</v>
      </c>
      <c r="N86" s="1164">
        <f t="shared" si="32"/>
        <v>0.05</v>
      </c>
      <c r="O86" s="1164">
        <f t="shared" si="32"/>
        <v>0.05</v>
      </c>
      <c r="P86" s="1164"/>
      <c r="Q86" s="1161"/>
      <c r="R86" s="1161"/>
      <c r="S86" s="1178"/>
      <c r="T86" s="1178"/>
      <c r="U86" s="1181">
        <v>8.6999999999999994E-3</v>
      </c>
      <c r="V86" s="1181">
        <v>1.2500000000000001E-2</v>
      </c>
      <c r="W86" s="1179">
        <v>1.6300000000000002E-2</v>
      </c>
      <c r="X86" s="1180">
        <f t="shared" ref="X86:AB87" si="33">X82+X84</f>
        <v>2.01E-2</v>
      </c>
      <c r="Y86" s="1178">
        <f t="shared" si="33"/>
        <v>2.53E-2</v>
      </c>
      <c r="Z86" s="1178">
        <f t="shared" si="33"/>
        <v>2.9499999999999998E-2</v>
      </c>
      <c r="AA86" s="1178">
        <f t="shared" si="33"/>
        <v>3.3500000000000002E-2</v>
      </c>
      <c r="AB86" s="1178">
        <f t="shared" si="33"/>
        <v>3.9E-2</v>
      </c>
      <c r="AC86" s="562"/>
      <c r="AD86" s="562"/>
      <c r="AE86" s="1161"/>
      <c r="AF86" s="1170"/>
      <c r="AG86" s="1171"/>
      <c r="AH86" s="1172"/>
      <c r="AI86" s="1172"/>
      <c r="AJ86" s="1172"/>
      <c r="AK86" s="1172"/>
      <c r="AL86" s="1172"/>
      <c r="AM86" s="1172"/>
      <c r="AN86" s="1174"/>
      <c r="AO86" s="1174"/>
      <c r="AP86" s="1174"/>
      <c r="AQ86" s="1172"/>
      <c r="AR86" s="1172"/>
      <c r="AS86" s="1172"/>
      <c r="AT86" s="1172"/>
      <c r="AU86" s="1172"/>
      <c r="AV86" s="1172"/>
      <c r="AW86" s="1172"/>
      <c r="AX86" s="1172"/>
      <c r="AY86" s="1175"/>
    </row>
    <row r="87" spans="1:51" ht="27" x14ac:dyDescent="0.25">
      <c r="A87" s="743"/>
      <c r="B87" s="743"/>
      <c r="C87" s="745"/>
      <c r="D87" s="545" t="s">
        <v>45</v>
      </c>
      <c r="E87" s="1165"/>
      <c r="F87" s="1165"/>
      <c r="G87" s="1162"/>
      <c r="H87" s="1161">
        <v>36356599.530937701</v>
      </c>
      <c r="I87" s="1161">
        <v>24893909.131331868</v>
      </c>
      <c r="J87" s="1161">
        <v>42060038.329999998</v>
      </c>
      <c r="K87" s="1163">
        <f t="shared" si="32"/>
        <v>59614981.290571325</v>
      </c>
      <c r="L87" s="1165">
        <f t="shared" si="32"/>
        <v>59614981.290571325</v>
      </c>
      <c r="M87" s="1161">
        <f t="shared" si="32"/>
        <v>62990428.155595042</v>
      </c>
      <c r="N87" s="1164">
        <f t="shared" si="32"/>
        <v>62990428.155595042</v>
      </c>
      <c r="O87" s="1164">
        <f t="shared" si="32"/>
        <v>61922818.842062242</v>
      </c>
      <c r="P87" s="1164"/>
      <c r="Q87" s="1161"/>
      <c r="R87" s="1165"/>
      <c r="S87" s="1165"/>
      <c r="T87" s="1165"/>
      <c r="U87" s="1161">
        <v>36356599.530937701</v>
      </c>
      <c r="V87" s="1179">
        <v>24893909.131331868</v>
      </c>
      <c r="W87" s="1161">
        <v>42060038.329999998</v>
      </c>
      <c r="X87" s="1163">
        <f t="shared" si="33"/>
        <v>57802948.285571314</v>
      </c>
      <c r="Y87" s="1165">
        <f t="shared" si="33"/>
        <v>59614981.290571325</v>
      </c>
      <c r="Z87" s="1165">
        <f t="shared" si="33"/>
        <v>62990428.155595042</v>
      </c>
      <c r="AA87" s="1165">
        <f t="shared" si="33"/>
        <v>61341209.185524456</v>
      </c>
      <c r="AB87" s="1165">
        <f t="shared" si="33"/>
        <v>61922818.842062242</v>
      </c>
      <c r="AC87" s="542"/>
      <c r="AD87" s="542"/>
      <c r="AE87" s="1165"/>
      <c r="AF87" s="1170"/>
      <c r="AG87" s="1171"/>
      <c r="AH87" s="1172"/>
      <c r="AI87" s="1172"/>
      <c r="AJ87" s="1172"/>
      <c r="AK87" s="1172"/>
      <c r="AL87" s="1172"/>
      <c r="AM87" s="1172"/>
      <c r="AN87" s="1174"/>
      <c r="AO87" s="1174"/>
      <c r="AP87" s="1174"/>
      <c r="AQ87" s="1172"/>
      <c r="AR87" s="1172"/>
      <c r="AS87" s="1172"/>
      <c r="AT87" s="1172"/>
      <c r="AU87" s="1172"/>
      <c r="AV87" s="1172"/>
      <c r="AW87" s="1172"/>
      <c r="AX87" s="1172"/>
      <c r="AY87" s="1175"/>
    </row>
    <row r="88" spans="1:51" ht="18" customHeight="1" x14ac:dyDescent="0.25">
      <c r="A88" s="743"/>
      <c r="B88" s="743"/>
      <c r="C88" s="745" t="s">
        <v>510</v>
      </c>
      <c r="D88" s="546" t="s">
        <v>41</v>
      </c>
      <c r="E88" s="1161"/>
      <c r="F88" s="1162"/>
      <c r="G88" s="1162"/>
      <c r="H88" s="1161">
        <v>0.05</v>
      </c>
      <c r="I88" s="1161">
        <v>0.05</v>
      </c>
      <c r="J88" s="1161">
        <v>0.05</v>
      </c>
      <c r="K88" s="1163">
        <v>0.05</v>
      </c>
      <c r="L88" s="1164">
        <v>0.05</v>
      </c>
      <c r="M88" s="1161">
        <v>0.05</v>
      </c>
      <c r="N88" s="1164">
        <v>0.05</v>
      </c>
      <c r="O88" s="1164">
        <v>0.05</v>
      </c>
      <c r="P88" s="1164"/>
      <c r="Q88" s="1165"/>
      <c r="R88" s="1161"/>
      <c r="S88" s="1166"/>
      <c r="T88" s="1166"/>
      <c r="U88" s="1167">
        <v>8.6999999999999994E-3</v>
      </c>
      <c r="V88" s="1167">
        <v>1.2500000000000001E-2</v>
      </c>
      <c r="W88" s="1167">
        <v>1.6300000000000002E-2</v>
      </c>
      <c r="X88" s="1168">
        <v>2.01E-2</v>
      </c>
      <c r="Y88" s="1169">
        <v>2.53E-2</v>
      </c>
      <c r="Z88" s="1167">
        <v>2.9499999999999998E-2</v>
      </c>
      <c r="AA88" s="1167">
        <v>3.3500000000000002E-2</v>
      </c>
      <c r="AB88" s="1167">
        <v>3.9E-2</v>
      </c>
      <c r="AC88" s="560"/>
      <c r="AD88" s="561"/>
      <c r="AE88" s="1161"/>
      <c r="AF88" s="1170" t="s">
        <v>700</v>
      </c>
      <c r="AG88" s="1171" t="s">
        <v>446</v>
      </c>
      <c r="AH88" s="1172" t="s">
        <v>567</v>
      </c>
      <c r="AI88" s="1172" t="s">
        <v>647</v>
      </c>
      <c r="AJ88" s="1172" t="s">
        <v>656</v>
      </c>
      <c r="AK88" s="1172" t="s">
        <v>435</v>
      </c>
      <c r="AL88" s="1172" t="s">
        <v>557</v>
      </c>
      <c r="AM88" s="1172" t="s">
        <v>71</v>
      </c>
      <c r="AN88" s="1174">
        <f t="shared" ref="AN88" si="34">SUM(AO88:AP93)</f>
        <v>77943.945326548768</v>
      </c>
      <c r="AO88" s="1174">
        <v>38163.189754458443</v>
      </c>
      <c r="AP88" s="1174">
        <v>39780.755572090333</v>
      </c>
      <c r="AQ88" s="1172" t="s">
        <v>71</v>
      </c>
      <c r="AR88" s="1172" t="s">
        <v>71</v>
      </c>
      <c r="AS88" s="1172" t="s">
        <v>71</v>
      </c>
      <c r="AT88" s="1172" t="s">
        <v>71</v>
      </c>
      <c r="AU88" s="1172" t="s">
        <v>71</v>
      </c>
      <c r="AV88" s="1172" t="s">
        <v>71</v>
      </c>
      <c r="AW88" s="1172" t="s">
        <v>71</v>
      </c>
      <c r="AX88" s="1172" t="s">
        <v>71</v>
      </c>
      <c r="AY88" s="1175"/>
    </row>
    <row r="89" spans="1:51" ht="18" x14ac:dyDescent="0.25">
      <c r="A89" s="743"/>
      <c r="B89" s="743"/>
      <c r="C89" s="745"/>
      <c r="D89" s="545" t="s">
        <v>3</v>
      </c>
      <c r="E89" s="1165"/>
      <c r="F89" s="1165"/>
      <c r="G89" s="1162"/>
      <c r="H89" s="1161">
        <v>17886590.617139809</v>
      </c>
      <c r="I89" s="1161">
        <v>60125564.675450236</v>
      </c>
      <c r="J89" s="1161">
        <v>56192710.789999999</v>
      </c>
      <c r="K89" s="1163">
        <v>43450842.971463211</v>
      </c>
      <c r="L89" s="1165">
        <v>43450842.971463211</v>
      </c>
      <c r="M89" s="1165">
        <v>36098542.392086878</v>
      </c>
      <c r="N89" s="1164">
        <v>36098542.392086878</v>
      </c>
      <c r="O89" s="1164">
        <v>31006380.33950825</v>
      </c>
      <c r="P89" s="1164"/>
      <c r="Q89" s="1165"/>
      <c r="R89" s="1165"/>
      <c r="S89" s="564"/>
      <c r="T89" s="564"/>
      <c r="U89" s="565">
        <v>17886590.617139809</v>
      </c>
      <c r="V89" s="540">
        <v>60125564.675450236</v>
      </c>
      <c r="W89" s="565">
        <v>56192710.789999999</v>
      </c>
      <c r="X89" s="1176">
        <v>43292145.583801202</v>
      </c>
      <c r="Y89" s="564">
        <v>43450842.971463211</v>
      </c>
      <c r="Z89" s="564">
        <v>36098542.392086878</v>
      </c>
      <c r="AA89" s="564">
        <v>32250091.223243684</v>
      </c>
      <c r="AB89" s="563">
        <v>31006380.33950825</v>
      </c>
      <c r="AC89" s="562"/>
      <c r="AD89" s="562"/>
      <c r="AE89" s="1165"/>
      <c r="AF89" s="1170"/>
      <c r="AG89" s="1171"/>
      <c r="AH89" s="1172"/>
      <c r="AI89" s="1172"/>
      <c r="AJ89" s="1172"/>
      <c r="AK89" s="1172"/>
      <c r="AL89" s="1172"/>
      <c r="AM89" s="1172"/>
      <c r="AN89" s="1174"/>
      <c r="AO89" s="1174"/>
      <c r="AP89" s="1174"/>
      <c r="AQ89" s="1172"/>
      <c r="AR89" s="1172"/>
      <c r="AS89" s="1172"/>
      <c r="AT89" s="1172"/>
      <c r="AU89" s="1172"/>
      <c r="AV89" s="1172"/>
      <c r="AW89" s="1172"/>
      <c r="AX89" s="1172"/>
      <c r="AY89" s="1175"/>
    </row>
    <row r="90" spans="1:51" ht="27" x14ac:dyDescent="0.25">
      <c r="A90" s="743"/>
      <c r="B90" s="743"/>
      <c r="C90" s="745"/>
      <c r="D90" s="544" t="s">
        <v>42</v>
      </c>
      <c r="E90" s="1161"/>
      <c r="F90" s="1161"/>
      <c r="G90" s="1162"/>
      <c r="H90" s="1161">
        <v>0</v>
      </c>
      <c r="I90" s="1161">
        <v>0</v>
      </c>
      <c r="J90" s="1161">
        <v>0</v>
      </c>
      <c r="K90" s="1163">
        <v>0</v>
      </c>
      <c r="L90" s="1161">
        <v>0</v>
      </c>
      <c r="M90" s="1161">
        <v>0</v>
      </c>
      <c r="N90" s="1164">
        <v>0</v>
      </c>
      <c r="O90" s="1164">
        <v>0</v>
      </c>
      <c r="P90" s="1164"/>
      <c r="Q90" s="1161"/>
      <c r="R90" s="1161"/>
      <c r="S90" s="1178"/>
      <c r="T90" s="1178"/>
      <c r="U90" s="1179">
        <v>0</v>
      </c>
      <c r="V90" s="1179">
        <v>0</v>
      </c>
      <c r="W90" s="1179">
        <v>0</v>
      </c>
      <c r="X90" s="1180">
        <v>0</v>
      </c>
      <c r="Y90" s="1178">
        <v>0</v>
      </c>
      <c r="Z90" s="1178">
        <v>0</v>
      </c>
      <c r="AA90" s="1178">
        <v>0</v>
      </c>
      <c r="AB90" s="1178">
        <v>0</v>
      </c>
      <c r="AC90" s="562"/>
      <c r="AD90" s="562"/>
      <c r="AE90" s="1161"/>
      <c r="AF90" s="1170"/>
      <c r="AG90" s="1171"/>
      <c r="AH90" s="1172"/>
      <c r="AI90" s="1172"/>
      <c r="AJ90" s="1172"/>
      <c r="AK90" s="1172"/>
      <c r="AL90" s="1172"/>
      <c r="AM90" s="1172"/>
      <c r="AN90" s="1174"/>
      <c r="AO90" s="1174"/>
      <c r="AP90" s="1174"/>
      <c r="AQ90" s="1172"/>
      <c r="AR90" s="1172"/>
      <c r="AS90" s="1172"/>
      <c r="AT90" s="1172"/>
      <c r="AU90" s="1172"/>
      <c r="AV90" s="1172"/>
      <c r="AW90" s="1172"/>
      <c r="AX90" s="1172"/>
      <c r="AY90" s="1175"/>
    </row>
    <row r="91" spans="1:51" ht="27" x14ac:dyDescent="0.25">
      <c r="A91" s="743"/>
      <c r="B91" s="743"/>
      <c r="C91" s="745"/>
      <c r="D91" s="545" t="s">
        <v>4</v>
      </c>
      <c r="E91" s="1161"/>
      <c r="F91" s="1161"/>
      <c r="G91" s="1162"/>
      <c r="H91" s="1161">
        <v>0</v>
      </c>
      <c r="I91" s="1161">
        <v>0</v>
      </c>
      <c r="J91" s="1161">
        <v>0</v>
      </c>
      <c r="K91" s="1163">
        <v>0</v>
      </c>
      <c r="L91" s="1161">
        <v>0</v>
      </c>
      <c r="M91" s="1161">
        <v>0</v>
      </c>
      <c r="N91" s="1164">
        <v>0</v>
      </c>
      <c r="O91" s="1164">
        <v>0</v>
      </c>
      <c r="P91" s="1164"/>
      <c r="Q91" s="1161"/>
      <c r="R91" s="1161"/>
      <c r="S91" s="1178"/>
      <c r="T91" s="1178"/>
      <c r="U91" s="1179">
        <v>0</v>
      </c>
      <c r="V91" s="1179">
        <v>0</v>
      </c>
      <c r="W91" s="1179">
        <v>0</v>
      </c>
      <c r="X91" s="1180">
        <v>0</v>
      </c>
      <c r="Y91" s="1178">
        <v>0</v>
      </c>
      <c r="Z91" s="1178">
        <v>0</v>
      </c>
      <c r="AA91" s="1178">
        <v>0</v>
      </c>
      <c r="AB91" s="1178">
        <v>0</v>
      </c>
      <c r="AC91" s="562"/>
      <c r="AD91" s="562"/>
      <c r="AE91" s="1161"/>
      <c r="AF91" s="1170"/>
      <c r="AG91" s="1171"/>
      <c r="AH91" s="1172"/>
      <c r="AI91" s="1172"/>
      <c r="AJ91" s="1172"/>
      <c r="AK91" s="1172"/>
      <c r="AL91" s="1172"/>
      <c r="AM91" s="1172"/>
      <c r="AN91" s="1174"/>
      <c r="AO91" s="1174"/>
      <c r="AP91" s="1174"/>
      <c r="AQ91" s="1172"/>
      <c r="AR91" s="1172"/>
      <c r="AS91" s="1172"/>
      <c r="AT91" s="1172"/>
      <c r="AU91" s="1172"/>
      <c r="AV91" s="1172"/>
      <c r="AW91" s="1172"/>
      <c r="AX91" s="1172"/>
      <c r="AY91" s="1175"/>
    </row>
    <row r="92" spans="1:51" ht="27" x14ac:dyDescent="0.25">
      <c r="A92" s="743"/>
      <c r="B92" s="743"/>
      <c r="C92" s="745"/>
      <c r="D92" s="544" t="s">
        <v>43</v>
      </c>
      <c r="E92" s="1161"/>
      <c r="F92" s="1161"/>
      <c r="G92" s="1162"/>
      <c r="H92" s="1161">
        <v>0.05</v>
      </c>
      <c r="I92" s="1161">
        <v>0.05</v>
      </c>
      <c r="J92" s="1161">
        <v>0.05</v>
      </c>
      <c r="K92" s="1163">
        <f t="shared" ref="K92:O93" si="35">K88+K90</f>
        <v>0.05</v>
      </c>
      <c r="L92" s="1161">
        <f t="shared" si="35"/>
        <v>0.05</v>
      </c>
      <c r="M92" s="1161">
        <f t="shared" si="35"/>
        <v>0.05</v>
      </c>
      <c r="N92" s="1164">
        <f t="shared" si="35"/>
        <v>0.05</v>
      </c>
      <c r="O92" s="1164">
        <f t="shared" si="35"/>
        <v>0.05</v>
      </c>
      <c r="P92" s="1164"/>
      <c r="Q92" s="1161"/>
      <c r="R92" s="1161"/>
      <c r="S92" s="1178"/>
      <c r="T92" s="1178"/>
      <c r="U92" s="1181">
        <v>8.6999999999999994E-3</v>
      </c>
      <c r="V92" s="1181">
        <v>1.2500000000000001E-2</v>
      </c>
      <c r="W92" s="1179">
        <v>1.6300000000000002E-2</v>
      </c>
      <c r="X92" s="1180">
        <f t="shared" ref="X92:AB93" si="36">X88+X90</f>
        <v>2.01E-2</v>
      </c>
      <c r="Y92" s="1178">
        <f t="shared" si="36"/>
        <v>2.53E-2</v>
      </c>
      <c r="Z92" s="1178">
        <f t="shared" si="36"/>
        <v>2.9499999999999998E-2</v>
      </c>
      <c r="AA92" s="1178">
        <f t="shared" si="36"/>
        <v>3.3500000000000002E-2</v>
      </c>
      <c r="AB92" s="1178">
        <f t="shared" si="36"/>
        <v>3.9E-2</v>
      </c>
      <c r="AC92" s="562"/>
      <c r="AD92" s="562"/>
      <c r="AE92" s="1161"/>
      <c r="AF92" s="1170"/>
      <c r="AG92" s="1171"/>
      <c r="AH92" s="1172"/>
      <c r="AI92" s="1172"/>
      <c r="AJ92" s="1172"/>
      <c r="AK92" s="1172"/>
      <c r="AL92" s="1172"/>
      <c r="AM92" s="1172"/>
      <c r="AN92" s="1174"/>
      <c r="AO92" s="1174"/>
      <c r="AP92" s="1174"/>
      <c r="AQ92" s="1172"/>
      <c r="AR92" s="1172"/>
      <c r="AS92" s="1172"/>
      <c r="AT92" s="1172"/>
      <c r="AU92" s="1172"/>
      <c r="AV92" s="1172"/>
      <c r="AW92" s="1172"/>
      <c r="AX92" s="1172"/>
      <c r="AY92" s="1175"/>
    </row>
    <row r="93" spans="1:51" ht="27" x14ac:dyDescent="0.25">
      <c r="A93" s="743"/>
      <c r="B93" s="743"/>
      <c r="C93" s="745"/>
      <c r="D93" s="545" t="s">
        <v>45</v>
      </c>
      <c r="E93" s="1165"/>
      <c r="F93" s="1165"/>
      <c r="G93" s="1162"/>
      <c r="H93" s="1161">
        <v>17886590.617139809</v>
      </c>
      <c r="I93" s="1161">
        <v>60125564.675450236</v>
      </c>
      <c r="J93" s="1161">
        <v>56192710.789999999</v>
      </c>
      <c r="K93" s="1163">
        <f t="shared" si="35"/>
        <v>43450842.971463211</v>
      </c>
      <c r="L93" s="1165">
        <f t="shared" si="35"/>
        <v>43450842.971463211</v>
      </c>
      <c r="M93" s="1161">
        <f t="shared" si="35"/>
        <v>36098542.392086878</v>
      </c>
      <c r="N93" s="1164">
        <f t="shared" si="35"/>
        <v>36098542.392086878</v>
      </c>
      <c r="O93" s="1164">
        <f t="shared" si="35"/>
        <v>31006380.33950825</v>
      </c>
      <c r="P93" s="1164"/>
      <c r="Q93" s="1161"/>
      <c r="R93" s="1165"/>
      <c r="S93" s="1165"/>
      <c r="T93" s="1165"/>
      <c r="U93" s="1161">
        <v>17886590.617139809</v>
      </c>
      <c r="V93" s="1179">
        <v>60125564.675450236</v>
      </c>
      <c r="W93" s="1161">
        <v>56192710.789999999</v>
      </c>
      <c r="X93" s="1163">
        <f t="shared" si="36"/>
        <v>43292145.583801202</v>
      </c>
      <c r="Y93" s="1165">
        <f t="shared" si="36"/>
        <v>43450842.971463211</v>
      </c>
      <c r="Z93" s="1165">
        <f t="shared" si="36"/>
        <v>36098542.392086878</v>
      </c>
      <c r="AA93" s="1165">
        <f t="shared" si="36"/>
        <v>32250091.223243684</v>
      </c>
      <c r="AB93" s="1165">
        <f t="shared" si="36"/>
        <v>31006380.33950825</v>
      </c>
      <c r="AC93" s="542"/>
      <c r="AD93" s="542"/>
      <c r="AE93" s="1165"/>
      <c r="AF93" s="1170"/>
      <c r="AG93" s="1171"/>
      <c r="AH93" s="1172"/>
      <c r="AI93" s="1172"/>
      <c r="AJ93" s="1172"/>
      <c r="AK93" s="1172"/>
      <c r="AL93" s="1172"/>
      <c r="AM93" s="1172"/>
      <c r="AN93" s="1174"/>
      <c r="AO93" s="1174"/>
      <c r="AP93" s="1174"/>
      <c r="AQ93" s="1172"/>
      <c r="AR93" s="1172"/>
      <c r="AS93" s="1172"/>
      <c r="AT93" s="1172"/>
      <c r="AU93" s="1172"/>
      <c r="AV93" s="1172"/>
      <c r="AW93" s="1172"/>
      <c r="AX93" s="1172"/>
      <c r="AY93" s="1175"/>
    </row>
    <row r="94" spans="1:51" ht="18" customHeight="1" x14ac:dyDescent="0.25">
      <c r="A94" s="743"/>
      <c r="B94" s="743"/>
      <c r="C94" s="745" t="s">
        <v>511</v>
      </c>
      <c r="D94" s="546" t="s">
        <v>41</v>
      </c>
      <c r="E94" s="1161"/>
      <c r="F94" s="1162"/>
      <c r="G94" s="1162"/>
      <c r="H94" s="1161">
        <v>0.05</v>
      </c>
      <c r="I94" s="1161">
        <v>0.05</v>
      </c>
      <c r="J94" s="1161">
        <v>0.05</v>
      </c>
      <c r="K94" s="1163">
        <v>0.05</v>
      </c>
      <c r="L94" s="1164">
        <v>0.05</v>
      </c>
      <c r="M94" s="1161">
        <v>0.05</v>
      </c>
      <c r="N94" s="1164">
        <v>0.05</v>
      </c>
      <c r="O94" s="1164">
        <v>0.05</v>
      </c>
      <c r="P94" s="1164"/>
      <c r="Q94" s="1165"/>
      <c r="R94" s="1161"/>
      <c r="S94" s="1166"/>
      <c r="T94" s="1166"/>
      <c r="U94" s="1167">
        <v>8.6999999999999994E-3</v>
      </c>
      <c r="V94" s="1167">
        <v>1.2500000000000001E-2</v>
      </c>
      <c r="W94" s="1167">
        <v>1.6300000000000002E-2</v>
      </c>
      <c r="X94" s="1168">
        <v>2.01E-2</v>
      </c>
      <c r="Y94" s="1169">
        <v>2.53E-2</v>
      </c>
      <c r="Z94" s="1167">
        <v>2.9499999999999998E-2</v>
      </c>
      <c r="AA94" s="1182">
        <v>2.9499999999999998E-2</v>
      </c>
      <c r="AB94" s="1167">
        <v>3.9E-2</v>
      </c>
      <c r="AC94" s="1167"/>
      <c r="AD94" s="1182"/>
      <c r="AE94" s="1161"/>
      <c r="AF94" s="1170" t="s">
        <v>701</v>
      </c>
      <c r="AG94" s="1171" t="s">
        <v>438</v>
      </c>
      <c r="AH94" s="1172" t="s">
        <v>558</v>
      </c>
      <c r="AI94" s="1172" t="s">
        <v>648</v>
      </c>
      <c r="AJ94" s="1172" t="s">
        <v>656</v>
      </c>
      <c r="AK94" s="1172" t="s">
        <v>435</v>
      </c>
      <c r="AL94" s="1172" t="s">
        <v>557</v>
      </c>
      <c r="AM94" s="1172" t="s">
        <v>71</v>
      </c>
      <c r="AN94" s="1174">
        <f t="shared" ref="AN94" si="37">SUM(AO94:AP99)</f>
        <v>85189.570636040124</v>
      </c>
      <c r="AO94" s="1174">
        <v>40744.788824209485</v>
      </c>
      <c r="AP94" s="1174">
        <v>44444.781811830631</v>
      </c>
      <c r="AQ94" s="1172" t="s">
        <v>71</v>
      </c>
      <c r="AR94" s="1172" t="s">
        <v>71</v>
      </c>
      <c r="AS94" s="1172" t="s">
        <v>71</v>
      </c>
      <c r="AT94" s="1172" t="s">
        <v>71</v>
      </c>
      <c r="AU94" s="1172" t="s">
        <v>71</v>
      </c>
      <c r="AV94" s="1172" t="s">
        <v>71</v>
      </c>
      <c r="AW94" s="1172" t="s">
        <v>71</v>
      </c>
      <c r="AX94" s="1172" t="s">
        <v>71</v>
      </c>
      <c r="AY94" s="1191"/>
    </row>
    <row r="95" spans="1:51" ht="18" x14ac:dyDescent="0.25">
      <c r="A95" s="743"/>
      <c r="B95" s="743"/>
      <c r="C95" s="745"/>
      <c r="D95" s="545" t="s">
        <v>3</v>
      </c>
      <c r="E95" s="1165"/>
      <c r="F95" s="1165"/>
      <c r="G95" s="1162"/>
      <c r="H95" s="1161">
        <v>43211410.167868517</v>
      </c>
      <c r="I95" s="1161">
        <v>18744227.976615239</v>
      </c>
      <c r="J95" s="1161">
        <v>13330320.41</v>
      </c>
      <c r="K95" s="1163">
        <v>9039448.2645107936</v>
      </c>
      <c r="L95" s="1165">
        <v>9039448.2645107936</v>
      </c>
      <c r="M95" s="1165">
        <v>10626776.764333285</v>
      </c>
      <c r="N95" s="1164">
        <v>10626776.764333285</v>
      </c>
      <c r="O95" s="1164">
        <v>12410905.344051102</v>
      </c>
      <c r="P95" s="1164"/>
      <c r="Q95" s="1165"/>
      <c r="R95" s="1165"/>
      <c r="S95" s="564"/>
      <c r="T95" s="564"/>
      <c r="U95" s="565">
        <v>43211410.167868517</v>
      </c>
      <c r="V95" s="540">
        <v>18744227.976615239</v>
      </c>
      <c r="W95" s="565">
        <v>13330320.41</v>
      </c>
      <c r="X95" s="1176">
        <v>9675289.1853031758</v>
      </c>
      <c r="Y95" s="564">
        <v>9039448.2645107936</v>
      </c>
      <c r="Z95" s="564">
        <v>10626776.764333285</v>
      </c>
      <c r="AA95" s="564">
        <v>9643142.6070462894</v>
      </c>
      <c r="AB95" s="563">
        <v>12410905.344051102</v>
      </c>
      <c r="AC95" s="562"/>
      <c r="AD95" s="562"/>
      <c r="AE95" s="1165"/>
      <c r="AF95" s="1170"/>
      <c r="AG95" s="1171"/>
      <c r="AH95" s="1172"/>
      <c r="AI95" s="1172"/>
      <c r="AJ95" s="1172"/>
      <c r="AK95" s="1172"/>
      <c r="AL95" s="1172"/>
      <c r="AM95" s="1172"/>
      <c r="AN95" s="1174"/>
      <c r="AO95" s="1174"/>
      <c r="AP95" s="1174"/>
      <c r="AQ95" s="1172"/>
      <c r="AR95" s="1172"/>
      <c r="AS95" s="1172"/>
      <c r="AT95" s="1172"/>
      <c r="AU95" s="1172"/>
      <c r="AV95" s="1172"/>
      <c r="AW95" s="1172"/>
      <c r="AX95" s="1172"/>
      <c r="AY95" s="1175"/>
    </row>
    <row r="96" spans="1:51" ht="27" x14ac:dyDescent="0.25">
      <c r="A96" s="743"/>
      <c r="B96" s="743"/>
      <c r="C96" s="745"/>
      <c r="D96" s="544" t="s">
        <v>42</v>
      </c>
      <c r="E96" s="1161"/>
      <c r="F96" s="1161"/>
      <c r="G96" s="1162"/>
      <c r="H96" s="1161">
        <v>0</v>
      </c>
      <c r="I96" s="1161">
        <v>0</v>
      </c>
      <c r="J96" s="1161">
        <v>0</v>
      </c>
      <c r="K96" s="1163">
        <v>0</v>
      </c>
      <c r="L96" s="1161">
        <v>0</v>
      </c>
      <c r="M96" s="1161">
        <v>0</v>
      </c>
      <c r="N96" s="1164">
        <v>0</v>
      </c>
      <c r="O96" s="1164">
        <v>0</v>
      </c>
      <c r="P96" s="1164"/>
      <c r="Q96" s="1161"/>
      <c r="R96" s="1161"/>
      <c r="S96" s="1178"/>
      <c r="T96" s="1178"/>
      <c r="U96" s="1179">
        <v>0</v>
      </c>
      <c r="V96" s="1179">
        <v>0</v>
      </c>
      <c r="W96" s="1179">
        <v>0</v>
      </c>
      <c r="X96" s="1180">
        <v>0</v>
      </c>
      <c r="Y96" s="1178">
        <v>0</v>
      </c>
      <c r="Z96" s="1178">
        <v>0</v>
      </c>
      <c r="AA96" s="1178">
        <v>0</v>
      </c>
      <c r="AB96" s="1178">
        <v>0</v>
      </c>
      <c r="AC96" s="562"/>
      <c r="AD96" s="562"/>
      <c r="AE96" s="1161"/>
      <c r="AF96" s="1170"/>
      <c r="AG96" s="1171"/>
      <c r="AH96" s="1172"/>
      <c r="AI96" s="1172"/>
      <c r="AJ96" s="1172"/>
      <c r="AK96" s="1172"/>
      <c r="AL96" s="1172"/>
      <c r="AM96" s="1172"/>
      <c r="AN96" s="1174"/>
      <c r="AO96" s="1174"/>
      <c r="AP96" s="1174"/>
      <c r="AQ96" s="1172"/>
      <c r="AR96" s="1172"/>
      <c r="AS96" s="1172"/>
      <c r="AT96" s="1172"/>
      <c r="AU96" s="1172"/>
      <c r="AV96" s="1172"/>
      <c r="AW96" s="1172"/>
      <c r="AX96" s="1172"/>
      <c r="AY96" s="1175"/>
    </row>
    <row r="97" spans="1:51" ht="27" x14ac:dyDescent="0.25">
      <c r="A97" s="743"/>
      <c r="B97" s="743"/>
      <c r="C97" s="745"/>
      <c r="D97" s="545" t="s">
        <v>4</v>
      </c>
      <c r="E97" s="1161"/>
      <c r="F97" s="1161"/>
      <c r="G97" s="1162"/>
      <c r="H97" s="1161">
        <v>0</v>
      </c>
      <c r="I97" s="1161">
        <v>0</v>
      </c>
      <c r="J97" s="1161">
        <v>0</v>
      </c>
      <c r="K97" s="1163">
        <v>0</v>
      </c>
      <c r="L97" s="1161">
        <v>0</v>
      </c>
      <c r="M97" s="1161">
        <v>0</v>
      </c>
      <c r="N97" s="1164">
        <v>0</v>
      </c>
      <c r="O97" s="1164">
        <v>0</v>
      </c>
      <c r="P97" s="1164"/>
      <c r="Q97" s="1161"/>
      <c r="R97" s="1161"/>
      <c r="S97" s="1178"/>
      <c r="T97" s="1178"/>
      <c r="U97" s="1179">
        <v>0</v>
      </c>
      <c r="V97" s="1179">
        <v>0</v>
      </c>
      <c r="W97" s="1179">
        <v>0</v>
      </c>
      <c r="X97" s="1180">
        <v>0</v>
      </c>
      <c r="Y97" s="1178">
        <v>0</v>
      </c>
      <c r="Z97" s="1178">
        <v>0</v>
      </c>
      <c r="AA97" s="1178">
        <v>0</v>
      </c>
      <c r="AB97" s="1178">
        <v>0</v>
      </c>
      <c r="AC97" s="562"/>
      <c r="AD97" s="562"/>
      <c r="AE97" s="1161"/>
      <c r="AF97" s="1170"/>
      <c r="AG97" s="1171"/>
      <c r="AH97" s="1172"/>
      <c r="AI97" s="1172"/>
      <c r="AJ97" s="1172"/>
      <c r="AK97" s="1172"/>
      <c r="AL97" s="1172"/>
      <c r="AM97" s="1172"/>
      <c r="AN97" s="1174"/>
      <c r="AO97" s="1174"/>
      <c r="AP97" s="1174"/>
      <c r="AQ97" s="1172"/>
      <c r="AR97" s="1172"/>
      <c r="AS97" s="1172"/>
      <c r="AT97" s="1172"/>
      <c r="AU97" s="1172"/>
      <c r="AV97" s="1172"/>
      <c r="AW97" s="1172"/>
      <c r="AX97" s="1172"/>
      <c r="AY97" s="1175"/>
    </row>
    <row r="98" spans="1:51" ht="27" x14ac:dyDescent="0.25">
      <c r="A98" s="743"/>
      <c r="B98" s="743"/>
      <c r="C98" s="745"/>
      <c r="D98" s="544" t="s">
        <v>43</v>
      </c>
      <c r="E98" s="1161"/>
      <c r="F98" s="1161"/>
      <c r="G98" s="1162"/>
      <c r="H98" s="1161">
        <v>0.05</v>
      </c>
      <c r="I98" s="1161">
        <v>0.05</v>
      </c>
      <c r="J98" s="1161">
        <v>0.05</v>
      </c>
      <c r="K98" s="1163">
        <f t="shared" ref="K98:O99" si="38">K94+K96</f>
        <v>0.05</v>
      </c>
      <c r="L98" s="1161">
        <f t="shared" si="38"/>
        <v>0.05</v>
      </c>
      <c r="M98" s="1161">
        <f t="shared" si="38"/>
        <v>0.05</v>
      </c>
      <c r="N98" s="1164">
        <f t="shared" si="38"/>
        <v>0.05</v>
      </c>
      <c r="O98" s="1164">
        <f t="shared" si="38"/>
        <v>0.05</v>
      </c>
      <c r="P98" s="1164"/>
      <c r="Q98" s="1161"/>
      <c r="R98" s="1161"/>
      <c r="S98" s="1178"/>
      <c r="T98" s="1178"/>
      <c r="U98" s="1181">
        <v>8.6999999999999994E-3</v>
      </c>
      <c r="V98" s="1181">
        <v>1.2500000000000001E-2</v>
      </c>
      <c r="W98" s="1179">
        <v>1.6300000000000002E-2</v>
      </c>
      <c r="X98" s="1180">
        <f t="shared" ref="X98:AB99" si="39">X94+X96</f>
        <v>2.01E-2</v>
      </c>
      <c r="Y98" s="1178">
        <f t="shared" si="39"/>
        <v>2.53E-2</v>
      </c>
      <c r="Z98" s="1178">
        <f t="shared" si="39"/>
        <v>2.9499999999999998E-2</v>
      </c>
      <c r="AA98" s="1178">
        <f t="shared" si="39"/>
        <v>2.9499999999999998E-2</v>
      </c>
      <c r="AB98" s="1178">
        <f t="shared" si="39"/>
        <v>3.9E-2</v>
      </c>
      <c r="AC98" s="562"/>
      <c r="AD98" s="562"/>
      <c r="AE98" s="1161"/>
      <c r="AF98" s="1170"/>
      <c r="AG98" s="1171"/>
      <c r="AH98" s="1172"/>
      <c r="AI98" s="1172"/>
      <c r="AJ98" s="1172"/>
      <c r="AK98" s="1172"/>
      <c r="AL98" s="1172"/>
      <c r="AM98" s="1172"/>
      <c r="AN98" s="1174"/>
      <c r="AO98" s="1174"/>
      <c r="AP98" s="1174"/>
      <c r="AQ98" s="1172"/>
      <c r="AR98" s="1172"/>
      <c r="AS98" s="1172"/>
      <c r="AT98" s="1172"/>
      <c r="AU98" s="1172"/>
      <c r="AV98" s="1172"/>
      <c r="AW98" s="1172"/>
      <c r="AX98" s="1172"/>
      <c r="AY98" s="1175"/>
    </row>
    <row r="99" spans="1:51" ht="27" x14ac:dyDescent="0.25">
      <c r="A99" s="743"/>
      <c r="B99" s="743"/>
      <c r="C99" s="745"/>
      <c r="D99" s="545" t="s">
        <v>45</v>
      </c>
      <c r="E99" s="1165"/>
      <c r="F99" s="1165"/>
      <c r="G99" s="1162"/>
      <c r="H99" s="1161">
        <v>43211410.167868517</v>
      </c>
      <c r="I99" s="1161">
        <v>18744227.976615239</v>
      </c>
      <c r="J99" s="1161">
        <v>13330320.41</v>
      </c>
      <c r="K99" s="1163">
        <f t="shared" si="38"/>
        <v>9039448.2645107936</v>
      </c>
      <c r="L99" s="1165">
        <f t="shared" si="38"/>
        <v>9039448.2645107936</v>
      </c>
      <c r="M99" s="1161">
        <f t="shared" si="38"/>
        <v>10626776.764333285</v>
      </c>
      <c r="N99" s="1164">
        <f t="shared" si="38"/>
        <v>10626776.764333285</v>
      </c>
      <c r="O99" s="1164">
        <f t="shared" si="38"/>
        <v>12410905.344051102</v>
      </c>
      <c r="P99" s="1164"/>
      <c r="Q99" s="1161"/>
      <c r="R99" s="1165"/>
      <c r="S99" s="1165"/>
      <c r="T99" s="1165"/>
      <c r="U99" s="1161">
        <v>43211410.167868517</v>
      </c>
      <c r="V99" s="1179">
        <v>18744227.976615239</v>
      </c>
      <c r="W99" s="1179">
        <v>13330320.41</v>
      </c>
      <c r="X99" s="1180">
        <f t="shared" si="39"/>
        <v>9675289.1853031758</v>
      </c>
      <c r="Y99" s="1165">
        <f t="shared" si="39"/>
        <v>9039448.2645107936</v>
      </c>
      <c r="Z99" s="1165">
        <f t="shared" si="39"/>
        <v>10626776.764333285</v>
      </c>
      <c r="AA99" s="1165">
        <f t="shared" si="39"/>
        <v>9643142.6070462894</v>
      </c>
      <c r="AB99" s="1165">
        <f t="shared" si="39"/>
        <v>12410905.344051102</v>
      </c>
      <c r="AC99" s="542"/>
      <c r="AD99" s="542"/>
      <c r="AE99" s="1165"/>
      <c r="AF99" s="1170"/>
      <c r="AG99" s="1171"/>
      <c r="AH99" s="1172"/>
      <c r="AI99" s="1172"/>
      <c r="AJ99" s="1172"/>
      <c r="AK99" s="1172"/>
      <c r="AL99" s="1172"/>
      <c r="AM99" s="1172"/>
      <c r="AN99" s="1174"/>
      <c r="AO99" s="1174"/>
      <c r="AP99" s="1174"/>
      <c r="AQ99" s="1172"/>
      <c r="AR99" s="1172"/>
      <c r="AS99" s="1172"/>
      <c r="AT99" s="1172"/>
      <c r="AU99" s="1172"/>
      <c r="AV99" s="1172"/>
      <c r="AW99" s="1172"/>
      <c r="AX99" s="1172"/>
      <c r="AY99" s="1175"/>
    </row>
    <row r="100" spans="1:51" ht="18" customHeight="1" x14ac:dyDescent="0.25">
      <c r="A100" s="743"/>
      <c r="B100" s="743"/>
      <c r="C100" s="745" t="s">
        <v>512</v>
      </c>
      <c r="D100" s="546" t="s">
        <v>41</v>
      </c>
      <c r="E100" s="1161"/>
      <c r="F100" s="1162"/>
      <c r="G100" s="1162"/>
      <c r="H100" s="1161">
        <v>0.05</v>
      </c>
      <c r="I100" s="1161">
        <v>0.05</v>
      </c>
      <c r="J100" s="1161">
        <v>0.05</v>
      </c>
      <c r="K100" s="1163">
        <v>0.05</v>
      </c>
      <c r="L100" s="1164">
        <v>0.05</v>
      </c>
      <c r="M100" s="1161">
        <v>0.05</v>
      </c>
      <c r="N100" s="1164">
        <v>0.05</v>
      </c>
      <c r="O100" s="1164">
        <v>0.05</v>
      </c>
      <c r="P100" s="1164"/>
      <c r="Q100" s="1165"/>
      <c r="R100" s="1161"/>
      <c r="S100" s="1166"/>
      <c r="T100" s="1166"/>
      <c r="U100" s="1167">
        <v>8.6999999999999994E-3</v>
      </c>
      <c r="V100" s="1167">
        <v>1.2500000000000001E-2</v>
      </c>
      <c r="W100" s="1167">
        <v>1.6300000000000002E-2</v>
      </c>
      <c r="X100" s="1168">
        <v>2.01E-2</v>
      </c>
      <c r="Y100" s="1169">
        <v>2.53E-2</v>
      </c>
      <c r="Z100" s="1167">
        <v>2.9499999999999998E-2</v>
      </c>
      <c r="AA100" s="1167">
        <v>3.3500000000000002E-2</v>
      </c>
      <c r="AB100" s="1167">
        <v>3.9E-2</v>
      </c>
      <c r="AC100" s="541"/>
      <c r="AD100" s="542"/>
      <c r="AE100" s="1161"/>
      <c r="AF100" s="1170" t="s">
        <v>702</v>
      </c>
      <c r="AG100" s="1171" t="s">
        <v>447</v>
      </c>
      <c r="AH100" s="1172" t="s">
        <v>636</v>
      </c>
      <c r="AI100" s="1172" t="s">
        <v>666</v>
      </c>
      <c r="AJ100" s="1172" t="s">
        <v>656</v>
      </c>
      <c r="AK100" s="1172" t="s">
        <v>435</v>
      </c>
      <c r="AL100" s="1172" t="s">
        <v>557</v>
      </c>
      <c r="AM100" s="1172" t="s">
        <v>71</v>
      </c>
      <c r="AN100" s="1174">
        <f t="shared" si="19"/>
        <v>258768.19467086013</v>
      </c>
      <c r="AO100" s="1174">
        <v>122145.6444162822</v>
      </c>
      <c r="AP100" s="1174">
        <v>136622.55025457792</v>
      </c>
      <c r="AQ100" s="1172" t="s">
        <v>71</v>
      </c>
      <c r="AR100" s="1172" t="s">
        <v>71</v>
      </c>
      <c r="AS100" s="1172" t="s">
        <v>71</v>
      </c>
      <c r="AT100" s="1172" t="s">
        <v>71</v>
      </c>
      <c r="AU100" s="1172" t="s">
        <v>71</v>
      </c>
      <c r="AV100" s="1172" t="s">
        <v>71</v>
      </c>
      <c r="AW100" s="1172" t="s">
        <v>71</v>
      </c>
      <c r="AX100" s="1172" t="s">
        <v>71</v>
      </c>
      <c r="AY100" s="1175"/>
    </row>
    <row r="101" spans="1:51" ht="18" x14ac:dyDescent="0.25">
      <c r="A101" s="743"/>
      <c r="B101" s="743"/>
      <c r="C101" s="745"/>
      <c r="D101" s="545" t="s">
        <v>3</v>
      </c>
      <c r="E101" s="1165"/>
      <c r="F101" s="1165"/>
      <c r="G101" s="1162"/>
      <c r="H101" s="1161">
        <v>115667793.37408628</v>
      </c>
      <c r="I101" s="1161">
        <v>124397783.14617135</v>
      </c>
      <c r="J101" s="1161">
        <v>166755436.55000001</v>
      </c>
      <c r="K101" s="1163">
        <v>117289500.77208823</v>
      </c>
      <c r="L101" s="1165">
        <v>117289500.77208823</v>
      </c>
      <c r="M101" s="1165">
        <v>107547941.7654625</v>
      </c>
      <c r="N101" s="1164">
        <v>107547941.7654625</v>
      </c>
      <c r="O101" s="1164">
        <v>83391891.559504598</v>
      </c>
      <c r="P101" s="1164"/>
      <c r="Q101" s="1165"/>
      <c r="R101" s="1165"/>
      <c r="S101" s="564"/>
      <c r="T101" s="564"/>
      <c r="U101" s="565">
        <v>115667793.37408628</v>
      </c>
      <c r="V101" s="540">
        <v>124397783.14617135</v>
      </c>
      <c r="W101" s="565">
        <v>166755436.55000001</v>
      </c>
      <c r="X101" s="1176">
        <v>141808413.37071666</v>
      </c>
      <c r="Y101" s="564">
        <v>117289500.77208823</v>
      </c>
      <c r="Z101" s="564">
        <v>107547941.7654625</v>
      </c>
      <c r="AA101" s="564">
        <v>95870269.574914441</v>
      </c>
      <c r="AB101" s="563">
        <v>83391891.559504598</v>
      </c>
      <c r="AC101" s="562"/>
      <c r="AD101" s="562"/>
      <c r="AE101" s="1165"/>
      <c r="AF101" s="1170"/>
      <c r="AG101" s="1171"/>
      <c r="AH101" s="1172"/>
      <c r="AI101" s="1172"/>
      <c r="AJ101" s="1172"/>
      <c r="AK101" s="1172"/>
      <c r="AL101" s="1172"/>
      <c r="AM101" s="1172"/>
      <c r="AN101" s="1174"/>
      <c r="AO101" s="1174"/>
      <c r="AP101" s="1174"/>
      <c r="AQ101" s="1172"/>
      <c r="AR101" s="1172"/>
      <c r="AS101" s="1172"/>
      <c r="AT101" s="1172"/>
      <c r="AU101" s="1172"/>
      <c r="AV101" s="1172"/>
      <c r="AW101" s="1172"/>
      <c r="AX101" s="1172"/>
      <c r="AY101" s="1175"/>
    </row>
    <row r="102" spans="1:51" ht="27" x14ac:dyDescent="0.25">
      <c r="A102" s="743"/>
      <c r="B102" s="743"/>
      <c r="C102" s="745"/>
      <c r="D102" s="544" t="s">
        <v>42</v>
      </c>
      <c r="E102" s="1161"/>
      <c r="F102" s="1161"/>
      <c r="G102" s="1162"/>
      <c r="H102" s="1161">
        <v>0</v>
      </c>
      <c r="I102" s="1161">
        <v>0</v>
      </c>
      <c r="J102" s="1161">
        <v>0</v>
      </c>
      <c r="K102" s="1163">
        <v>0</v>
      </c>
      <c r="L102" s="1161">
        <v>0</v>
      </c>
      <c r="M102" s="1161">
        <v>0</v>
      </c>
      <c r="N102" s="1164">
        <v>0</v>
      </c>
      <c r="O102" s="1164">
        <v>0</v>
      </c>
      <c r="P102" s="1164"/>
      <c r="Q102" s="1161"/>
      <c r="R102" s="1161"/>
      <c r="S102" s="1178"/>
      <c r="T102" s="1178"/>
      <c r="U102" s="1179">
        <v>0</v>
      </c>
      <c r="V102" s="1179">
        <v>0</v>
      </c>
      <c r="W102" s="1179">
        <v>0</v>
      </c>
      <c r="X102" s="1180">
        <v>0</v>
      </c>
      <c r="Y102" s="1178">
        <v>0</v>
      </c>
      <c r="Z102" s="1178">
        <v>0</v>
      </c>
      <c r="AA102" s="1178">
        <v>0</v>
      </c>
      <c r="AB102" s="1178">
        <v>0</v>
      </c>
      <c r="AC102" s="562"/>
      <c r="AD102" s="562"/>
      <c r="AE102" s="1161"/>
      <c r="AF102" s="1170"/>
      <c r="AG102" s="1171"/>
      <c r="AH102" s="1172"/>
      <c r="AI102" s="1172"/>
      <c r="AJ102" s="1172"/>
      <c r="AK102" s="1172"/>
      <c r="AL102" s="1172"/>
      <c r="AM102" s="1172"/>
      <c r="AN102" s="1174"/>
      <c r="AO102" s="1174"/>
      <c r="AP102" s="1174"/>
      <c r="AQ102" s="1172"/>
      <c r="AR102" s="1172"/>
      <c r="AS102" s="1172"/>
      <c r="AT102" s="1172"/>
      <c r="AU102" s="1172"/>
      <c r="AV102" s="1172"/>
      <c r="AW102" s="1172"/>
      <c r="AX102" s="1172"/>
      <c r="AY102" s="1175"/>
    </row>
    <row r="103" spans="1:51" ht="27" x14ac:dyDescent="0.25">
      <c r="A103" s="743"/>
      <c r="B103" s="743"/>
      <c r="C103" s="745"/>
      <c r="D103" s="545" t="s">
        <v>4</v>
      </c>
      <c r="E103" s="1161"/>
      <c r="F103" s="1161"/>
      <c r="G103" s="1162"/>
      <c r="H103" s="1161">
        <v>0</v>
      </c>
      <c r="I103" s="1161">
        <v>0</v>
      </c>
      <c r="J103" s="1161">
        <v>0</v>
      </c>
      <c r="K103" s="1163">
        <v>0</v>
      </c>
      <c r="L103" s="1161">
        <v>0</v>
      </c>
      <c r="M103" s="1161">
        <v>0</v>
      </c>
      <c r="N103" s="1164">
        <v>0</v>
      </c>
      <c r="O103" s="1164">
        <v>0</v>
      </c>
      <c r="P103" s="1164"/>
      <c r="Q103" s="1161"/>
      <c r="R103" s="1161"/>
      <c r="S103" s="1178"/>
      <c r="T103" s="1178"/>
      <c r="U103" s="1179">
        <v>0</v>
      </c>
      <c r="V103" s="1179">
        <v>0</v>
      </c>
      <c r="W103" s="1179">
        <v>0</v>
      </c>
      <c r="X103" s="1180">
        <v>0</v>
      </c>
      <c r="Y103" s="1178">
        <v>0</v>
      </c>
      <c r="Z103" s="1178">
        <v>0</v>
      </c>
      <c r="AA103" s="1178">
        <v>0</v>
      </c>
      <c r="AB103" s="1178">
        <v>0</v>
      </c>
      <c r="AC103" s="562"/>
      <c r="AD103" s="562"/>
      <c r="AE103" s="1161"/>
      <c r="AF103" s="1170"/>
      <c r="AG103" s="1171"/>
      <c r="AH103" s="1172"/>
      <c r="AI103" s="1172"/>
      <c r="AJ103" s="1172"/>
      <c r="AK103" s="1172"/>
      <c r="AL103" s="1172"/>
      <c r="AM103" s="1172"/>
      <c r="AN103" s="1174"/>
      <c r="AO103" s="1174"/>
      <c r="AP103" s="1174"/>
      <c r="AQ103" s="1172"/>
      <c r="AR103" s="1172"/>
      <c r="AS103" s="1172"/>
      <c r="AT103" s="1172"/>
      <c r="AU103" s="1172"/>
      <c r="AV103" s="1172"/>
      <c r="AW103" s="1172"/>
      <c r="AX103" s="1172"/>
      <c r="AY103" s="1175"/>
    </row>
    <row r="104" spans="1:51" ht="27" x14ac:dyDescent="0.25">
      <c r="A104" s="743"/>
      <c r="B104" s="743"/>
      <c r="C104" s="745"/>
      <c r="D104" s="544" t="s">
        <v>43</v>
      </c>
      <c r="E104" s="1161"/>
      <c r="F104" s="1161"/>
      <c r="G104" s="1162"/>
      <c r="H104" s="1161">
        <v>0.05</v>
      </c>
      <c r="I104" s="1161">
        <v>0.05</v>
      </c>
      <c r="J104" s="1161">
        <v>0.05</v>
      </c>
      <c r="K104" s="1163">
        <f t="shared" ref="K104:O105" si="40">K100+K102</f>
        <v>0.05</v>
      </c>
      <c r="L104" s="1161">
        <f t="shared" si="40"/>
        <v>0.05</v>
      </c>
      <c r="M104" s="1161">
        <f t="shared" si="40"/>
        <v>0.05</v>
      </c>
      <c r="N104" s="1164">
        <f t="shared" si="40"/>
        <v>0.05</v>
      </c>
      <c r="O104" s="1164">
        <f t="shared" si="40"/>
        <v>0.05</v>
      </c>
      <c r="P104" s="1164"/>
      <c r="Q104" s="1161"/>
      <c r="R104" s="1161"/>
      <c r="S104" s="1178"/>
      <c r="T104" s="1178"/>
      <c r="U104" s="1181">
        <v>8.6999999999999994E-3</v>
      </c>
      <c r="V104" s="1181">
        <v>1.2500000000000001E-2</v>
      </c>
      <c r="W104" s="1179">
        <v>1.6300000000000002E-2</v>
      </c>
      <c r="X104" s="1180">
        <f t="shared" ref="X104:AB105" si="41">X100+X102</f>
        <v>2.01E-2</v>
      </c>
      <c r="Y104" s="1178">
        <f t="shared" si="41"/>
        <v>2.53E-2</v>
      </c>
      <c r="Z104" s="1178">
        <f t="shared" si="41"/>
        <v>2.9499999999999998E-2</v>
      </c>
      <c r="AA104" s="1178">
        <f t="shared" si="41"/>
        <v>3.3500000000000002E-2</v>
      </c>
      <c r="AB104" s="1178">
        <f t="shared" si="41"/>
        <v>3.9E-2</v>
      </c>
      <c r="AC104" s="562"/>
      <c r="AD104" s="562"/>
      <c r="AE104" s="1161"/>
      <c r="AF104" s="1170"/>
      <c r="AG104" s="1171"/>
      <c r="AH104" s="1172"/>
      <c r="AI104" s="1172"/>
      <c r="AJ104" s="1172"/>
      <c r="AK104" s="1172"/>
      <c r="AL104" s="1172"/>
      <c r="AM104" s="1172"/>
      <c r="AN104" s="1174"/>
      <c r="AO104" s="1174"/>
      <c r="AP104" s="1174"/>
      <c r="AQ104" s="1172"/>
      <c r="AR104" s="1172"/>
      <c r="AS104" s="1172"/>
      <c r="AT104" s="1172"/>
      <c r="AU104" s="1172"/>
      <c r="AV104" s="1172"/>
      <c r="AW104" s="1172"/>
      <c r="AX104" s="1172"/>
      <c r="AY104" s="1175"/>
    </row>
    <row r="105" spans="1:51" ht="27" x14ac:dyDescent="0.25">
      <c r="A105" s="743"/>
      <c r="B105" s="743"/>
      <c r="C105" s="745"/>
      <c r="D105" s="545" t="s">
        <v>45</v>
      </c>
      <c r="E105" s="1165"/>
      <c r="F105" s="1165"/>
      <c r="G105" s="1162"/>
      <c r="H105" s="1161">
        <v>115667793.37408628</v>
      </c>
      <c r="I105" s="1161">
        <v>124397783.14617135</v>
      </c>
      <c r="J105" s="1161">
        <v>166755436.55000001</v>
      </c>
      <c r="K105" s="1163">
        <f t="shared" si="40"/>
        <v>117289500.77208823</v>
      </c>
      <c r="L105" s="1165">
        <f t="shared" si="40"/>
        <v>117289500.77208823</v>
      </c>
      <c r="M105" s="1161">
        <f t="shared" si="40"/>
        <v>107547941.7654625</v>
      </c>
      <c r="N105" s="1164">
        <f t="shared" si="40"/>
        <v>107547941.7654625</v>
      </c>
      <c r="O105" s="1164">
        <f t="shared" si="40"/>
        <v>83391891.559504598</v>
      </c>
      <c r="P105" s="1164"/>
      <c r="Q105" s="1161"/>
      <c r="R105" s="1165"/>
      <c r="S105" s="1165"/>
      <c r="T105" s="1165"/>
      <c r="U105" s="1161">
        <v>115667793.37408628</v>
      </c>
      <c r="V105" s="1179">
        <v>124397783.14617135</v>
      </c>
      <c r="W105" s="1161">
        <v>166755436.55000001</v>
      </c>
      <c r="X105" s="1163">
        <f t="shared" si="41"/>
        <v>141808413.37071666</v>
      </c>
      <c r="Y105" s="1165">
        <f t="shared" si="41"/>
        <v>117289500.77208823</v>
      </c>
      <c r="Z105" s="1165">
        <f t="shared" si="41"/>
        <v>107547941.7654625</v>
      </c>
      <c r="AA105" s="1165">
        <f t="shared" si="41"/>
        <v>95870269.574914441</v>
      </c>
      <c r="AB105" s="1165">
        <f t="shared" si="41"/>
        <v>83391891.559504598</v>
      </c>
      <c r="AC105" s="542"/>
      <c r="AD105" s="542"/>
      <c r="AE105" s="1165"/>
      <c r="AF105" s="1170"/>
      <c r="AG105" s="1171"/>
      <c r="AH105" s="1172"/>
      <c r="AI105" s="1172"/>
      <c r="AJ105" s="1172"/>
      <c r="AK105" s="1172"/>
      <c r="AL105" s="1172"/>
      <c r="AM105" s="1172"/>
      <c r="AN105" s="1174"/>
      <c r="AO105" s="1174"/>
      <c r="AP105" s="1174"/>
      <c r="AQ105" s="1172"/>
      <c r="AR105" s="1172"/>
      <c r="AS105" s="1172"/>
      <c r="AT105" s="1172"/>
      <c r="AU105" s="1172"/>
      <c r="AV105" s="1172"/>
      <c r="AW105" s="1172"/>
      <c r="AX105" s="1172"/>
      <c r="AY105" s="1175"/>
    </row>
    <row r="106" spans="1:51" ht="18" customHeight="1" x14ac:dyDescent="0.25">
      <c r="A106" s="743"/>
      <c r="B106" s="743"/>
      <c r="C106" s="745" t="s">
        <v>513</v>
      </c>
      <c r="D106" s="546" t="s">
        <v>41</v>
      </c>
      <c r="E106" s="1161"/>
      <c r="F106" s="1162"/>
      <c r="G106" s="1162"/>
      <c r="H106" s="1161">
        <v>0.05</v>
      </c>
      <c r="I106" s="1161">
        <v>0.05</v>
      </c>
      <c r="J106" s="1161">
        <v>0.05</v>
      </c>
      <c r="K106" s="1163">
        <v>0.05</v>
      </c>
      <c r="L106" s="1164">
        <v>0.05</v>
      </c>
      <c r="M106" s="1161">
        <v>0.05</v>
      </c>
      <c r="N106" s="1164">
        <v>0.05</v>
      </c>
      <c r="O106" s="1164">
        <v>0.05</v>
      </c>
      <c r="P106" s="1164"/>
      <c r="Q106" s="1165"/>
      <c r="R106" s="1161"/>
      <c r="S106" s="1166"/>
      <c r="T106" s="1166"/>
      <c r="U106" s="1167">
        <v>8.6999999999999994E-3</v>
      </c>
      <c r="V106" s="1167">
        <v>1.2500000000000001E-2</v>
      </c>
      <c r="W106" s="1167">
        <v>1.6300000000000002E-2</v>
      </c>
      <c r="X106" s="1168">
        <v>2.01E-2</v>
      </c>
      <c r="Y106" s="1169">
        <v>2.53E-2</v>
      </c>
      <c r="Z106" s="1167">
        <v>2.9499999999999998E-2</v>
      </c>
      <c r="AA106" s="1182">
        <v>3.3500000000000002E-2</v>
      </c>
      <c r="AB106" s="1167">
        <v>3.9E-2</v>
      </c>
      <c r="AC106" s="541"/>
      <c r="AD106" s="542"/>
      <c r="AE106" s="1161"/>
      <c r="AF106" s="1170" t="s">
        <v>703</v>
      </c>
      <c r="AG106" s="1171" t="s">
        <v>441</v>
      </c>
      <c r="AH106" s="1172">
        <v>94</v>
      </c>
      <c r="AI106" s="1172" t="s">
        <v>624</v>
      </c>
      <c r="AJ106" s="1172" t="s">
        <v>656</v>
      </c>
      <c r="AK106" s="1172" t="s">
        <v>435</v>
      </c>
      <c r="AL106" s="1172" t="s">
        <v>557</v>
      </c>
      <c r="AM106" s="1172" t="s">
        <v>71</v>
      </c>
      <c r="AN106" s="1174">
        <f t="shared" si="22"/>
        <v>19238.115539607385</v>
      </c>
      <c r="AO106" s="1174">
        <v>9835.700458121064</v>
      </c>
      <c r="AP106" s="1174">
        <v>9402.4150814863206</v>
      </c>
      <c r="AQ106" s="1172" t="s">
        <v>71</v>
      </c>
      <c r="AR106" s="1172" t="s">
        <v>71</v>
      </c>
      <c r="AS106" s="1172" t="s">
        <v>71</v>
      </c>
      <c r="AT106" s="1172" t="s">
        <v>71</v>
      </c>
      <c r="AU106" s="1172" t="s">
        <v>71</v>
      </c>
      <c r="AV106" s="1172" t="s">
        <v>71</v>
      </c>
      <c r="AW106" s="1172" t="s">
        <v>71</v>
      </c>
      <c r="AX106" s="1172" t="s">
        <v>71</v>
      </c>
      <c r="AY106" s="1175"/>
    </row>
    <row r="107" spans="1:51" ht="18" x14ac:dyDescent="0.25">
      <c r="A107" s="743"/>
      <c r="B107" s="743"/>
      <c r="C107" s="745"/>
      <c r="D107" s="545" t="s">
        <v>3</v>
      </c>
      <c r="E107" s="1165"/>
      <c r="F107" s="1165"/>
      <c r="G107" s="1162"/>
      <c r="H107" s="1161">
        <v>0</v>
      </c>
      <c r="I107" s="1161">
        <v>12625684.423264237</v>
      </c>
      <c r="J107" s="1161">
        <v>8338545.5599999996</v>
      </c>
      <c r="K107" s="1163">
        <v>8440601.0251415689</v>
      </c>
      <c r="L107" s="1165">
        <v>8440601.0251415689</v>
      </c>
      <c r="M107" s="1165">
        <v>14027820.966560932</v>
      </c>
      <c r="N107" s="1164">
        <v>14027820.966560932</v>
      </c>
      <c r="O107" s="1164">
        <v>10059750.250833405</v>
      </c>
      <c r="P107" s="1164"/>
      <c r="Q107" s="1165"/>
      <c r="R107" s="1165"/>
      <c r="S107" s="564"/>
      <c r="T107" s="564"/>
      <c r="U107" s="565">
        <v>0</v>
      </c>
      <c r="V107" s="540">
        <v>12625684.423264237</v>
      </c>
      <c r="W107" s="565">
        <v>8338545.5599999996</v>
      </c>
      <c r="X107" s="1176">
        <v>10888629.835535742</v>
      </c>
      <c r="Y107" s="564">
        <v>8440601.0251415689</v>
      </c>
      <c r="Z107" s="564">
        <v>14027820.966560932</v>
      </c>
      <c r="AA107" s="564">
        <v>11567335.532266853</v>
      </c>
      <c r="AB107" s="563">
        <v>10059750.250833405</v>
      </c>
      <c r="AC107" s="562"/>
      <c r="AD107" s="562"/>
      <c r="AE107" s="1165"/>
      <c r="AF107" s="1170"/>
      <c r="AG107" s="1171"/>
      <c r="AH107" s="1172"/>
      <c r="AI107" s="1172"/>
      <c r="AJ107" s="1172"/>
      <c r="AK107" s="1172"/>
      <c r="AL107" s="1172"/>
      <c r="AM107" s="1172"/>
      <c r="AN107" s="1174"/>
      <c r="AO107" s="1174"/>
      <c r="AP107" s="1174"/>
      <c r="AQ107" s="1172"/>
      <c r="AR107" s="1172"/>
      <c r="AS107" s="1172"/>
      <c r="AT107" s="1172"/>
      <c r="AU107" s="1172"/>
      <c r="AV107" s="1172"/>
      <c r="AW107" s="1172"/>
      <c r="AX107" s="1172"/>
      <c r="AY107" s="1175"/>
    </row>
    <row r="108" spans="1:51" ht="27" x14ac:dyDescent="0.25">
      <c r="A108" s="743"/>
      <c r="B108" s="743"/>
      <c r="C108" s="745"/>
      <c r="D108" s="544" t="s">
        <v>42</v>
      </c>
      <c r="E108" s="1161"/>
      <c r="F108" s="1161"/>
      <c r="G108" s="1162"/>
      <c r="H108" s="1161">
        <v>0</v>
      </c>
      <c r="I108" s="1161">
        <v>0</v>
      </c>
      <c r="J108" s="1161">
        <v>0</v>
      </c>
      <c r="K108" s="1163">
        <v>0</v>
      </c>
      <c r="L108" s="1161">
        <v>0</v>
      </c>
      <c r="M108" s="1161">
        <v>0</v>
      </c>
      <c r="N108" s="1164">
        <v>0</v>
      </c>
      <c r="O108" s="1164">
        <v>0</v>
      </c>
      <c r="P108" s="1164"/>
      <c r="Q108" s="1161"/>
      <c r="R108" s="1161"/>
      <c r="S108" s="1178"/>
      <c r="T108" s="1178"/>
      <c r="U108" s="1179">
        <v>0</v>
      </c>
      <c r="V108" s="1179">
        <v>0</v>
      </c>
      <c r="W108" s="1179">
        <v>0</v>
      </c>
      <c r="X108" s="1180">
        <v>0</v>
      </c>
      <c r="Y108" s="1178">
        <v>0</v>
      </c>
      <c r="Z108" s="1178">
        <v>0</v>
      </c>
      <c r="AA108" s="1178">
        <v>0</v>
      </c>
      <c r="AB108" s="1178">
        <v>0</v>
      </c>
      <c r="AC108" s="562"/>
      <c r="AD108" s="562"/>
      <c r="AE108" s="1161"/>
      <c r="AF108" s="1170"/>
      <c r="AG108" s="1171"/>
      <c r="AH108" s="1172"/>
      <c r="AI108" s="1172"/>
      <c r="AJ108" s="1172"/>
      <c r="AK108" s="1172"/>
      <c r="AL108" s="1172"/>
      <c r="AM108" s="1172"/>
      <c r="AN108" s="1174"/>
      <c r="AO108" s="1174"/>
      <c r="AP108" s="1174"/>
      <c r="AQ108" s="1172"/>
      <c r="AR108" s="1172"/>
      <c r="AS108" s="1172"/>
      <c r="AT108" s="1172"/>
      <c r="AU108" s="1172"/>
      <c r="AV108" s="1172"/>
      <c r="AW108" s="1172"/>
      <c r="AX108" s="1172"/>
      <c r="AY108" s="1175"/>
    </row>
    <row r="109" spans="1:51" ht="27" x14ac:dyDescent="0.25">
      <c r="A109" s="743"/>
      <c r="B109" s="743"/>
      <c r="C109" s="745"/>
      <c r="D109" s="545" t="s">
        <v>4</v>
      </c>
      <c r="E109" s="1161"/>
      <c r="F109" s="1161"/>
      <c r="G109" s="1162"/>
      <c r="H109" s="1161">
        <v>0</v>
      </c>
      <c r="I109" s="1161">
        <v>0</v>
      </c>
      <c r="J109" s="1161">
        <v>0</v>
      </c>
      <c r="K109" s="1163">
        <v>0</v>
      </c>
      <c r="L109" s="1161">
        <v>0</v>
      </c>
      <c r="M109" s="1161">
        <v>0</v>
      </c>
      <c r="N109" s="1164">
        <v>0</v>
      </c>
      <c r="O109" s="1164">
        <v>0</v>
      </c>
      <c r="P109" s="1164"/>
      <c r="Q109" s="1161"/>
      <c r="R109" s="1161"/>
      <c r="S109" s="1178"/>
      <c r="T109" s="1178"/>
      <c r="U109" s="1179">
        <v>0</v>
      </c>
      <c r="V109" s="1179">
        <v>0</v>
      </c>
      <c r="W109" s="1179">
        <v>0</v>
      </c>
      <c r="X109" s="1180">
        <v>0</v>
      </c>
      <c r="Y109" s="1178">
        <v>0</v>
      </c>
      <c r="Z109" s="1178">
        <v>0</v>
      </c>
      <c r="AA109" s="1178">
        <v>0</v>
      </c>
      <c r="AB109" s="1178">
        <v>0</v>
      </c>
      <c r="AC109" s="562"/>
      <c r="AD109" s="562"/>
      <c r="AE109" s="1161"/>
      <c r="AF109" s="1170"/>
      <c r="AG109" s="1171"/>
      <c r="AH109" s="1172"/>
      <c r="AI109" s="1172"/>
      <c r="AJ109" s="1172"/>
      <c r="AK109" s="1172"/>
      <c r="AL109" s="1172"/>
      <c r="AM109" s="1172"/>
      <c r="AN109" s="1174"/>
      <c r="AO109" s="1174"/>
      <c r="AP109" s="1174"/>
      <c r="AQ109" s="1172"/>
      <c r="AR109" s="1172"/>
      <c r="AS109" s="1172"/>
      <c r="AT109" s="1172"/>
      <c r="AU109" s="1172"/>
      <c r="AV109" s="1172"/>
      <c r="AW109" s="1172"/>
      <c r="AX109" s="1172"/>
      <c r="AY109" s="1175"/>
    </row>
    <row r="110" spans="1:51" ht="27" x14ac:dyDescent="0.25">
      <c r="A110" s="743"/>
      <c r="B110" s="743"/>
      <c r="C110" s="745"/>
      <c r="D110" s="544" t="s">
        <v>43</v>
      </c>
      <c r="E110" s="1161"/>
      <c r="F110" s="1161"/>
      <c r="G110" s="1162"/>
      <c r="H110" s="1161">
        <v>0.5</v>
      </c>
      <c r="I110" s="1161">
        <v>0.5</v>
      </c>
      <c r="J110" s="1161">
        <v>0.05</v>
      </c>
      <c r="K110" s="1163">
        <f t="shared" ref="K110:O111" si="42">K106+K108</f>
        <v>0.05</v>
      </c>
      <c r="L110" s="1161">
        <f t="shared" si="42"/>
        <v>0.05</v>
      </c>
      <c r="M110" s="1161">
        <f t="shared" si="42"/>
        <v>0.05</v>
      </c>
      <c r="N110" s="1164">
        <f t="shared" si="42"/>
        <v>0.05</v>
      </c>
      <c r="O110" s="1164">
        <f t="shared" si="42"/>
        <v>0.05</v>
      </c>
      <c r="P110" s="1164"/>
      <c r="Q110" s="1161"/>
      <c r="R110" s="1161"/>
      <c r="S110" s="1178"/>
      <c r="T110" s="1178"/>
      <c r="U110" s="1181">
        <v>8.6999999999999994E-3</v>
      </c>
      <c r="V110" s="1181">
        <v>1.2500000000000001E-2</v>
      </c>
      <c r="W110" s="1179">
        <v>1.6300000000000002E-2</v>
      </c>
      <c r="X110" s="1180">
        <f t="shared" ref="X110:AB111" si="43">X106+X108</f>
        <v>2.01E-2</v>
      </c>
      <c r="Y110" s="1178">
        <f t="shared" si="43"/>
        <v>2.53E-2</v>
      </c>
      <c r="Z110" s="1178">
        <f t="shared" si="43"/>
        <v>2.9499999999999998E-2</v>
      </c>
      <c r="AA110" s="1178">
        <f t="shared" si="43"/>
        <v>3.3500000000000002E-2</v>
      </c>
      <c r="AB110" s="1178">
        <f t="shared" si="43"/>
        <v>3.9E-2</v>
      </c>
      <c r="AC110" s="562"/>
      <c r="AD110" s="562"/>
      <c r="AE110" s="1161"/>
      <c r="AF110" s="1170"/>
      <c r="AG110" s="1171"/>
      <c r="AH110" s="1172"/>
      <c r="AI110" s="1172"/>
      <c r="AJ110" s="1172"/>
      <c r="AK110" s="1172"/>
      <c r="AL110" s="1172"/>
      <c r="AM110" s="1172"/>
      <c r="AN110" s="1174"/>
      <c r="AO110" s="1174"/>
      <c r="AP110" s="1174"/>
      <c r="AQ110" s="1172"/>
      <c r="AR110" s="1172"/>
      <c r="AS110" s="1172"/>
      <c r="AT110" s="1172"/>
      <c r="AU110" s="1172"/>
      <c r="AV110" s="1172"/>
      <c r="AW110" s="1172"/>
      <c r="AX110" s="1172"/>
      <c r="AY110" s="1175"/>
    </row>
    <row r="111" spans="1:51" ht="27" x14ac:dyDescent="0.25">
      <c r="A111" s="743"/>
      <c r="B111" s="743"/>
      <c r="C111" s="745"/>
      <c r="D111" s="545" t="s">
        <v>45</v>
      </c>
      <c r="E111" s="1165"/>
      <c r="F111" s="1165"/>
      <c r="G111" s="1162"/>
      <c r="H111" s="1161">
        <v>0</v>
      </c>
      <c r="I111" s="1161">
        <v>12625684.423264237</v>
      </c>
      <c r="J111" s="1161">
        <v>8338545.5599999996</v>
      </c>
      <c r="K111" s="1163">
        <f t="shared" si="42"/>
        <v>8440601.0251415689</v>
      </c>
      <c r="L111" s="1165">
        <f t="shared" si="42"/>
        <v>8440601.0251415689</v>
      </c>
      <c r="M111" s="1161">
        <f t="shared" si="42"/>
        <v>14027820.966560932</v>
      </c>
      <c r="N111" s="1164">
        <f t="shared" si="42"/>
        <v>14027820.966560932</v>
      </c>
      <c r="O111" s="1164">
        <f t="shared" si="42"/>
        <v>10059750.250833405</v>
      </c>
      <c r="P111" s="1164"/>
      <c r="Q111" s="1161"/>
      <c r="R111" s="1165"/>
      <c r="S111" s="1165"/>
      <c r="T111" s="1165"/>
      <c r="U111" s="1161">
        <v>0</v>
      </c>
      <c r="V111" s="1179">
        <v>12625684.423264237</v>
      </c>
      <c r="W111" s="1161">
        <v>8338545.5599999996</v>
      </c>
      <c r="X111" s="1163">
        <f t="shared" si="43"/>
        <v>10888629.835535742</v>
      </c>
      <c r="Y111" s="1165">
        <f t="shared" si="43"/>
        <v>8440601.0251415689</v>
      </c>
      <c r="Z111" s="1165">
        <f t="shared" si="43"/>
        <v>14027820.966560932</v>
      </c>
      <c r="AA111" s="1165">
        <f t="shared" si="43"/>
        <v>11567335.532266853</v>
      </c>
      <c r="AB111" s="1165">
        <f t="shared" si="43"/>
        <v>10059750.250833405</v>
      </c>
      <c r="AC111" s="542"/>
      <c r="AD111" s="542"/>
      <c r="AE111" s="1165"/>
      <c r="AF111" s="1170"/>
      <c r="AG111" s="1171"/>
      <c r="AH111" s="1172"/>
      <c r="AI111" s="1172"/>
      <c r="AJ111" s="1172"/>
      <c r="AK111" s="1172"/>
      <c r="AL111" s="1172"/>
      <c r="AM111" s="1172"/>
      <c r="AN111" s="1174"/>
      <c r="AO111" s="1174"/>
      <c r="AP111" s="1174"/>
      <c r="AQ111" s="1172"/>
      <c r="AR111" s="1172"/>
      <c r="AS111" s="1172"/>
      <c r="AT111" s="1172"/>
      <c r="AU111" s="1172"/>
      <c r="AV111" s="1172"/>
      <c r="AW111" s="1172"/>
      <c r="AX111" s="1172"/>
      <c r="AY111" s="1175"/>
    </row>
    <row r="112" spans="1:51" ht="18" customHeight="1" x14ac:dyDescent="0.25">
      <c r="A112" s="743"/>
      <c r="B112" s="743"/>
      <c r="C112" s="745" t="s">
        <v>514</v>
      </c>
      <c r="D112" s="546" t="s">
        <v>41</v>
      </c>
      <c r="E112" s="1161"/>
      <c r="F112" s="1162"/>
      <c r="G112" s="1162"/>
      <c r="H112" s="1161">
        <v>0.05</v>
      </c>
      <c r="I112" s="1161">
        <v>0.05</v>
      </c>
      <c r="J112" s="1161">
        <v>0.05</v>
      </c>
      <c r="K112" s="1163">
        <v>0.05</v>
      </c>
      <c r="L112" s="1164">
        <v>0.05</v>
      </c>
      <c r="M112" s="1161">
        <v>0.05</v>
      </c>
      <c r="N112" s="1164">
        <v>0.05</v>
      </c>
      <c r="O112" s="1164">
        <v>0.05</v>
      </c>
      <c r="P112" s="1164"/>
      <c r="Q112" s="1165"/>
      <c r="R112" s="1161"/>
      <c r="S112" s="1166"/>
      <c r="T112" s="1166"/>
      <c r="U112" s="1167">
        <v>8.6999999999999994E-3</v>
      </c>
      <c r="V112" s="1167">
        <v>1.2500000000000001E-2</v>
      </c>
      <c r="W112" s="1167">
        <v>1.6300000000000002E-2</v>
      </c>
      <c r="X112" s="1168">
        <v>2.01E-2</v>
      </c>
      <c r="Y112" s="1169">
        <v>2.53E-2</v>
      </c>
      <c r="Z112" s="1167">
        <v>2.9499999999999998E-2</v>
      </c>
      <c r="AA112" s="1182">
        <v>3.3500000000000002E-2</v>
      </c>
      <c r="AB112" s="1167">
        <v>3.9E-2</v>
      </c>
      <c r="AC112" s="526"/>
      <c r="AD112" s="561"/>
      <c r="AE112" s="1161"/>
      <c r="AF112" s="1170" t="s">
        <v>704</v>
      </c>
      <c r="AG112" s="1171" t="s">
        <v>448</v>
      </c>
      <c r="AH112" s="1172" t="s">
        <v>568</v>
      </c>
      <c r="AI112" s="1172" t="s">
        <v>649</v>
      </c>
      <c r="AJ112" s="1172" t="s">
        <v>656</v>
      </c>
      <c r="AK112" s="1172" t="s">
        <v>435</v>
      </c>
      <c r="AL112" s="1172">
        <v>6</v>
      </c>
      <c r="AM112" s="1172" t="s">
        <v>71</v>
      </c>
      <c r="AN112" s="1174">
        <f t="shared" ref="AN112" si="44">SUM(AO112:AP117)</f>
        <v>383278.4281180636</v>
      </c>
      <c r="AO112" s="1174">
        <v>185012.57635156851</v>
      </c>
      <c r="AP112" s="1174">
        <v>198265.85176649512</v>
      </c>
      <c r="AQ112" s="1172" t="s">
        <v>71</v>
      </c>
      <c r="AR112" s="1172" t="s">
        <v>71</v>
      </c>
      <c r="AS112" s="1172" t="s">
        <v>71</v>
      </c>
      <c r="AT112" s="1172" t="s">
        <v>71</v>
      </c>
      <c r="AU112" s="1172" t="s">
        <v>71</v>
      </c>
      <c r="AV112" s="1172" t="s">
        <v>71</v>
      </c>
      <c r="AW112" s="1172" t="s">
        <v>71</v>
      </c>
      <c r="AX112" s="1172" t="s">
        <v>71</v>
      </c>
      <c r="AY112" s="1175"/>
    </row>
    <row r="113" spans="1:54" ht="18" x14ac:dyDescent="0.25">
      <c r="A113" s="743"/>
      <c r="B113" s="743"/>
      <c r="C113" s="745"/>
      <c r="D113" s="545" t="s">
        <v>3</v>
      </c>
      <c r="E113" s="1165"/>
      <c r="F113" s="1165"/>
      <c r="G113" s="1162"/>
      <c r="H113" s="1161">
        <v>36198.906547043669</v>
      </c>
      <c r="I113" s="1161">
        <v>74392620.188519239</v>
      </c>
      <c r="J113" s="1161">
        <v>52706988.640000001</v>
      </c>
      <c r="K113" s="1163">
        <v>37560508.07117255</v>
      </c>
      <c r="L113" s="1165">
        <v>37560508.07117255</v>
      </c>
      <c r="M113" s="1165">
        <v>48231960.38641379</v>
      </c>
      <c r="N113" s="1164">
        <v>48231960.38641379</v>
      </c>
      <c r="O113" s="1164">
        <v>44187287.106496289</v>
      </c>
      <c r="P113" s="1164"/>
      <c r="Q113" s="1165"/>
      <c r="R113" s="1165"/>
      <c r="S113" s="564"/>
      <c r="T113" s="564"/>
      <c r="U113" s="565">
        <v>36198.906547043669</v>
      </c>
      <c r="V113" s="540">
        <v>74392620.188519239</v>
      </c>
      <c r="W113" s="565">
        <v>52706988.640000001</v>
      </c>
      <c r="X113" s="1176">
        <v>38381774.154901177</v>
      </c>
      <c r="Y113" s="564">
        <v>37560508.07117255</v>
      </c>
      <c r="Z113" s="564">
        <v>48231960.38641379</v>
      </c>
      <c r="AA113" s="564">
        <v>50981314.641944997</v>
      </c>
      <c r="AB113" s="563">
        <v>44187287.106496289</v>
      </c>
      <c r="AC113" s="562"/>
      <c r="AD113" s="562"/>
      <c r="AE113" s="1165"/>
      <c r="AF113" s="1170"/>
      <c r="AG113" s="1171"/>
      <c r="AH113" s="1172"/>
      <c r="AI113" s="1172"/>
      <c r="AJ113" s="1172"/>
      <c r="AK113" s="1172"/>
      <c r="AL113" s="1172"/>
      <c r="AM113" s="1172"/>
      <c r="AN113" s="1174"/>
      <c r="AO113" s="1174"/>
      <c r="AP113" s="1174"/>
      <c r="AQ113" s="1172"/>
      <c r="AR113" s="1172"/>
      <c r="AS113" s="1172"/>
      <c r="AT113" s="1172"/>
      <c r="AU113" s="1172"/>
      <c r="AV113" s="1172"/>
      <c r="AW113" s="1172"/>
      <c r="AX113" s="1172"/>
      <c r="AY113" s="1175"/>
    </row>
    <row r="114" spans="1:54" ht="27" x14ac:dyDescent="0.25">
      <c r="A114" s="743"/>
      <c r="B114" s="743"/>
      <c r="C114" s="745"/>
      <c r="D114" s="544" t="s">
        <v>42</v>
      </c>
      <c r="E114" s="1161"/>
      <c r="F114" s="1161"/>
      <c r="G114" s="1162"/>
      <c r="H114" s="1161">
        <v>0</v>
      </c>
      <c r="I114" s="1161">
        <v>0</v>
      </c>
      <c r="J114" s="1161">
        <v>0</v>
      </c>
      <c r="K114" s="1163">
        <v>0</v>
      </c>
      <c r="L114" s="1161">
        <v>0</v>
      </c>
      <c r="M114" s="1161">
        <v>0</v>
      </c>
      <c r="N114" s="1164">
        <v>0</v>
      </c>
      <c r="O114" s="1164">
        <v>0</v>
      </c>
      <c r="P114" s="1164"/>
      <c r="Q114" s="1161"/>
      <c r="R114" s="1161"/>
      <c r="S114" s="1178"/>
      <c r="T114" s="1178"/>
      <c r="U114" s="1179">
        <v>0</v>
      </c>
      <c r="V114" s="1179">
        <v>0</v>
      </c>
      <c r="W114" s="1179">
        <v>0</v>
      </c>
      <c r="X114" s="1180">
        <v>0</v>
      </c>
      <c r="Y114" s="1178">
        <v>0</v>
      </c>
      <c r="Z114" s="1178">
        <v>0</v>
      </c>
      <c r="AA114" s="1178">
        <v>0</v>
      </c>
      <c r="AB114" s="1178">
        <v>0</v>
      </c>
      <c r="AC114" s="562"/>
      <c r="AD114" s="562"/>
      <c r="AE114" s="1161"/>
      <c r="AF114" s="1170"/>
      <c r="AG114" s="1171"/>
      <c r="AH114" s="1172"/>
      <c r="AI114" s="1172"/>
      <c r="AJ114" s="1172"/>
      <c r="AK114" s="1172"/>
      <c r="AL114" s="1172"/>
      <c r="AM114" s="1172"/>
      <c r="AN114" s="1174"/>
      <c r="AO114" s="1174"/>
      <c r="AP114" s="1174"/>
      <c r="AQ114" s="1172"/>
      <c r="AR114" s="1172"/>
      <c r="AS114" s="1172"/>
      <c r="AT114" s="1172"/>
      <c r="AU114" s="1172"/>
      <c r="AV114" s="1172"/>
      <c r="AW114" s="1172"/>
      <c r="AX114" s="1172"/>
      <c r="AY114" s="1175"/>
    </row>
    <row r="115" spans="1:54" ht="27" x14ac:dyDescent="0.25">
      <c r="A115" s="743"/>
      <c r="B115" s="743"/>
      <c r="C115" s="745"/>
      <c r="D115" s="545" t="s">
        <v>4</v>
      </c>
      <c r="E115" s="1161"/>
      <c r="F115" s="1161"/>
      <c r="G115" s="1162"/>
      <c r="H115" s="1161">
        <v>0</v>
      </c>
      <c r="I115" s="1161">
        <v>0</v>
      </c>
      <c r="J115" s="1161">
        <v>0</v>
      </c>
      <c r="K115" s="1163">
        <v>0</v>
      </c>
      <c r="L115" s="1161">
        <v>0</v>
      </c>
      <c r="M115" s="1161">
        <v>0</v>
      </c>
      <c r="N115" s="1164">
        <v>0</v>
      </c>
      <c r="O115" s="1164">
        <v>0</v>
      </c>
      <c r="P115" s="1164"/>
      <c r="Q115" s="1161"/>
      <c r="R115" s="1161"/>
      <c r="S115" s="1178"/>
      <c r="T115" s="1178"/>
      <c r="U115" s="1179">
        <v>0</v>
      </c>
      <c r="V115" s="1179">
        <v>0</v>
      </c>
      <c r="W115" s="1179">
        <v>0</v>
      </c>
      <c r="X115" s="1180">
        <v>0</v>
      </c>
      <c r="Y115" s="1178">
        <v>0</v>
      </c>
      <c r="Z115" s="1178">
        <v>0</v>
      </c>
      <c r="AA115" s="1178">
        <v>0</v>
      </c>
      <c r="AB115" s="1178">
        <v>0</v>
      </c>
      <c r="AC115" s="562"/>
      <c r="AD115" s="562"/>
      <c r="AE115" s="1161"/>
      <c r="AF115" s="1170"/>
      <c r="AG115" s="1171"/>
      <c r="AH115" s="1172"/>
      <c r="AI115" s="1172"/>
      <c r="AJ115" s="1172"/>
      <c r="AK115" s="1172"/>
      <c r="AL115" s="1172"/>
      <c r="AM115" s="1172"/>
      <c r="AN115" s="1174"/>
      <c r="AO115" s="1174"/>
      <c r="AP115" s="1174"/>
      <c r="AQ115" s="1172"/>
      <c r="AR115" s="1172"/>
      <c r="AS115" s="1172"/>
      <c r="AT115" s="1172"/>
      <c r="AU115" s="1172"/>
      <c r="AV115" s="1172"/>
      <c r="AW115" s="1172"/>
      <c r="AX115" s="1172"/>
      <c r="AY115" s="1175"/>
    </row>
    <row r="116" spans="1:54" ht="27" x14ac:dyDescent="0.25">
      <c r="A116" s="743"/>
      <c r="B116" s="743"/>
      <c r="C116" s="745"/>
      <c r="D116" s="544" t="s">
        <v>43</v>
      </c>
      <c r="E116" s="1161"/>
      <c r="F116" s="1161"/>
      <c r="G116" s="1162"/>
      <c r="H116" s="1161">
        <v>0.05</v>
      </c>
      <c r="I116" s="1161">
        <v>0.05</v>
      </c>
      <c r="J116" s="1161">
        <v>0.05</v>
      </c>
      <c r="K116" s="1163">
        <f t="shared" ref="K116:O117" si="45">K112+K114</f>
        <v>0.05</v>
      </c>
      <c r="L116" s="1161">
        <f t="shared" si="45"/>
        <v>0.05</v>
      </c>
      <c r="M116" s="1161">
        <f t="shared" si="45"/>
        <v>0.05</v>
      </c>
      <c r="N116" s="1164">
        <f t="shared" si="45"/>
        <v>0.05</v>
      </c>
      <c r="O116" s="1164">
        <f t="shared" si="45"/>
        <v>0.05</v>
      </c>
      <c r="P116" s="1164"/>
      <c r="Q116" s="1161"/>
      <c r="R116" s="1161"/>
      <c r="S116" s="1178"/>
      <c r="T116" s="1178"/>
      <c r="U116" s="1181">
        <v>8.6999999999999994E-3</v>
      </c>
      <c r="V116" s="1181">
        <v>1.2500000000000001E-2</v>
      </c>
      <c r="W116" s="1179">
        <v>1.6300000000000002E-2</v>
      </c>
      <c r="X116" s="1180">
        <f t="shared" ref="X116:AB117" si="46">X112+X114</f>
        <v>2.01E-2</v>
      </c>
      <c r="Y116" s="1178">
        <f t="shared" si="46"/>
        <v>2.53E-2</v>
      </c>
      <c r="Z116" s="1178">
        <f t="shared" si="46"/>
        <v>2.9499999999999998E-2</v>
      </c>
      <c r="AA116" s="1178">
        <f t="shared" si="46"/>
        <v>3.3500000000000002E-2</v>
      </c>
      <c r="AB116" s="1178">
        <f t="shared" si="46"/>
        <v>3.9E-2</v>
      </c>
      <c r="AC116" s="562"/>
      <c r="AD116" s="562"/>
      <c r="AE116" s="1161"/>
      <c r="AF116" s="1170"/>
      <c r="AG116" s="1171"/>
      <c r="AH116" s="1172"/>
      <c r="AI116" s="1172"/>
      <c r="AJ116" s="1172"/>
      <c r="AK116" s="1172"/>
      <c r="AL116" s="1172"/>
      <c r="AM116" s="1172"/>
      <c r="AN116" s="1174"/>
      <c r="AO116" s="1174"/>
      <c r="AP116" s="1174"/>
      <c r="AQ116" s="1172"/>
      <c r="AR116" s="1172"/>
      <c r="AS116" s="1172"/>
      <c r="AT116" s="1172"/>
      <c r="AU116" s="1172"/>
      <c r="AV116" s="1172"/>
      <c r="AW116" s="1172"/>
      <c r="AX116" s="1172"/>
      <c r="AY116" s="1175"/>
    </row>
    <row r="117" spans="1:54" ht="27" x14ac:dyDescent="0.25">
      <c r="A117" s="743"/>
      <c r="B117" s="743"/>
      <c r="C117" s="745"/>
      <c r="D117" s="545" t="s">
        <v>45</v>
      </c>
      <c r="E117" s="1165"/>
      <c r="F117" s="1165"/>
      <c r="G117" s="1162"/>
      <c r="H117" s="1161">
        <v>36198.906547043669</v>
      </c>
      <c r="I117" s="1161">
        <v>74392620.188519239</v>
      </c>
      <c r="J117" s="1161">
        <v>1.2500000000000001E-2</v>
      </c>
      <c r="K117" s="1163">
        <f t="shared" si="45"/>
        <v>37560508.07117255</v>
      </c>
      <c r="L117" s="1165">
        <f t="shared" si="45"/>
        <v>37560508.07117255</v>
      </c>
      <c r="M117" s="1161">
        <f t="shared" si="45"/>
        <v>48231960.38641379</v>
      </c>
      <c r="N117" s="1164">
        <f t="shared" si="45"/>
        <v>48231960.38641379</v>
      </c>
      <c r="O117" s="1164">
        <f t="shared" si="45"/>
        <v>44187287.106496289</v>
      </c>
      <c r="P117" s="1164"/>
      <c r="Q117" s="1161"/>
      <c r="R117" s="1165"/>
      <c r="S117" s="1165"/>
      <c r="T117" s="1165"/>
      <c r="U117" s="1164">
        <v>8.6499999999999997E-3</v>
      </c>
      <c r="V117" s="1181">
        <v>1.2500000000000001E-2</v>
      </c>
      <c r="W117" s="1161">
        <v>1.2500000000000001E-2</v>
      </c>
      <c r="X117" s="1163">
        <f t="shared" si="46"/>
        <v>38381774.154901177</v>
      </c>
      <c r="Y117" s="1165">
        <f t="shared" si="46"/>
        <v>37560508.07117255</v>
      </c>
      <c r="Z117" s="1165">
        <f t="shared" si="46"/>
        <v>48231960.38641379</v>
      </c>
      <c r="AA117" s="1165">
        <f t="shared" si="46"/>
        <v>50981314.641944997</v>
      </c>
      <c r="AB117" s="1165">
        <f t="shared" si="46"/>
        <v>44187287.106496289</v>
      </c>
      <c r="AC117" s="542"/>
      <c r="AD117" s="542"/>
      <c r="AE117" s="1165"/>
      <c r="AF117" s="1170"/>
      <c r="AG117" s="1171"/>
      <c r="AH117" s="1172"/>
      <c r="AI117" s="1172"/>
      <c r="AJ117" s="1172"/>
      <c r="AK117" s="1172"/>
      <c r="AL117" s="1172"/>
      <c r="AM117" s="1172"/>
      <c r="AN117" s="1174"/>
      <c r="AO117" s="1174"/>
      <c r="AP117" s="1174"/>
      <c r="AQ117" s="1172"/>
      <c r="AR117" s="1172"/>
      <c r="AS117" s="1172"/>
      <c r="AT117" s="1172"/>
      <c r="AU117" s="1172"/>
      <c r="AV117" s="1172"/>
      <c r="AW117" s="1172"/>
      <c r="AX117" s="1172"/>
      <c r="AY117" s="1175"/>
    </row>
    <row r="118" spans="1:54" ht="18" customHeight="1" x14ac:dyDescent="0.25">
      <c r="A118" s="743"/>
      <c r="B118" s="743"/>
      <c r="C118" s="745" t="s">
        <v>515</v>
      </c>
      <c r="D118" s="546" t="s">
        <v>41</v>
      </c>
      <c r="E118" s="1161"/>
      <c r="F118" s="1162"/>
      <c r="G118" s="1162"/>
      <c r="H118" s="1161">
        <v>0.05</v>
      </c>
      <c r="I118" s="1161">
        <v>0.05</v>
      </c>
      <c r="J118" s="1161">
        <v>0.05</v>
      </c>
      <c r="K118" s="1163">
        <v>0.05</v>
      </c>
      <c r="L118" s="1164">
        <v>0.05</v>
      </c>
      <c r="M118" s="1161">
        <v>0.05</v>
      </c>
      <c r="N118" s="1164">
        <v>0.05</v>
      </c>
      <c r="O118" s="1164">
        <v>0.05</v>
      </c>
      <c r="P118" s="1164"/>
      <c r="Q118" s="1165"/>
      <c r="R118" s="1161"/>
      <c r="S118" s="1166"/>
      <c r="T118" s="1166"/>
      <c r="U118" s="1167">
        <v>8.6999999999999994E-3</v>
      </c>
      <c r="V118" s="1167">
        <v>1.2500000000000001E-2</v>
      </c>
      <c r="W118" s="1167">
        <v>1.6300000000000002E-2</v>
      </c>
      <c r="X118" s="1168">
        <v>2.01E-2</v>
      </c>
      <c r="Y118" s="1169">
        <v>2.53E-2</v>
      </c>
      <c r="Z118" s="1167">
        <v>2.9499999999999998E-2</v>
      </c>
      <c r="AA118" s="1182">
        <v>3.3500000000000002E-2</v>
      </c>
      <c r="AB118" s="1167">
        <v>3.9E-2</v>
      </c>
      <c r="AC118" s="539"/>
      <c r="AD118" s="542"/>
      <c r="AE118" s="1161"/>
      <c r="AF118" s="1170" t="s">
        <v>705</v>
      </c>
      <c r="AG118" s="1171" t="s">
        <v>443</v>
      </c>
      <c r="AH118" s="1172" t="s">
        <v>637</v>
      </c>
      <c r="AI118" s="1172" t="s">
        <v>667</v>
      </c>
      <c r="AJ118" s="1172" t="s">
        <v>656</v>
      </c>
      <c r="AK118" s="1172" t="s">
        <v>435</v>
      </c>
      <c r="AL118" s="1172">
        <v>3</v>
      </c>
      <c r="AM118" s="1172" t="s">
        <v>71</v>
      </c>
      <c r="AN118" s="1174">
        <f t="shared" ref="AN118" si="47">SUM(AO118:AP123)</f>
        <v>639145.69900265138</v>
      </c>
      <c r="AO118" s="1174">
        <v>311958.96102613024</v>
      </c>
      <c r="AP118" s="1174">
        <v>327186.73797652114</v>
      </c>
      <c r="AQ118" s="1172" t="s">
        <v>71</v>
      </c>
      <c r="AR118" s="1172" t="s">
        <v>71</v>
      </c>
      <c r="AS118" s="1172" t="s">
        <v>71</v>
      </c>
      <c r="AT118" s="1172" t="s">
        <v>71</v>
      </c>
      <c r="AU118" s="1172" t="s">
        <v>71</v>
      </c>
      <c r="AV118" s="1172" t="s">
        <v>71</v>
      </c>
      <c r="AW118" s="1172" t="s">
        <v>71</v>
      </c>
      <c r="AX118" s="1172" t="s">
        <v>71</v>
      </c>
      <c r="AY118" s="1175"/>
    </row>
    <row r="119" spans="1:54" ht="18" x14ac:dyDescent="0.25">
      <c r="A119" s="743"/>
      <c r="B119" s="743"/>
      <c r="C119" s="745"/>
      <c r="D119" s="545" t="s">
        <v>3</v>
      </c>
      <c r="E119" s="1165"/>
      <c r="F119" s="1165"/>
      <c r="G119" s="1162"/>
      <c r="H119" s="1161">
        <v>31608.600580853887</v>
      </c>
      <c r="I119" s="1161">
        <v>174355450.75855529</v>
      </c>
      <c r="J119" s="1161">
        <v>184208915.40000001</v>
      </c>
      <c r="K119" s="1163">
        <v>106855644.51745848</v>
      </c>
      <c r="L119" s="1165">
        <v>106855644.51745848</v>
      </c>
      <c r="M119" s="1165">
        <v>110802069.450986</v>
      </c>
      <c r="N119" s="1164">
        <v>110802069.450986</v>
      </c>
      <c r="O119" s="1164">
        <v>105090056.36568664</v>
      </c>
      <c r="P119" s="1164"/>
      <c r="Q119" s="1165"/>
      <c r="R119" s="1165"/>
      <c r="S119" s="564"/>
      <c r="T119" s="564"/>
      <c r="U119" s="565">
        <v>31608.600580853887</v>
      </c>
      <c r="V119" s="540">
        <v>174355450.75855529</v>
      </c>
      <c r="W119" s="565">
        <v>184208915.40000001</v>
      </c>
      <c r="X119" s="1176">
        <v>135974086.65013736</v>
      </c>
      <c r="Y119" s="564">
        <v>106855644.51745848</v>
      </c>
      <c r="Z119" s="564">
        <v>110802069.450986</v>
      </c>
      <c r="AA119" s="564">
        <v>94178734.146540329</v>
      </c>
      <c r="AB119" s="563">
        <v>105090056.36568664</v>
      </c>
      <c r="AC119" s="562"/>
      <c r="AD119" s="562"/>
      <c r="AE119" s="1165"/>
      <c r="AF119" s="1170"/>
      <c r="AG119" s="1171"/>
      <c r="AH119" s="1172"/>
      <c r="AI119" s="1172"/>
      <c r="AJ119" s="1172"/>
      <c r="AK119" s="1172"/>
      <c r="AL119" s="1172"/>
      <c r="AM119" s="1172"/>
      <c r="AN119" s="1174"/>
      <c r="AO119" s="1174"/>
      <c r="AP119" s="1174"/>
      <c r="AQ119" s="1172"/>
      <c r="AR119" s="1172"/>
      <c r="AS119" s="1172"/>
      <c r="AT119" s="1172"/>
      <c r="AU119" s="1172"/>
      <c r="AV119" s="1172"/>
      <c r="AW119" s="1172"/>
      <c r="AX119" s="1172"/>
      <c r="AY119" s="1175"/>
    </row>
    <row r="120" spans="1:54" ht="27" x14ac:dyDescent="0.25">
      <c r="A120" s="743"/>
      <c r="B120" s="743"/>
      <c r="C120" s="745"/>
      <c r="D120" s="544" t="s">
        <v>42</v>
      </c>
      <c r="E120" s="1161"/>
      <c r="F120" s="1161"/>
      <c r="G120" s="1162"/>
      <c r="H120" s="1161">
        <v>0</v>
      </c>
      <c r="I120" s="1161">
        <v>0</v>
      </c>
      <c r="J120" s="1161">
        <v>0</v>
      </c>
      <c r="K120" s="1163">
        <v>0</v>
      </c>
      <c r="L120" s="1161">
        <v>0</v>
      </c>
      <c r="M120" s="1161">
        <v>0</v>
      </c>
      <c r="N120" s="1164">
        <v>0</v>
      </c>
      <c r="O120" s="1164">
        <v>0</v>
      </c>
      <c r="P120" s="1164"/>
      <c r="Q120" s="1161"/>
      <c r="R120" s="1161"/>
      <c r="S120" s="1178"/>
      <c r="T120" s="1178"/>
      <c r="U120" s="1179">
        <v>0</v>
      </c>
      <c r="V120" s="1179">
        <v>0</v>
      </c>
      <c r="W120" s="1179">
        <v>0</v>
      </c>
      <c r="X120" s="1180">
        <v>0</v>
      </c>
      <c r="Y120" s="1178">
        <v>0</v>
      </c>
      <c r="Z120" s="1178">
        <v>0</v>
      </c>
      <c r="AA120" s="1178">
        <v>0</v>
      </c>
      <c r="AB120" s="1178">
        <v>0</v>
      </c>
      <c r="AC120" s="562"/>
      <c r="AD120" s="562"/>
      <c r="AE120" s="1161"/>
      <c r="AF120" s="1170"/>
      <c r="AG120" s="1171"/>
      <c r="AH120" s="1172"/>
      <c r="AI120" s="1172"/>
      <c r="AJ120" s="1172"/>
      <c r="AK120" s="1172"/>
      <c r="AL120" s="1172"/>
      <c r="AM120" s="1172"/>
      <c r="AN120" s="1174"/>
      <c r="AO120" s="1174"/>
      <c r="AP120" s="1174"/>
      <c r="AQ120" s="1172"/>
      <c r="AR120" s="1172"/>
      <c r="AS120" s="1172"/>
      <c r="AT120" s="1172"/>
      <c r="AU120" s="1172"/>
      <c r="AV120" s="1172"/>
      <c r="AW120" s="1172"/>
      <c r="AX120" s="1172"/>
      <c r="AY120" s="1175"/>
    </row>
    <row r="121" spans="1:54" ht="27" x14ac:dyDescent="0.25">
      <c r="A121" s="743"/>
      <c r="B121" s="743"/>
      <c r="C121" s="745"/>
      <c r="D121" s="545" t="s">
        <v>4</v>
      </c>
      <c r="E121" s="1161"/>
      <c r="F121" s="1161"/>
      <c r="G121" s="1162"/>
      <c r="H121" s="1161">
        <v>0</v>
      </c>
      <c r="I121" s="1161">
        <v>0</v>
      </c>
      <c r="J121" s="1161">
        <v>0</v>
      </c>
      <c r="K121" s="1163">
        <v>0</v>
      </c>
      <c r="L121" s="1161">
        <v>0</v>
      </c>
      <c r="M121" s="1161">
        <v>0</v>
      </c>
      <c r="N121" s="1164">
        <v>0</v>
      </c>
      <c r="O121" s="1164">
        <v>0</v>
      </c>
      <c r="P121" s="1164"/>
      <c r="Q121" s="1161"/>
      <c r="R121" s="1161"/>
      <c r="S121" s="1178"/>
      <c r="T121" s="1178"/>
      <c r="U121" s="1179">
        <v>0</v>
      </c>
      <c r="V121" s="1179">
        <v>0</v>
      </c>
      <c r="W121" s="1179">
        <v>0</v>
      </c>
      <c r="X121" s="1180">
        <v>0</v>
      </c>
      <c r="Y121" s="1178">
        <v>0</v>
      </c>
      <c r="Z121" s="1178">
        <v>0</v>
      </c>
      <c r="AA121" s="1178">
        <v>0</v>
      </c>
      <c r="AB121" s="1178">
        <v>0</v>
      </c>
      <c r="AC121" s="562"/>
      <c r="AD121" s="562"/>
      <c r="AE121" s="1161"/>
      <c r="AF121" s="1170"/>
      <c r="AG121" s="1171"/>
      <c r="AH121" s="1172"/>
      <c r="AI121" s="1172"/>
      <c r="AJ121" s="1172"/>
      <c r="AK121" s="1172"/>
      <c r="AL121" s="1172"/>
      <c r="AM121" s="1172"/>
      <c r="AN121" s="1174"/>
      <c r="AO121" s="1174"/>
      <c r="AP121" s="1174"/>
      <c r="AQ121" s="1172"/>
      <c r="AR121" s="1172"/>
      <c r="AS121" s="1172"/>
      <c r="AT121" s="1172"/>
      <c r="AU121" s="1172"/>
      <c r="AV121" s="1172"/>
      <c r="AW121" s="1172"/>
      <c r="AX121" s="1172"/>
      <c r="AY121" s="1175"/>
    </row>
    <row r="122" spans="1:54" ht="27" x14ac:dyDescent="0.25">
      <c r="A122" s="743"/>
      <c r="B122" s="743"/>
      <c r="C122" s="745"/>
      <c r="D122" s="544" t="s">
        <v>43</v>
      </c>
      <c r="E122" s="1161"/>
      <c r="F122" s="1161"/>
      <c r="G122" s="1162"/>
      <c r="H122" s="1161">
        <v>0.5</v>
      </c>
      <c r="I122" s="1161">
        <v>0.5</v>
      </c>
      <c r="J122" s="1161">
        <v>0.05</v>
      </c>
      <c r="K122" s="1163">
        <f t="shared" ref="K122:O123" si="48">K118+K120</f>
        <v>0.05</v>
      </c>
      <c r="L122" s="1161">
        <f t="shared" si="48"/>
        <v>0.05</v>
      </c>
      <c r="M122" s="1161">
        <f t="shared" si="48"/>
        <v>0.05</v>
      </c>
      <c r="N122" s="1164">
        <f t="shared" si="48"/>
        <v>0.05</v>
      </c>
      <c r="O122" s="1164">
        <f t="shared" si="48"/>
        <v>0.05</v>
      </c>
      <c r="P122" s="1164"/>
      <c r="Q122" s="1161"/>
      <c r="R122" s="1161"/>
      <c r="S122" s="1178"/>
      <c r="T122" s="1178"/>
      <c r="U122" s="1181">
        <v>8.6999999999999994E-3</v>
      </c>
      <c r="V122" s="1181">
        <v>1.2500000000000001E-2</v>
      </c>
      <c r="W122" s="1179">
        <v>1.6300000000000002E-2</v>
      </c>
      <c r="X122" s="1180">
        <f t="shared" ref="X122:AB123" si="49">X118+X120</f>
        <v>2.01E-2</v>
      </c>
      <c r="Y122" s="1178">
        <f t="shared" si="49"/>
        <v>2.53E-2</v>
      </c>
      <c r="Z122" s="1178">
        <f t="shared" si="49"/>
        <v>2.9499999999999998E-2</v>
      </c>
      <c r="AA122" s="1178">
        <f t="shared" si="49"/>
        <v>3.3500000000000002E-2</v>
      </c>
      <c r="AB122" s="1178">
        <f t="shared" si="49"/>
        <v>3.9E-2</v>
      </c>
      <c r="AC122" s="562"/>
      <c r="AD122" s="562"/>
      <c r="AE122" s="1161"/>
      <c r="AF122" s="1170"/>
      <c r="AG122" s="1171"/>
      <c r="AH122" s="1172"/>
      <c r="AI122" s="1172"/>
      <c r="AJ122" s="1172"/>
      <c r="AK122" s="1172"/>
      <c r="AL122" s="1172"/>
      <c r="AM122" s="1172"/>
      <c r="AN122" s="1174"/>
      <c r="AO122" s="1174"/>
      <c r="AP122" s="1174"/>
      <c r="AQ122" s="1172"/>
      <c r="AR122" s="1172"/>
      <c r="AS122" s="1172"/>
      <c r="AT122" s="1172"/>
      <c r="AU122" s="1172"/>
      <c r="AV122" s="1172"/>
      <c r="AW122" s="1172"/>
      <c r="AX122" s="1172"/>
      <c r="AY122" s="1175"/>
    </row>
    <row r="123" spans="1:54" ht="27" x14ac:dyDescent="0.25">
      <c r="A123" s="743"/>
      <c r="B123" s="743"/>
      <c r="C123" s="745"/>
      <c r="D123" s="545" t="s">
        <v>45</v>
      </c>
      <c r="E123" s="1165"/>
      <c r="F123" s="1165"/>
      <c r="G123" s="1162"/>
      <c r="H123" s="1161">
        <v>31608.600580853887</v>
      </c>
      <c r="I123" s="1161">
        <v>174355450.75855529</v>
      </c>
      <c r="J123" s="1161">
        <v>184208915.40000001</v>
      </c>
      <c r="K123" s="1163">
        <f t="shared" si="48"/>
        <v>106855644.51745848</v>
      </c>
      <c r="L123" s="1165">
        <f t="shared" si="48"/>
        <v>106855644.51745848</v>
      </c>
      <c r="M123" s="1161">
        <f t="shared" si="48"/>
        <v>110802069.450986</v>
      </c>
      <c r="N123" s="1164">
        <f t="shared" si="48"/>
        <v>110802069.450986</v>
      </c>
      <c r="O123" s="1164">
        <f t="shared" si="48"/>
        <v>105090056.36568664</v>
      </c>
      <c r="P123" s="1164"/>
      <c r="Q123" s="1161"/>
      <c r="R123" s="1165"/>
      <c r="S123" s="1165"/>
      <c r="T123" s="1165"/>
      <c r="U123" s="1161">
        <v>31608.600580853887</v>
      </c>
      <c r="V123" s="1179">
        <v>174355450.75855529</v>
      </c>
      <c r="W123" s="1161">
        <v>184208915.40000001</v>
      </c>
      <c r="X123" s="1163">
        <f t="shared" si="49"/>
        <v>135974086.65013736</v>
      </c>
      <c r="Y123" s="1165">
        <f t="shared" si="49"/>
        <v>106855644.51745848</v>
      </c>
      <c r="Z123" s="1165">
        <f t="shared" si="49"/>
        <v>110802069.450986</v>
      </c>
      <c r="AA123" s="1165">
        <f t="shared" si="49"/>
        <v>94178734.146540329</v>
      </c>
      <c r="AB123" s="1165">
        <f t="shared" si="49"/>
        <v>105090056.36568664</v>
      </c>
      <c r="AC123" s="542"/>
      <c r="AD123" s="542"/>
      <c r="AE123" s="1165"/>
      <c r="AF123" s="1170"/>
      <c r="AG123" s="1171"/>
      <c r="AH123" s="1172"/>
      <c r="AI123" s="1172"/>
      <c r="AJ123" s="1172"/>
      <c r="AK123" s="1172"/>
      <c r="AL123" s="1172"/>
      <c r="AM123" s="1172"/>
      <c r="AN123" s="1174"/>
      <c r="AO123" s="1174"/>
      <c r="AP123" s="1174"/>
      <c r="AQ123" s="1172"/>
      <c r="AR123" s="1172"/>
      <c r="AS123" s="1172"/>
      <c r="AT123" s="1172"/>
      <c r="AU123" s="1172"/>
      <c r="AV123" s="1172"/>
      <c r="AW123" s="1172"/>
      <c r="AX123" s="1172"/>
      <c r="AY123" s="1175"/>
      <c r="BB123" s="736"/>
    </row>
    <row r="124" spans="1:54" ht="18" customHeight="1" x14ac:dyDescent="0.25">
      <c r="A124" s="743"/>
      <c r="B124" s="743"/>
      <c r="C124" s="745" t="s">
        <v>486</v>
      </c>
      <c r="D124" s="546" t="s">
        <v>41</v>
      </c>
      <c r="E124" s="1161"/>
      <c r="F124" s="1162"/>
      <c r="G124" s="1165"/>
      <c r="H124" s="1161">
        <v>0.05</v>
      </c>
      <c r="I124" s="1161">
        <v>0.05</v>
      </c>
      <c r="J124" s="1161">
        <v>0.05</v>
      </c>
      <c r="K124" s="1163">
        <v>0.05</v>
      </c>
      <c r="L124" s="1164">
        <v>0.05</v>
      </c>
      <c r="M124" s="1161">
        <v>0.05</v>
      </c>
      <c r="N124" s="1164">
        <v>0.05</v>
      </c>
      <c r="O124" s="1164">
        <v>0.05</v>
      </c>
      <c r="P124" s="1164"/>
      <c r="Q124" s="1165"/>
      <c r="R124" s="1161"/>
      <c r="S124" s="1166"/>
      <c r="T124" s="1178"/>
      <c r="U124" s="1167">
        <v>8.6999999999999994E-3</v>
      </c>
      <c r="V124" s="1167">
        <v>1.2500000000000001E-2</v>
      </c>
      <c r="W124" s="1167">
        <v>1.6300000000000002E-2</v>
      </c>
      <c r="X124" s="1168">
        <v>2.01E-2</v>
      </c>
      <c r="Y124" s="1169">
        <v>2.53E-2</v>
      </c>
      <c r="Z124" s="1167">
        <v>2.9499999999999998E-2</v>
      </c>
      <c r="AA124" s="1182">
        <v>3.3500000000000002E-2</v>
      </c>
      <c r="AB124" s="1167">
        <v>3.9E-2</v>
      </c>
      <c r="AC124" s="1167"/>
      <c r="AD124" s="1182"/>
      <c r="AE124" s="1161"/>
      <c r="AF124" s="1170" t="s">
        <v>706</v>
      </c>
      <c r="AG124" s="1171" t="s">
        <v>487</v>
      </c>
      <c r="AH124" s="1172" t="s">
        <v>71</v>
      </c>
      <c r="AI124" s="1192" t="s">
        <v>71</v>
      </c>
      <c r="AJ124" s="1172" t="s">
        <v>668</v>
      </c>
      <c r="AK124" s="1172" t="s">
        <v>435</v>
      </c>
      <c r="AL124" s="1192" t="s">
        <v>71</v>
      </c>
      <c r="AM124" s="1172" t="s">
        <v>71</v>
      </c>
      <c r="AN124" s="1172" t="s">
        <v>71</v>
      </c>
      <c r="AO124" s="1192" t="s">
        <v>71</v>
      </c>
      <c r="AP124" s="1192" t="s">
        <v>71</v>
      </c>
      <c r="AQ124" s="1192" t="s">
        <v>71</v>
      </c>
      <c r="AR124" s="1192" t="s">
        <v>71</v>
      </c>
      <c r="AS124" s="1172" t="s">
        <v>71</v>
      </c>
      <c r="AT124" s="1172" t="s">
        <v>71</v>
      </c>
      <c r="AU124" s="1172" t="s">
        <v>71</v>
      </c>
      <c r="AV124" s="1193" t="s">
        <v>71</v>
      </c>
      <c r="AW124" s="1172" t="s">
        <v>71</v>
      </c>
      <c r="AX124" s="1172" t="s">
        <v>71</v>
      </c>
      <c r="AY124" s="1175"/>
    </row>
    <row r="125" spans="1:54" ht="18" x14ac:dyDescent="0.25">
      <c r="A125" s="743"/>
      <c r="B125" s="743"/>
      <c r="C125" s="745"/>
      <c r="D125" s="545" t="s">
        <v>3</v>
      </c>
      <c r="E125" s="1165"/>
      <c r="F125" s="1165"/>
      <c r="G125" s="1165"/>
      <c r="H125" s="1161">
        <v>2422773506.20889</v>
      </c>
      <c r="I125" s="1161">
        <v>1454420496.84163</v>
      </c>
      <c r="J125" s="1161">
        <v>1114517451.6199999</v>
      </c>
      <c r="K125" s="1163">
        <v>1122168587.4874599</v>
      </c>
      <c r="L125" s="1165">
        <v>1109995787.79</v>
      </c>
      <c r="M125" s="1165">
        <v>1164456063.9673741</v>
      </c>
      <c r="N125" s="1164">
        <v>1164456063.9673741</v>
      </c>
      <c r="O125" s="1164">
        <v>1097598252.527946</v>
      </c>
      <c r="P125" s="1164"/>
      <c r="Q125" s="1165"/>
      <c r="R125" s="1165"/>
      <c r="S125" s="564"/>
      <c r="T125" s="1178"/>
      <c r="U125" s="565">
        <v>1349649506.2088907</v>
      </c>
      <c r="V125" s="565">
        <v>1205903496.8416326</v>
      </c>
      <c r="W125" s="565">
        <v>914590451.62</v>
      </c>
      <c r="X125" s="1176">
        <v>924937465.72799361</v>
      </c>
      <c r="Y125" s="564">
        <v>1002805787.7868248</v>
      </c>
      <c r="Z125" s="564">
        <v>1057266063.9641984</v>
      </c>
      <c r="AA125" s="564">
        <v>950749278.2945776</v>
      </c>
      <c r="AB125" s="563">
        <v>995408252.52794623</v>
      </c>
      <c r="AC125" s="562"/>
      <c r="AD125" s="562"/>
      <c r="AE125" s="1165"/>
      <c r="AF125" s="1170"/>
      <c r="AG125" s="1171"/>
      <c r="AH125" s="1172"/>
      <c r="AI125" s="1192"/>
      <c r="AJ125" s="1172"/>
      <c r="AK125" s="1172"/>
      <c r="AL125" s="1192"/>
      <c r="AM125" s="1172"/>
      <c r="AN125" s="1172"/>
      <c r="AO125" s="1192"/>
      <c r="AP125" s="1192"/>
      <c r="AQ125" s="1192"/>
      <c r="AR125" s="1192"/>
      <c r="AS125" s="1172"/>
      <c r="AT125" s="1172"/>
      <c r="AU125" s="1172"/>
      <c r="AV125" s="1194"/>
      <c r="AW125" s="1172"/>
      <c r="AX125" s="1172"/>
      <c r="AY125" s="1175"/>
    </row>
    <row r="126" spans="1:54" ht="27" x14ac:dyDescent="0.25">
      <c r="A126" s="743"/>
      <c r="B126" s="743"/>
      <c r="C126" s="745"/>
      <c r="D126" s="544" t="s">
        <v>42</v>
      </c>
      <c r="E126" s="1161"/>
      <c r="F126" s="1161"/>
      <c r="G126" s="1165"/>
      <c r="H126" s="1161">
        <v>0</v>
      </c>
      <c r="I126" s="1161">
        <v>0</v>
      </c>
      <c r="J126" s="1161">
        <v>0</v>
      </c>
      <c r="K126" s="1163">
        <v>0</v>
      </c>
      <c r="L126" s="1161">
        <v>0</v>
      </c>
      <c r="M126" s="1161">
        <v>0</v>
      </c>
      <c r="N126" s="1164">
        <v>0</v>
      </c>
      <c r="O126" s="1164">
        <v>0</v>
      </c>
      <c r="P126" s="1164"/>
      <c r="Q126" s="1161"/>
      <c r="R126" s="1161"/>
      <c r="S126" s="1178"/>
      <c r="T126" s="1178"/>
      <c r="U126" s="1179">
        <v>0</v>
      </c>
      <c r="V126" s="1179">
        <v>0</v>
      </c>
      <c r="W126" s="1179">
        <v>0</v>
      </c>
      <c r="X126" s="1180">
        <v>0</v>
      </c>
      <c r="Y126" s="1178">
        <v>0</v>
      </c>
      <c r="Z126" s="1178">
        <v>0</v>
      </c>
      <c r="AA126" s="1178">
        <v>0</v>
      </c>
      <c r="AB126" s="1178">
        <v>0</v>
      </c>
      <c r="AC126" s="562"/>
      <c r="AD126" s="562"/>
      <c r="AE126" s="1161"/>
      <c r="AF126" s="1170"/>
      <c r="AG126" s="1171"/>
      <c r="AH126" s="1172"/>
      <c r="AI126" s="1192"/>
      <c r="AJ126" s="1172"/>
      <c r="AK126" s="1172"/>
      <c r="AL126" s="1192"/>
      <c r="AM126" s="1172"/>
      <c r="AN126" s="1172"/>
      <c r="AO126" s="1192"/>
      <c r="AP126" s="1192"/>
      <c r="AQ126" s="1192"/>
      <c r="AR126" s="1192"/>
      <c r="AS126" s="1172"/>
      <c r="AT126" s="1172"/>
      <c r="AU126" s="1172"/>
      <c r="AV126" s="1194"/>
      <c r="AW126" s="1172"/>
      <c r="AX126" s="1172"/>
      <c r="AY126" s="1175"/>
    </row>
    <row r="127" spans="1:54" ht="27" x14ac:dyDescent="0.25">
      <c r="A127" s="743"/>
      <c r="B127" s="743"/>
      <c r="C127" s="745"/>
      <c r="D127" s="545" t="s">
        <v>4</v>
      </c>
      <c r="E127" s="1161"/>
      <c r="F127" s="1161"/>
      <c r="G127" s="1165"/>
      <c r="H127" s="1161">
        <v>451167707</v>
      </c>
      <c r="I127" s="1161">
        <v>451167707</v>
      </c>
      <c r="J127" s="1195">
        <v>451167707</v>
      </c>
      <c r="K127" s="1196">
        <v>441857707</v>
      </c>
      <c r="L127" s="1196">
        <v>441857707</v>
      </c>
      <c r="M127" s="1161">
        <v>441857707</v>
      </c>
      <c r="N127" s="1164">
        <v>441857707</v>
      </c>
      <c r="O127" s="1164">
        <v>441857707</v>
      </c>
      <c r="P127" s="1164"/>
      <c r="Q127" s="1161"/>
      <c r="R127" s="1161"/>
      <c r="S127" s="1197"/>
      <c r="T127" s="1178"/>
      <c r="U127" s="1179">
        <v>299531244</v>
      </c>
      <c r="V127" s="1179">
        <v>333805824</v>
      </c>
      <c r="W127" s="1179">
        <v>358109949</v>
      </c>
      <c r="X127" s="1180">
        <v>394162074</v>
      </c>
      <c r="Y127" s="1165">
        <v>399229342</v>
      </c>
      <c r="Z127" s="1197">
        <v>405821276</v>
      </c>
      <c r="AA127" s="1179">
        <v>408398707</v>
      </c>
      <c r="AB127" s="1179">
        <v>412022607</v>
      </c>
      <c r="AC127" s="562"/>
      <c r="AD127" s="562"/>
      <c r="AE127" s="1161"/>
      <c r="AF127" s="1170"/>
      <c r="AG127" s="1171"/>
      <c r="AH127" s="1172"/>
      <c r="AI127" s="1192"/>
      <c r="AJ127" s="1172"/>
      <c r="AK127" s="1172"/>
      <c r="AL127" s="1192"/>
      <c r="AM127" s="1172"/>
      <c r="AN127" s="1172"/>
      <c r="AO127" s="1192"/>
      <c r="AP127" s="1192"/>
      <c r="AQ127" s="1192"/>
      <c r="AR127" s="1192"/>
      <c r="AS127" s="1172"/>
      <c r="AT127" s="1172"/>
      <c r="AU127" s="1172"/>
      <c r="AV127" s="1194"/>
      <c r="AW127" s="1172"/>
      <c r="AX127" s="1172"/>
      <c r="AY127" s="1175"/>
    </row>
    <row r="128" spans="1:54" ht="27" x14ac:dyDescent="0.25">
      <c r="A128" s="743"/>
      <c r="B128" s="743"/>
      <c r="C128" s="745"/>
      <c r="D128" s="544" t="s">
        <v>43</v>
      </c>
      <c r="E128" s="1161"/>
      <c r="F128" s="1161"/>
      <c r="G128" s="1165"/>
      <c r="H128" s="1161">
        <v>0.05</v>
      </c>
      <c r="I128" s="1161">
        <v>0.05</v>
      </c>
      <c r="J128" s="1161">
        <v>0.05</v>
      </c>
      <c r="K128" s="1163">
        <f t="shared" ref="K128:O129" si="50">K124+K126</f>
        <v>0.05</v>
      </c>
      <c r="L128" s="1161">
        <f t="shared" si="50"/>
        <v>0.05</v>
      </c>
      <c r="M128" s="1161">
        <f t="shared" si="50"/>
        <v>0.05</v>
      </c>
      <c r="N128" s="1164">
        <f t="shared" si="50"/>
        <v>0.05</v>
      </c>
      <c r="O128" s="1164">
        <f t="shared" si="50"/>
        <v>0.05</v>
      </c>
      <c r="P128" s="1164"/>
      <c r="Q128" s="1165"/>
      <c r="R128" s="1161"/>
      <c r="S128" s="1178"/>
      <c r="T128" s="1178"/>
      <c r="U128" s="1181">
        <v>8.6999999999999994E-3</v>
      </c>
      <c r="V128" s="1181">
        <v>1.2500000000000001E-2</v>
      </c>
      <c r="W128" s="1179">
        <v>1.6300000000000002E-2</v>
      </c>
      <c r="X128" s="1180">
        <f t="shared" ref="X128:AB129" si="51">X124+X126</f>
        <v>2.01E-2</v>
      </c>
      <c r="Y128" s="1178">
        <f t="shared" si="51"/>
        <v>2.53E-2</v>
      </c>
      <c r="Z128" s="1178">
        <f t="shared" si="51"/>
        <v>2.9499999999999998E-2</v>
      </c>
      <c r="AA128" s="1178">
        <f t="shared" si="51"/>
        <v>3.3500000000000002E-2</v>
      </c>
      <c r="AB128" s="1178">
        <f t="shared" si="51"/>
        <v>3.9E-2</v>
      </c>
      <c r="AC128" s="541"/>
      <c r="AD128" s="541"/>
      <c r="AE128" s="542"/>
      <c r="AF128" s="1170"/>
      <c r="AG128" s="1171"/>
      <c r="AH128" s="1172"/>
      <c r="AI128" s="1192"/>
      <c r="AJ128" s="1172"/>
      <c r="AK128" s="1172"/>
      <c r="AL128" s="1192"/>
      <c r="AM128" s="1172"/>
      <c r="AN128" s="1172"/>
      <c r="AO128" s="1192"/>
      <c r="AP128" s="1192"/>
      <c r="AQ128" s="1192"/>
      <c r="AR128" s="1192"/>
      <c r="AS128" s="1172"/>
      <c r="AT128" s="1172"/>
      <c r="AU128" s="1172"/>
      <c r="AV128" s="1194"/>
      <c r="AW128" s="1172"/>
      <c r="AX128" s="1172"/>
      <c r="AY128" s="1175"/>
    </row>
    <row r="129" spans="1:51" ht="27" x14ac:dyDescent="0.25">
      <c r="A129" s="743"/>
      <c r="B129" s="743"/>
      <c r="C129" s="745"/>
      <c r="D129" s="545" t="s">
        <v>45</v>
      </c>
      <c r="E129" s="1165"/>
      <c r="F129" s="1165"/>
      <c r="G129" s="1165"/>
      <c r="H129" s="1161">
        <v>2422773506.20889</v>
      </c>
      <c r="I129" s="1161">
        <v>1905588203.84163</v>
      </c>
      <c r="J129" s="1161">
        <v>1565685158.6199999</v>
      </c>
      <c r="K129" s="1163">
        <f t="shared" si="50"/>
        <v>1564026294.4874599</v>
      </c>
      <c r="L129" s="1161">
        <f t="shared" si="50"/>
        <v>1551853494.79</v>
      </c>
      <c r="M129" s="1165">
        <f t="shared" si="50"/>
        <v>1606313770.9673741</v>
      </c>
      <c r="N129" s="1164">
        <f t="shared" si="50"/>
        <v>1606313770.9673741</v>
      </c>
      <c r="O129" s="1164">
        <f>O125+O127</f>
        <v>1539455959.527946</v>
      </c>
      <c r="P129" s="1164"/>
      <c r="Q129" s="1165"/>
      <c r="R129" s="1165"/>
      <c r="S129" s="1165"/>
      <c r="T129" s="1178"/>
      <c r="U129" s="1161">
        <v>1649180750.2088907</v>
      </c>
      <c r="V129" s="1161">
        <v>1539709320.8416326</v>
      </c>
      <c r="W129" s="1161">
        <v>1272700400.6199999</v>
      </c>
      <c r="X129" s="1163">
        <f t="shared" si="51"/>
        <v>1319099539.7279935</v>
      </c>
      <c r="Y129" s="1165">
        <f t="shared" si="51"/>
        <v>1402035129.7868247</v>
      </c>
      <c r="Z129" s="1165">
        <f t="shared" si="51"/>
        <v>1463087339.9641984</v>
      </c>
      <c r="AA129" s="1165">
        <f>AA125+AA127</f>
        <v>1359147985.2945776</v>
      </c>
      <c r="AB129" s="1165">
        <f>AB125+AB127</f>
        <v>1407430859.5279462</v>
      </c>
      <c r="AC129" s="538"/>
      <c r="AD129" s="553"/>
      <c r="AE129" s="1165"/>
      <c r="AF129" s="1170"/>
      <c r="AG129" s="1171"/>
      <c r="AH129" s="1172"/>
      <c r="AI129" s="1192"/>
      <c r="AJ129" s="1172"/>
      <c r="AK129" s="1172"/>
      <c r="AL129" s="1192"/>
      <c r="AM129" s="1172"/>
      <c r="AN129" s="1172"/>
      <c r="AO129" s="1192"/>
      <c r="AP129" s="1192"/>
      <c r="AQ129" s="1192"/>
      <c r="AR129" s="1192"/>
      <c r="AS129" s="1172"/>
      <c r="AT129" s="1172"/>
      <c r="AU129" s="1172"/>
      <c r="AV129" s="1194"/>
      <c r="AW129" s="1172"/>
      <c r="AX129" s="1172"/>
      <c r="AY129" s="1175"/>
    </row>
    <row r="130" spans="1:51" ht="18" customHeight="1" x14ac:dyDescent="0.25">
      <c r="A130" s="743"/>
      <c r="B130" s="743"/>
      <c r="C130" s="745" t="s">
        <v>45</v>
      </c>
      <c r="D130" s="546" t="s">
        <v>41</v>
      </c>
      <c r="E130" s="1165">
        <v>1</v>
      </c>
      <c r="F130" s="1165">
        <v>1</v>
      </c>
      <c r="G130" s="1165">
        <v>1</v>
      </c>
      <c r="H130" s="1198">
        <v>1.0000000000000002</v>
      </c>
      <c r="I130" s="1198">
        <v>1.0000000000000002</v>
      </c>
      <c r="J130" s="1161">
        <v>1.0000000000000002</v>
      </c>
      <c r="K130" s="1163">
        <f>(K124+K118+K112+K106+K100+K94+K88+K82+K76+K70+K64+K58+K52+K46+K40+K34+K28+K22+K16+K10)</f>
        <v>1.0000000000000002</v>
      </c>
      <c r="L130" s="1164">
        <f>(L124+L118+L112+L106+L100+L94+L88+L82+L76+L70+L64+L58+L52+L46+L40+L34+L28+L22+L16+L10)</f>
        <v>1.0000000000000002</v>
      </c>
      <c r="M130" s="1161">
        <f>(M124+M118+M112+M106+M100+M94+M88+M82+M76+M70+M64+M58+M52+M46+M40+M34+M28+M22+M16+M10)</f>
        <v>1.0000000000000002</v>
      </c>
      <c r="N130" s="1161">
        <f>(N124+N118+N112+N106+N100+N94+N88+N82+N76+N70+N64+N58+N52+N46+N40+N34+N28+N22+N16+N10)</f>
        <v>1.0000000000000002</v>
      </c>
      <c r="O130" s="1164">
        <f>(O124+O118+O112+O106+O100+O94+O88+O82+O76+O70+O64+O58+O52+O46+O40+O34+O28+O22+O16+O10)</f>
        <v>1.0000000000000002</v>
      </c>
      <c r="P130" s="1161"/>
      <c r="Q130" s="1162"/>
      <c r="R130" s="1165"/>
      <c r="S130" s="1165"/>
      <c r="T130" s="1164">
        <v>2.7709000000000004E-2</v>
      </c>
      <c r="U130" s="1162">
        <v>0.17399999999999993</v>
      </c>
      <c r="V130" s="1164">
        <v>0.25000000000000006</v>
      </c>
      <c r="W130" s="1162">
        <v>0.32600000000000001</v>
      </c>
      <c r="X130" s="1199">
        <f>(X124+X118+X112+X106+X100+X94+X88+X82+X76+X70+X64+X58+X52+X46+X40+X34+X28+X22+X16+X10)</f>
        <v>0.40200000000000008</v>
      </c>
      <c r="Y130" s="1164">
        <f>(Y124+Y118+Y112+Y106+Y100+Y94+Y88+Y82+Y76+Y70+Y64+Y58+Y52+Y46+Y40+Y34+Y28+Y22+Y16+Y10)</f>
        <v>0.50599999999999989</v>
      </c>
      <c r="Z130" s="1161">
        <f>(Z124+Z118+Z112+Z106+Z100+Z94+Z88+Z82+Z76+Z70+Z64+Z58+Z52+Z46+Z40+Z34+Z28+Z22+Z16+Z10)</f>
        <v>0.58579999999999965</v>
      </c>
      <c r="AA130" s="1161">
        <f>(AA124+AA118+AA112+AA106+AA100+AA94+AA88+AA82+AA76+AA70+AA64+AA58+AA52+AA46+AA40+AA34+AA28+AA22+AA16+AA10)</f>
        <v>0.6659999999999997</v>
      </c>
      <c r="AB130" s="1161">
        <f>(AB124+AB118+AB112+AB106+AB100+AB94+AB88+AB82+AB76+AB70+AB64+AB58+AB52+AB46+AB40+AB34+AB28+AB22+AB16+AB10)</f>
        <v>0.78000000000000014</v>
      </c>
      <c r="AC130" s="1161"/>
      <c r="AD130" s="1182"/>
      <c r="AE130" s="1179"/>
      <c r="AF130" s="1170" t="s">
        <v>687</v>
      </c>
      <c r="AG130" s="1172" t="s">
        <v>516</v>
      </c>
      <c r="AH130" s="1172" t="s">
        <v>517</v>
      </c>
      <c r="AI130" s="1192" t="s">
        <v>71</v>
      </c>
      <c r="AJ130" s="1172" t="s">
        <v>669</v>
      </c>
      <c r="AK130" s="1172" t="s">
        <v>559</v>
      </c>
      <c r="AL130" s="1172" t="s">
        <v>625</v>
      </c>
      <c r="AM130" s="1172" t="s">
        <v>71</v>
      </c>
      <c r="AN130" s="1174">
        <f>SUM(AN10:AN123)</f>
        <v>7936531.9999999981</v>
      </c>
      <c r="AO130" s="1174">
        <f>SUM(AO10:AO123)</f>
        <v>3784651.7745908946</v>
      </c>
      <c r="AP130" s="1174">
        <f>SUM(AP10:AP123)</f>
        <v>4151880.225409105</v>
      </c>
      <c r="AQ130" s="1172" t="s">
        <v>71</v>
      </c>
      <c r="AR130" s="1172" t="s">
        <v>71</v>
      </c>
      <c r="AS130" s="1172" t="s">
        <v>71</v>
      </c>
      <c r="AT130" s="1174" t="s">
        <v>71</v>
      </c>
      <c r="AU130" s="1172" t="s">
        <v>71</v>
      </c>
      <c r="AV130" s="1193" t="s">
        <v>71</v>
      </c>
      <c r="AW130" s="1172" t="s">
        <v>71</v>
      </c>
      <c r="AX130" s="1172" t="s">
        <v>71</v>
      </c>
      <c r="AY130" s="1175"/>
    </row>
    <row r="131" spans="1:51" ht="18" x14ac:dyDescent="0.25">
      <c r="A131" s="743"/>
      <c r="B131" s="743"/>
      <c r="C131" s="745"/>
      <c r="D131" s="545" t="s">
        <v>3</v>
      </c>
      <c r="E131" s="1165">
        <v>4481764000</v>
      </c>
      <c r="F131" s="1165">
        <v>4481764000</v>
      </c>
      <c r="G131" s="1165">
        <v>4481764000</v>
      </c>
      <c r="H131" s="1161">
        <v>4481763999.999999</v>
      </c>
      <c r="I131" s="1161">
        <v>4481763999.9999971</v>
      </c>
      <c r="J131" s="1161">
        <v>4481763999.999999</v>
      </c>
      <c r="K131" s="1163">
        <f t="shared" ref="K131:O132" si="52">K125+K119+K113+K107+K101+K95+K89+K83+K77+K71+K65+K59+K53+K47+K41+K35+K29+K23+K17+K11</f>
        <v>4481763999.999999</v>
      </c>
      <c r="L131" s="1165">
        <f t="shared" si="52"/>
        <v>4481764000.0031757</v>
      </c>
      <c r="M131" s="1200">
        <f t="shared" si="52"/>
        <v>4481764000.0031757</v>
      </c>
      <c r="N131" s="1200">
        <f t="shared" si="52"/>
        <v>4481764000.0031757</v>
      </c>
      <c r="O131" s="1164">
        <f>O125+O119+O113+O107+O101+O95+O89+O83+O77+O71+O65+O59+O53+O47+O41+O35+O29+O23+O17+O11</f>
        <v>4481763999.999999</v>
      </c>
      <c r="P131" s="1161"/>
      <c r="Q131" s="1165"/>
      <c r="R131" s="1165"/>
      <c r="S131" s="1165"/>
      <c r="T131" s="1165">
        <v>1369056000</v>
      </c>
      <c r="U131" s="559">
        <v>3408640000</v>
      </c>
      <c r="V131" s="1197">
        <v>4233247000</v>
      </c>
      <c r="W131" s="1161">
        <v>4281836999.999999</v>
      </c>
      <c r="X131" s="1163">
        <f t="shared" ref="X131:AB132" si="53">X125+X119+X113+X107+X101+X95+X89+X83+X77+X71+X65+X59+X53+X47+X41+X35+X29+X23+X17+X11</f>
        <v>4374574000.000001</v>
      </c>
      <c r="Y131" s="1165">
        <f t="shared" si="53"/>
        <v>4374574000</v>
      </c>
      <c r="Z131" s="1165">
        <f t="shared" si="53"/>
        <v>4374574000</v>
      </c>
      <c r="AA131" s="1165">
        <f>AA125+AA119+AA113+AA107+AA101+AA95+AA89+AA83+AA77+AA71+AA65+AA59+AA53+AA47+AA41+AA35+AA29+AA23+AA17+AA11</f>
        <v>4379574000.000001</v>
      </c>
      <c r="AB131" s="1165">
        <f>AB125+AB119+AB113+AB107+AB101+AB95+AB89+AB83+AB77+AB71+AB65+AB59+AB53+AB47+AB41+AB35+AB29+AB23+AB17+AB11</f>
        <v>4379573999.999999</v>
      </c>
      <c r="AC131" s="559"/>
      <c r="AD131" s="562"/>
      <c r="AE131" s="558"/>
      <c r="AF131" s="1170"/>
      <c r="AG131" s="1172"/>
      <c r="AH131" s="1172"/>
      <c r="AI131" s="1192"/>
      <c r="AJ131" s="1172"/>
      <c r="AK131" s="1172"/>
      <c r="AL131" s="1172"/>
      <c r="AM131" s="1172"/>
      <c r="AN131" s="1174"/>
      <c r="AO131" s="1174"/>
      <c r="AP131" s="1174"/>
      <c r="AQ131" s="1172"/>
      <c r="AR131" s="1172"/>
      <c r="AS131" s="1172"/>
      <c r="AT131" s="1174"/>
      <c r="AU131" s="1172"/>
      <c r="AV131" s="1194"/>
      <c r="AW131" s="1172"/>
      <c r="AX131" s="1172"/>
      <c r="AY131" s="1175"/>
    </row>
    <row r="132" spans="1:51" ht="27" x14ac:dyDescent="0.25">
      <c r="A132" s="743"/>
      <c r="B132" s="743"/>
      <c r="C132" s="745"/>
      <c r="D132" s="544" t="s">
        <v>42</v>
      </c>
      <c r="E132" s="1162">
        <v>0</v>
      </c>
      <c r="F132" s="1162">
        <v>0</v>
      </c>
      <c r="G132" s="1162">
        <v>0</v>
      </c>
      <c r="H132" s="1161">
        <v>0</v>
      </c>
      <c r="I132" s="1161">
        <v>0</v>
      </c>
      <c r="J132" s="1161">
        <v>0</v>
      </c>
      <c r="K132" s="1163">
        <f t="shared" si="52"/>
        <v>0</v>
      </c>
      <c r="L132" s="1165">
        <f t="shared" si="52"/>
        <v>0</v>
      </c>
      <c r="M132" s="1161">
        <f t="shared" si="52"/>
        <v>0</v>
      </c>
      <c r="N132" s="1164">
        <f t="shared" si="52"/>
        <v>0</v>
      </c>
      <c r="O132" s="1164">
        <f t="shared" si="52"/>
        <v>0</v>
      </c>
      <c r="P132" s="1164"/>
      <c r="Q132" s="1161"/>
      <c r="R132" s="1161"/>
      <c r="S132" s="1165"/>
      <c r="T132" s="1161">
        <v>0</v>
      </c>
      <c r="U132" s="1161">
        <v>0</v>
      </c>
      <c r="V132" s="1201">
        <v>0</v>
      </c>
      <c r="W132" s="1161">
        <v>0</v>
      </c>
      <c r="X132" s="1163">
        <f t="shared" si="53"/>
        <v>0</v>
      </c>
      <c r="Y132" s="1165">
        <f t="shared" si="53"/>
        <v>0</v>
      </c>
      <c r="Z132" s="1165">
        <f t="shared" si="53"/>
        <v>0</v>
      </c>
      <c r="AA132" s="1161">
        <f t="shared" si="53"/>
        <v>0</v>
      </c>
      <c r="AB132" s="1161">
        <f t="shared" si="53"/>
        <v>0</v>
      </c>
      <c r="AC132" s="562"/>
      <c r="AD132" s="562"/>
      <c r="AE132" s="1178"/>
      <c r="AF132" s="1170"/>
      <c r="AG132" s="1172"/>
      <c r="AH132" s="1172"/>
      <c r="AI132" s="1192"/>
      <c r="AJ132" s="1172"/>
      <c r="AK132" s="1172"/>
      <c r="AL132" s="1172"/>
      <c r="AM132" s="1172"/>
      <c r="AN132" s="1174"/>
      <c r="AO132" s="1174"/>
      <c r="AP132" s="1174"/>
      <c r="AQ132" s="1172"/>
      <c r="AR132" s="1172"/>
      <c r="AS132" s="1172"/>
      <c r="AT132" s="1174"/>
      <c r="AU132" s="1172"/>
      <c r="AV132" s="1194"/>
      <c r="AW132" s="1172"/>
      <c r="AX132" s="1172"/>
      <c r="AY132" s="1175"/>
    </row>
    <row r="133" spans="1:51" ht="27" x14ac:dyDescent="0.25">
      <c r="A133" s="743"/>
      <c r="B133" s="743"/>
      <c r="C133" s="745"/>
      <c r="D133" s="545" t="s">
        <v>4</v>
      </c>
      <c r="E133" s="1161">
        <v>451167707</v>
      </c>
      <c r="F133" s="1161">
        <v>451167707</v>
      </c>
      <c r="G133" s="1161">
        <v>451167707</v>
      </c>
      <c r="H133" s="1161">
        <v>451167707</v>
      </c>
      <c r="I133" s="1161">
        <v>451167707</v>
      </c>
      <c r="J133" s="1161">
        <v>451167707</v>
      </c>
      <c r="K133" s="1163">
        <v>441857707</v>
      </c>
      <c r="L133" s="1165">
        <f>L127</f>
        <v>441857707</v>
      </c>
      <c r="M133" s="1161">
        <f>M127</f>
        <v>441857707</v>
      </c>
      <c r="N133" s="1164">
        <f>N127</f>
        <v>441857707</v>
      </c>
      <c r="O133" s="1164">
        <f>O127</f>
        <v>441857707</v>
      </c>
      <c r="P133" s="1164"/>
      <c r="Q133" s="1161"/>
      <c r="R133" s="1161"/>
      <c r="S133" s="1165"/>
      <c r="T133" s="1161">
        <v>106914766</v>
      </c>
      <c r="U133" s="559">
        <v>299531244</v>
      </c>
      <c r="V133" s="1197">
        <v>333805824</v>
      </c>
      <c r="W133" s="1161">
        <v>358109949</v>
      </c>
      <c r="X133" s="1163">
        <f>X127</f>
        <v>394162074</v>
      </c>
      <c r="Y133" s="1165">
        <f>Y127</f>
        <v>399229342</v>
      </c>
      <c r="Z133" s="1165">
        <f>Z127</f>
        <v>405821276</v>
      </c>
      <c r="AA133" s="1165">
        <f>AA127</f>
        <v>408398707</v>
      </c>
      <c r="AB133" s="1165">
        <f>AB127</f>
        <v>412022607</v>
      </c>
      <c r="AC133" s="562"/>
      <c r="AD133" s="562"/>
      <c r="AE133" s="1179"/>
      <c r="AF133" s="1170"/>
      <c r="AG133" s="1172"/>
      <c r="AH133" s="1172"/>
      <c r="AI133" s="1192"/>
      <c r="AJ133" s="1172"/>
      <c r="AK133" s="1172"/>
      <c r="AL133" s="1172"/>
      <c r="AM133" s="1172"/>
      <c r="AN133" s="1174"/>
      <c r="AO133" s="1174"/>
      <c r="AP133" s="1174"/>
      <c r="AQ133" s="1172"/>
      <c r="AR133" s="1172"/>
      <c r="AS133" s="1172"/>
      <c r="AT133" s="1174"/>
      <c r="AU133" s="1172"/>
      <c r="AV133" s="1194"/>
      <c r="AW133" s="1172"/>
      <c r="AX133" s="1172"/>
      <c r="AY133" s="1175"/>
    </row>
    <row r="134" spans="1:51" ht="27" x14ac:dyDescent="0.25">
      <c r="A134" s="743"/>
      <c r="B134" s="743"/>
      <c r="C134" s="745"/>
      <c r="D134" s="544" t="s">
        <v>43</v>
      </c>
      <c r="E134" s="1165">
        <v>1</v>
      </c>
      <c r="F134" s="1165">
        <v>1</v>
      </c>
      <c r="G134" s="1165">
        <v>1</v>
      </c>
      <c r="H134" s="1161">
        <v>1.0000000000000002</v>
      </c>
      <c r="I134" s="1161">
        <v>1.0000000000000002</v>
      </c>
      <c r="J134" s="1161">
        <v>1.0000000000000002</v>
      </c>
      <c r="K134" s="1199">
        <f>K130+K132</f>
        <v>1.0000000000000002</v>
      </c>
      <c r="L134" s="1165">
        <f>L130+L132</f>
        <v>1.0000000000000002</v>
      </c>
      <c r="M134" s="1165">
        <f>M130+M132</f>
        <v>1.0000000000000002</v>
      </c>
      <c r="N134" s="1164">
        <f>N130+N132</f>
        <v>1.0000000000000002</v>
      </c>
      <c r="O134" s="1164">
        <f>O130+O132</f>
        <v>1.0000000000000002</v>
      </c>
      <c r="P134" s="1164"/>
      <c r="Q134" s="1165"/>
      <c r="R134" s="1165"/>
      <c r="S134" s="1165"/>
      <c r="T134" s="1165">
        <v>2.7709000000000004E-2</v>
      </c>
      <c r="U134" s="1161">
        <v>0.17399999999999993</v>
      </c>
      <c r="V134" s="1161">
        <v>0.25000000000000006</v>
      </c>
      <c r="W134" s="1162">
        <v>0.32600000000000001</v>
      </c>
      <c r="X134" s="1199">
        <f>X130+X132</f>
        <v>0.40200000000000008</v>
      </c>
      <c r="Y134" s="1164">
        <f>Y130+Y132</f>
        <v>0.50599999999999989</v>
      </c>
      <c r="Z134" s="1161">
        <f>Z130+Z132</f>
        <v>0.58579999999999965</v>
      </c>
      <c r="AA134" s="1161">
        <f>AA130+AA132</f>
        <v>0.6659999999999997</v>
      </c>
      <c r="AB134" s="1161">
        <f>AB130+AB132</f>
        <v>0.78000000000000014</v>
      </c>
      <c r="AC134" s="537"/>
      <c r="AD134" s="542"/>
      <c r="AE134" s="1178"/>
      <c r="AF134" s="1170"/>
      <c r="AG134" s="1172"/>
      <c r="AH134" s="1172"/>
      <c r="AI134" s="1192"/>
      <c r="AJ134" s="1172"/>
      <c r="AK134" s="1172"/>
      <c r="AL134" s="1172"/>
      <c r="AM134" s="1172"/>
      <c r="AN134" s="1174"/>
      <c r="AO134" s="1174"/>
      <c r="AP134" s="1174"/>
      <c r="AQ134" s="1172"/>
      <c r="AR134" s="1172"/>
      <c r="AS134" s="1172"/>
      <c r="AT134" s="1174"/>
      <c r="AU134" s="1172"/>
      <c r="AV134" s="1194"/>
      <c r="AW134" s="1172"/>
      <c r="AX134" s="1172"/>
      <c r="AY134" s="1175"/>
    </row>
    <row r="135" spans="1:51" ht="27.75" thickBot="1" x14ac:dyDescent="0.3">
      <c r="A135" s="743"/>
      <c r="B135" s="743"/>
      <c r="C135" s="745"/>
      <c r="D135" s="545" t="s">
        <v>45</v>
      </c>
      <c r="E135" s="1165">
        <v>4932931707</v>
      </c>
      <c r="F135" s="1165">
        <v>4932931707</v>
      </c>
      <c r="G135" s="1165">
        <v>4932931707</v>
      </c>
      <c r="H135" s="1161">
        <v>4932931706.999999</v>
      </c>
      <c r="I135" s="1161">
        <v>4932931706.9999971</v>
      </c>
      <c r="J135" s="1161">
        <v>4932931706.999999</v>
      </c>
      <c r="K135" s="1163">
        <f>K131+K133</f>
        <v>4923621706.999999</v>
      </c>
      <c r="L135" s="1163">
        <f>(L129+L123+L117+L111+L105+L99+L93+L87+L81+L75+L69+L63+L57+L51+L45+L39+L33+L27+L21+L15)</f>
        <v>4923621707.0031757</v>
      </c>
      <c r="M135" s="1161">
        <f>(M129+M123+M117+M111+M105+M99+M93+M87+M81+M75+M69+M63+M57+M51+M45+M39+M33+M27+M21+M15)</f>
        <v>4923621707.0031767</v>
      </c>
      <c r="N135" s="1164">
        <f>(N129+N123+N117+N111+N105+N99+N93+N87+N81+N75+N69+N63+N57+N51+N45+N39+N33+N27+N21+N15)</f>
        <v>4923621707.0031767</v>
      </c>
      <c r="O135" s="1164">
        <f>(O129+O123+O117+O111+O105+O99+O93+O87+O81+O75+O69+O63+O57+O51+O45+O39+O33+O27+O21+O15)</f>
        <v>4923621706.999999</v>
      </c>
      <c r="P135" s="1164"/>
      <c r="Q135" s="1165"/>
      <c r="R135" s="1165"/>
      <c r="S135" s="1165"/>
      <c r="T135" s="1165">
        <v>1475970766</v>
      </c>
      <c r="U135" s="559">
        <v>3708171244</v>
      </c>
      <c r="V135" s="559">
        <v>4567052824</v>
      </c>
      <c r="W135" s="1161">
        <v>4639946948.999999</v>
      </c>
      <c r="X135" s="1163">
        <f>(X129+X123+X117+X111+X105+X99+X93+X87+X81+X75+X69+X63+X57+X51+X45+X39+X33+X27+X21+X15)</f>
        <v>4768736074.000001</v>
      </c>
      <c r="Y135" s="1165">
        <f>(Y129+Y123+Y117+Y111+Y105+Y99+Y93+Y87+Y81+Y75+Y69+Y63+Y57+Y51+Y45+Y39+Y33+Y27+Y21+Y15)</f>
        <v>4773803342</v>
      </c>
      <c r="Z135" s="1165">
        <f t="shared" ref="Z135" si="54">(Z129+Z123+Z117+Z111+Z105+Z99+Z93+Z87+Z81+Z75+Z69+Z63+Z57+Z51+Z45+Z39+Z33+Z27+Z21+Z15)</f>
        <v>4780395276.000001</v>
      </c>
      <c r="AA135" s="1165">
        <f>(AA129+AA123+AA117+AA111+AA105+AA99+AA93+AA87+AA81+AA75+AA69+AA63+AA57+AA51+AA45+AA39+AA33+AA27+AA21+AA15)</f>
        <v>4787972707</v>
      </c>
      <c r="AB135" s="1165">
        <f>(AB129+AB123+AB117+AB111+AB105+AB99+AB93+AB87+AB81+AB75+AB69+AB63+AB57+AB51+AB45+AB39+AB33+AB27+AB21+AB15)</f>
        <v>4791596607</v>
      </c>
      <c r="AC135" s="553"/>
      <c r="AD135" s="553"/>
      <c r="AE135" s="553"/>
      <c r="AF135" s="1170"/>
      <c r="AG135" s="1172"/>
      <c r="AH135" s="1172"/>
      <c r="AI135" s="1192"/>
      <c r="AJ135" s="1172"/>
      <c r="AK135" s="1172"/>
      <c r="AL135" s="1172"/>
      <c r="AM135" s="1172"/>
      <c r="AN135" s="1174"/>
      <c r="AO135" s="1174"/>
      <c r="AP135" s="1174"/>
      <c r="AQ135" s="1172"/>
      <c r="AR135" s="1172"/>
      <c r="AS135" s="1172"/>
      <c r="AT135" s="1174"/>
      <c r="AU135" s="1172"/>
      <c r="AV135" s="1194"/>
      <c r="AW135" s="1172"/>
      <c r="AX135" s="1172"/>
      <c r="AY135" s="1175"/>
    </row>
    <row r="136" spans="1:51" ht="18" x14ac:dyDescent="0.25">
      <c r="A136" s="743">
        <v>2</v>
      </c>
      <c r="B136" s="743" t="s">
        <v>394</v>
      </c>
      <c r="C136" s="744" t="s">
        <v>395</v>
      </c>
      <c r="D136" s="546" t="s">
        <v>41</v>
      </c>
      <c r="E136" s="1165">
        <v>25</v>
      </c>
      <c r="F136" s="1165">
        <v>25</v>
      </c>
      <c r="G136" s="1165">
        <v>25</v>
      </c>
      <c r="H136" s="1165">
        <v>25</v>
      </c>
      <c r="I136" s="1161">
        <v>25</v>
      </c>
      <c r="J136" s="1165">
        <v>25</v>
      </c>
      <c r="K136" s="1163">
        <v>25</v>
      </c>
      <c r="L136" s="1165">
        <v>25</v>
      </c>
      <c r="M136" s="1161">
        <v>25</v>
      </c>
      <c r="N136" s="1164">
        <v>25</v>
      </c>
      <c r="O136" s="1164">
        <v>25</v>
      </c>
      <c r="P136" s="1164"/>
      <c r="Q136" s="1161"/>
      <c r="R136" s="1161"/>
      <c r="S136" s="1166"/>
      <c r="T136" s="1202">
        <v>0</v>
      </c>
      <c r="U136" s="1182">
        <v>0</v>
      </c>
      <c r="V136" s="1182">
        <v>1.28</v>
      </c>
      <c r="W136" s="1182">
        <v>4.88</v>
      </c>
      <c r="X136" s="1203">
        <v>7.4399999999999995</v>
      </c>
      <c r="Y136" s="1182">
        <v>9.94</v>
      </c>
      <c r="Z136" s="1161">
        <v>12.49</v>
      </c>
      <c r="AA136" s="1182">
        <v>14.99</v>
      </c>
      <c r="AB136" s="1204">
        <v>17.5</v>
      </c>
      <c r="AC136" s="1204"/>
      <c r="AD136" s="1205"/>
      <c r="AE136" s="1204"/>
      <c r="AF136" s="1206" t="s">
        <v>686</v>
      </c>
      <c r="AG136" s="1207" t="s">
        <v>560</v>
      </c>
      <c r="AH136" s="1208" t="s">
        <v>71</v>
      </c>
      <c r="AI136" s="1208" t="s">
        <v>71</v>
      </c>
      <c r="AJ136" s="1172"/>
      <c r="AK136" s="1208" t="s">
        <v>435</v>
      </c>
      <c r="AL136" s="1172" t="s">
        <v>71</v>
      </c>
      <c r="AM136" s="1172" t="s">
        <v>71</v>
      </c>
      <c r="AN136" s="1174" t="s">
        <v>71</v>
      </c>
      <c r="AO136" s="1174" t="s">
        <v>71</v>
      </c>
      <c r="AP136" s="1209" t="s">
        <v>71</v>
      </c>
      <c r="AQ136" s="1172" t="s">
        <v>71</v>
      </c>
      <c r="AR136" s="1172" t="s">
        <v>71</v>
      </c>
      <c r="AS136" s="1172" t="s">
        <v>71</v>
      </c>
      <c r="AT136" s="1174" t="s">
        <v>71</v>
      </c>
      <c r="AU136" s="1210" t="s">
        <v>71</v>
      </c>
      <c r="AV136" s="1193" t="s">
        <v>71</v>
      </c>
      <c r="AW136" s="1193" t="s">
        <v>71</v>
      </c>
      <c r="AX136" s="1193" t="s">
        <v>71</v>
      </c>
      <c r="AY136" s="1175"/>
    </row>
    <row r="137" spans="1:51" ht="18" x14ac:dyDescent="0.25">
      <c r="A137" s="743"/>
      <c r="B137" s="743"/>
      <c r="C137" s="744"/>
      <c r="D137" s="545" t="s">
        <v>3</v>
      </c>
      <c r="E137" s="1161">
        <v>335366000</v>
      </c>
      <c r="F137" s="1161">
        <v>335366000</v>
      </c>
      <c r="G137" s="1165">
        <v>335366000</v>
      </c>
      <c r="H137" s="1165">
        <v>335366000</v>
      </c>
      <c r="I137" s="1161">
        <v>335366000</v>
      </c>
      <c r="J137" s="1165">
        <v>335366000</v>
      </c>
      <c r="K137" s="1211">
        <v>335366000</v>
      </c>
      <c r="L137" s="1165">
        <v>335366000</v>
      </c>
      <c r="M137" s="1200">
        <v>335366000</v>
      </c>
      <c r="N137" s="1212">
        <v>335366000</v>
      </c>
      <c r="O137" s="1212">
        <v>335366000</v>
      </c>
      <c r="P137" s="1212"/>
      <c r="Q137" s="1200"/>
      <c r="R137" s="1200"/>
      <c r="S137" s="563"/>
      <c r="T137" s="649">
        <v>0</v>
      </c>
      <c r="U137" s="563">
        <v>171232000</v>
      </c>
      <c r="V137" s="563">
        <v>306083000</v>
      </c>
      <c r="W137" s="557">
        <v>306083000</v>
      </c>
      <c r="X137" s="1213">
        <v>306083000</v>
      </c>
      <c r="Y137" s="557">
        <v>328128000</v>
      </c>
      <c r="Z137" s="1161">
        <v>328128000</v>
      </c>
      <c r="AA137" s="557">
        <v>328128000</v>
      </c>
      <c r="AB137" s="1165">
        <v>328128000</v>
      </c>
      <c r="AC137" s="556"/>
      <c r="AD137" s="555"/>
      <c r="AE137" s="555"/>
      <c r="AF137" s="1214"/>
      <c r="AG137" s="1215"/>
      <c r="AH137" s="1216"/>
      <c r="AI137" s="1216"/>
      <c r="AJ137" s="1172"/>
      <c r="AK137" s="1216"/>
      <c r="AL137" s="1172"/>
      <c r="AM137" s="1172"/>
      <c r="AN137" s="1174"/>
      <c r="AO137" s="1174"/>
      <c r="AP137" s="1209"/>
      <c r="AQ137" s="1172"/>
      <c r="AR137" s="1172"/>
      <c r="AS137" s="1172"/>
      <c r="AT137" s="1174"/>
      <c r="AU137" s="1210"/>
      <c r="AV137" s="1217"/>
      <c r="AW137" s="1217"/>
      <c r="AX137" s="1217"/>
      <c r="AY137" s="1175"/>
    </row>
    <row r="138" spans="1:51" ht="27" x14ac:dyDescent="0.25">
      <c r="A138" s="743"/>
      <c r="B138" s="743"/>
      <c r="C138" s="744"/>
      <c r="D138" s="544" t="s">
        <v>42</v>
      </c>
      <c r="E138" s="1161">
        <v>0.47</v>
      </c>
      <c r="F138" s="1161">
        <v>0.47</v>
      </c>
      <c r="G138" s="1161">
        <v>0.47</v>
      </c>
      <c r="H138" s="1161">
        <v>0.47</v>
      </c>
      <c r="I138" s="1161">
        <v>0.47</v>
      </c>
      <c r="J138" s="1161">
        <v>0.47</v>
      </c>
      <c r="K138" s="1163">
        <v>0.47</v>
      </c>
      <c r="L138" s="1161">
        <v>0.47</v>
      </c>
      <c r="M138" s="1204">
        <v>0.47</v>
      </c>
      <c r="N138" s="1164">
        <v>0.47</v>
      </c>
      <c r="O138" s="1212">
        <v>0.47</v>
      </c>
      <c r="P138" s="1212"/>
      <c r="Q138" s="1200"/>
      <c r="R138" s="1200"/>
      <c r="S138" s="1178"/>
      <c r="T138" s="649">
        <v>0.16</v>
      </c>
      <c r="U138" s="1161">
        <v>0.39</v>
      </c>
      <c r="V138" s="1161">
        <v>0.39</v>
      </c>
      <c r="W138" s="1179">
        <v>0.39</v>
      </c>
      <c r="X138" s="1163">
        <v>0.47000000000000003</v>
      </c>
      <c r="Y138" s="1161">
        <v>0.47000000000000003</v>
      </c>
      <c r="Z138" s="1179">
        <v>0.47000000000000003</v>
      </c>
      <c r="AA138" s="1161">
        <v>0.55000000000000004</v>
      </c>
      <c r="AB138" s="556">
        <v>0.47000000000000003</v>
      </c>
      <c r="AC138" s="1204"/>
      <c r="AD138" s="1178"/>
      <c r="AE138" s="1218"/>
      <c r="AF138" s="1214"/>
      <c r="AG138" s="1215"/>
      <c r="AH138" s="1216"/>
      <c r="AI138" s="1216"/>
      <c r="AJ138" s="1172"/>
      <c r="AK138" s="1216"/>
      <c r="AL138" s="1172"/>
      <c r="AM138" s="1172"/>
      <c r="AN138" s="1174"/>
      <c r="AO138" s="1174"/>
      <c r="AP138" s="1209"/>
      <c r="AQ138" s="1172"/>
      <c r="AR138" s="1172"/>
      <c r="AS138" s="1172"/>
      <c r="AT138" s="1174"/>
      <c r="AU138" s="1210"/>
      <c r="AV138" s="1217"/>
      <c r="AW138" s="1217"/>
      <c r="AX138" s="1217"/>
      <c r="AY138" s="1219"/>
    </row>
    <row r="139" spans="1:51" ht="27" x14ac:dyDescent="0.25">
      <c r="A139" s="743"/>
      <c r="B139" s="743"/>
      <c r="C139" s="744"/>
      <c r="D139" s="545" t="s">
        <v>4</v>
      </c>
      <c r="E139" s="1165">
        <v>40812200</v>
      </c>
      <c r="F139" s="1165">
        <v>40812200</v>
      </c>
      <c r="G139" s="1161">
        <v>40812200</v>
      </c>
      <c r="H139" s="1165">
        <v>40812200</v>
      </c>
      <c r="I139" s="1161">
        <v>40812200</v>
      </c>
      <c r="J139" s="1161">
        <v>40812200</v>
      </c>
      <c r="K139" s="1163">
        <v>40812200</v>
      </c>
      <c r="L139" s="1161">
        <v>40812200</v>
      </c>
      <c r="M139" s="1200">
        <v>40812200</v>
      </c>
      <c r="N139" s="1164">
        <v>40812200</v>
      </c>
      <c r="O139" s="1164">
        <v>40812200</v>
      </c>
      <c r="P139" s="1212"/>
      <c r="Q139" s="1161"/>
      <c r="R139" s="1200"/>
      <c r="S139" s="1178"/>
      <c r="T139" s="649">
        <v>12973900</v>
      </c>
      <c r="U139" s="1182">
        <v>25134500</v>
      </c>
      <c r="V139" s="1161">
        <v>26654200</v>
      </c>
      <c r="W139" s="1161">
        <v>26654200</v>
      </c>
      <c r="X139" s="1203">
        <v>26654200</v>
      </c>
      <c r="Y139" s="1161">
        <v>26654200</v>
      </c>
      <c r="Z139" s="1179">
        <v>26654200</v>
      </c>
      <c r="AA139" s="1161">
        <v>26654200</v>
      </c>
      <c r="AB139" s="1204">
        <v>26654200</v>
      </c>
      <c r="AC139" s="1205"/>
      <c r="AD139" s="1205"/>
      <c r="AE139" s="1218"/>
      <c r="AF139" s="1214"/>
      <c r="AG139" s="1215"/>
      <c r="AH139" s="1216"/>
      <c r="AI139" s="1216"/>
      <c r="AJ139" s="1172"/>
      <c r="AK139" s="1216"/>
      <c r="AL139" s="1172"/>
      <c r="AM139" s="1172"/>
      <c r="AN139" s="1174"/>
      <c r="AO139" s="1174"/>
      <c r="AP139" s="1209"/>
      <c r="AQ139" s="1172"/>
      <c r="AR139" s="1172"/>
      <c r="AS139" s="1172"/>
      <c r="AT139" s="1174"/>
      <c r="AU139" s="1210"/>
      <c r="AV139" s="1217"/>
      <c r="AW139" s="1217"/>
      <c r="AX139" s="1217"/>
      <c r="AY139" s="1219"/>
    </row>
    <row r="140" spans="1:51" ht="27" x14ac:dyDescent="0.25">
      <c r="A140" s="743"/>
      <c r="B140" s="743"/>
      <c r="C140" s="744"/>
      <c r="D140" s="544" t="s">
        <v>43</v>
      </c>
      <c r="E140" s="1161">
        <v>25.47</v>
      </c>
      <c r="F140" s="1161">
        <v>25.47</v>
      </c>
      <c r="G140" s="1161">
        <v>25.47</v>
      </c>
      <c r="H140" s="1161">
        <v>25.47</v>
      </c>
      <c r="I140" s="1161">
        <v>25.47</v>
      </c>
      <c r="J140" s="1161">
        <v>25.47</v>
      </c>
      <c r="K140" s="1163">
        <v>25.47</v>
      </c>
      <c r="L140" s="1161">
        <v>25.47</v>
      </c>
      <c r="M140" s="1161">
        <v>25.47</v>
      </c>
      <c r="N140" s="1164">
        <v>25.47</v>
      </c>
      <c r="O140" s="1164">
        <v>25.47</v>
      </c>
      <c r="P140" s="1164"/>
      <c r="Q140" s="1220"/>
      <c r="R140" s="1161"/>
      <c r="S140" s="1165"/>
      <c r="T140" s="1161">
        <v>0.16</v>
      </c>
      <c r="U140" s="1161">
        <v>0.39</v>
      </c>
      <c r="V140" s="1161">
        <v>1.67</v>
      </c>
      <c r="W140" s="1161">
        <v>5.27</v>
      </c>
      <c r="X140" s="1213">
        <v>7.91</v>
      </c>
      <c r="Y140" s="1182">
        <v>10.41</v>
      </c>
      <c r="Z140" s="1161">
        <v>12.96</v>
      </c>
      <c r="AA140" s="1161">
        <v>15.540000000000001</v>
      </c>
      <c r="AB140" s="552">
        <v>17.97</v>
      </c>
      <c r="AC140" s="552"/>
      <c r="AD140" s="552"/>
      <c r="AE140" s="553"/>
      <c r="AF140" s="1214"/>
      <c r="AG140" s="1215"/>
      <c r="AH140" s="1216"/>
      <c r="AI140" s="1216"/>
      <c r="AJ140" s="1172"/>
      <c r="AK140" s="1216"/>
      <c r="AL140" s="1172"/>
      <c r="AM140" s="1172"/>
      <c r="AN140" s="1174"/>
      <c r="AO140" s="1174"/>
      <c r="AP140" s="1209"/>
      <c r="AQ140" s="1172"/>
      <c r="AR140" s="1172"/>
      <c r="AS140" s="1172"/>
      <c r="AT140" s="1174"/>
      <c r="AU140" s="1210"/>
      <c r="AV140" s="1217"/>
      <c r="AW140" s="1217"/>
      <c r="AX140" s="1217"/>
      <c r="AY140" s="1221"/>
    </row>
    <row r="141" spans="1:51" ht="27" x14ac:dyDescent="0.25">
      <c r="A141" s="743"/>
      <c r="B141" s="743"/>
      <c r="C141" s="744"/>
      <c r="D141" s="545" t="s">
        <v>45</v>
      </c>
      <c r="E141" s="1222">
        <v>376178200</v>
      </c>
      <c r="F141" s="1222">
        <v>376178200</v>
      </c>
      <c r="G141" s="1223">
        <v>376178200</v>
      </c>
      <c r="H141" s="1165">
        <v>376178200</v>
      </c>
      <c r="I141" s="1222">
        <v>376178200</v>
      </c>
      <c r="J141" s="1222">
        <v>376178200</v>
      </c>
      <c r="K141" s="1224">
        <v>376178200</v>
      </c>
      <c r="L141" s="1222">
        <v>376178200</v>
      </c>
      <c r="M141" s="1225">
        <v>376178200</v>
      </c>
      <c r="N141" s="1226">
        <v>376178200</v>
      </c>
      <c r="O141" s="1226">
        <v>376178200</v>
      </c>
      <c r="P141" s="1226"/>
      <c r="Q141" s="1225"/>
      <c r="R141" s="1225"/>
      <c r="S141" s="1223"/>
      <c r="T141" s="684">
        <v>12973900</v>
      </c>
      <c r="U141" s="1182">
        <v>196366500</v>
      </c>
      <c r="V141" s="559">
        <v>332737200</v>
      </c>
      <c r="W141" s="1166">
        <v>332737200</v>
      </c>
      <c r="X141" s="1180">
        <v>332737200</v>
      </c>
      <c r="Y141" s="557">
        <v>354782200</v>
      </c>
      <c r="Z141" s="1161">
        <v>354782200</v>
      </c>
      <c r="AA141" s="1161">
        <v>354782200</v>
      </c>
      <c r="AB141" s="1204">
        <v>354782200</v>
      </c>
      <c r="AC141" s="1204"/>
      <c r="AD141" s="1200"/>
      <c r="AE141" s="1166"/>
      <c r="AF141" s="1227"/>
      <c r="AG141" s="1215"/>
      <c r="AH141" s="1228"/>
      <c r="AI141" s="1228"/>
      <c r="AJ141" s="1172"/>
      <c r="AK141" s="1228"/>
      <c r="AL141" s="1172"/>
      <c r="AM141" s="1172"/>
      <c r="AN141" s="1174"/>
      <c r="AO141" s="1174"/>
      <c r="AP141" s="1209"/>
      <c r="AQ141" s="1172"/>
      <c r="AR141" s="1172"/>
      <c r="AS141" s="1172"/>
      <c r="AT141" s="1174"/>
      <c r="AU141" s="1210"/>
      <c r="AV141" s="1217"/>
      <c r="AW141" s="1217"/>
      <c r="AX141" s="1217"/>
      <c r="AY141" s="1175"/>
    </row>
    <row r="142" spans="1:51" ht="18" x14ac:dyDescent="0.25">
      <c r="A142" s="743">
        <v>3</v>
      </c>
      <c r="B142" s="743" t="s">
        <v>381</v>
      </c>
      <c r="C142" s="744" t="s">
        <v>561</v>
      </c>
      <c r="D142" s="546" t="s">
        <v>41</v>
      </c>
      <c r="E142" s="1229">
        <v>12</v>
      </c>
      <c r="F142" s="1229">
        <v>12</v>
      </c>
      <c r="G142" s="1229">
        <v>12</v>
      </c>
      <c r="H142" s="1161">
        <v>12</v>
      </c>
      <c r="I142" s="1161">
        <v>12</v>
      </c>
      <c r="J142" s="1165">
        <v>12</v>
      </c>
      <c r="K142" s="1211">
        <v>12</v>
      </c>
      <c r="L142" s="1165">
        <v>12</v>
      </c>
      <c r="M142" s="1220">
        <v>12</v>
      </c>
      <c r="N142" s="1164">
        <v>12</v>
      </c>
      <c r="O142" s="1164">
        <v>12</v>
      </c>
      <c r="P142" s="1164"/>
      <c r="Q142" s="1220"/>
      <c r="R142" s="1161"/>
      <c r="S142" s="1200"/>
      <c r="T142" s="554">
        <v>0</v>
      </c>
      <c r="U142" s="1229">
        <v>5</v>
      </c>
      <c r="V142" s="1229">
        <v>11</v>
      </c>
      <c r="W142" s="1182">
        <v>12</v>
      </c>
      <c r="X142" s="1230">
        <v>12</v>
      </c>
      <c r="Y142" s="1178">
        <v>12</v>
      </c>
      <c r="Z142" s="1161">
        <v>12</v>
      </c>
      <c r="AA142" s="1182">
        <v>12</v>
      </c>
      <c r="AB142" s="553">
        <v>12</v>
      </c>
      <c r="AC142" s="552"/>
      <c r="AD142" s="553"/>
      <c r="AE142" s="551"/>
      <c r="AF142" s="1170" t="s">
        <v>708</v>
      </c>
      <c r="AG142" s="1208" t="s">
        <v>560</v>
      </c>
      <c r="AH142" s="1208" t="s">
        <v>71</v>
      </c>
      <c r="AI142" s="1208" t="s">
        <v>71</v>
      </c>
      <c r="AJ142" s="1208" t="s">
        <v>562</v>
      </c>
      <c r="AK142" s="1208" t="s">
        <v>435</v>
      </c>
      <c r="AL142" s="1208" t="s">
        <v>71</v>
      </c>
      <c r="AM142" s="1208" t="s">
        <v>71</v>
      </c>
      <c r="AN142" s="1208" t="s">
        <v>71</v>
      </c>
      <c r="AO142" s="1208" t="s">
        <v>71</v>
      </c>
      <c r="AP142" s="1208" t="s">
        <v>71</v>
      </c>
      <c r="AQ142" s="1208" t="s">
        <v>71</v>
      </c>
      <c r="AR142" s="1208" t="s">
        <v>71</v>
      </c>
      <c r="AS142" s="1208" t="s">
        <v>71</v>
      </c>
      <c r="AT142" s="1208" t="s">
        <v>71</v>
      </c>
      <c r="AU142" s="1208" t="s">
        <v>71</v>
      </c>
      <c r="AV142" s="1208" t="s">
        <v>71</v>
      </c>
      <c r="AW142" s="1208" t="s">
        <v>71</v>
      </c>
      <c r="AX142" s="1208" t="s">
        <v>71</v>
      </c>
      <c r="AY142" s="1175"/>
    </row>
    <row r="143" spans="1:51" ht="18" x14ac:dyDescent="0.25">
      <c r="A143" s="743"/>
      <c r="B143" s="743"/>
      <c r="C143" s="744"/>
      <c r="D143" s="545" t="s">
        <v>3</v>
      </c>
      <c r="E143" s="1161">
        <v>244532000</v>
      </c>
      <c r="F143" s="1161">
        <v>244532000</v>
      </c>
      <c r="G143" s="1161">
        <v>244532000</v>
      </c>
      <c r="H143" s="1161">
        <v>244532000</v>
      </c>
      <c r="I143" s="1161">
        <v>244532000</v>
      </c>
      <c r="J143" s="1165">
        <v>244532000</v>
      </c>
      <c r="K143" s="1211">
        <v>244532000</v>
      </c>
      <c r="L143" s="1165">
        <v>244532000</v>
      </c>
      <c r="M143" s="1220">
        <v>244532000</v>
      </c>
      <c r="N143" s="1164">
        <v>244532000</v>
      </c>
      <c r="O143" s="1164">
        <v>244532000</v>
      </c>
      <c r="P143" s="1164"/>
      <c r="Q143" s="1220"/>
      <c r="R143" s="1200"/>
      <c r="S143" s="550"/>
      <c r="T143" s="584">
        <v>0</v>
      </c>
      <c r="U143" s="584">
        <v>196875000</v>
      </c>
      <c r="V143" s="584">
        <v>236005000</v>
      </c>
      <c r="W143" s="584">
        <v>236005000</v>
      </c>
      <c r="X143" s="1231">
        <v>236005000</v>
      </c>
      <c r="Y143" s="1161">
        <v>236005000</v>
      </c>
      <c r="Z143" s="1165">
        <v>236005000</v>
      </c>
      <c r="AA143" s="557">
        <v>236005000</v>
      </c>
      <c r="AB143" s="1204">
        <v>236005000</v>
      </c>
      <c r="AC143" s="549"/>
      <c r="AD143" s="562"/>
      <c r="AE143" s="558"/>
      <c r="AF143" s="1170"/>
      <c r="AG143" s="1216"/>
      <c r="AH143" s="1216"/>
      <c r="AI143" s="1216"/>
      <c r="AJ143" s="1216"/>
      <c r="AK143" s="1216"/>
      <c r="AL143" s="1216"/>
      <c r="AM143" s="1216"/>
      <c r="AN143" s="1216"/>
      <c r="AO143" s="1216"/>
      <c r="AP143" s="1216"/>
      <c r="AQ143" s="1216"/>
      <c r="AR143" s="1216"/>
      <c r="AS143" s="1216"/>
      <c r="AT143" s="1216"/>
      <c r="AU143" s="1216"/>
      <c r="AV143" s="1216"/>
      <c r="AW143" s="1216"/>
      <c r="AX143" s="1216"/>
      <c r="AY143" s="1175"/>
    </row>
    <row r="144" spans="1:51" ht="27" x14ac:dyDescent="0.25">
      <c r="A144" s="743"/>
      <c r="B144" s="743"/>
      <c r="C144" s="744"/>
      <c r="D144" s="544" t="s">
        <v>42</v>
      </c>
      <c r="E144" s="1161">
        <v>0</v>
      </c>
      <c r="F144" s="1161">
        <v>0</v>
      </c>
      <c r="G144" s="1161">
        <v>0</v>
      </c>
      <c r="H144" s="1229">
        <v>0</v>
      </c>
      <c r="I144" s="1161">
        <v>0</v>
      </c>
      <c r="J144" s="1161">
        <v>0</v>
      </c>
      <c r="K144" s="1163">
        <v>0</v>
      </c>
      <c r="L144" s="1161">
        <v>0</v>
      </c>
      <c r="M144" s="1220">
        <v>0</v>
      </c>
      <c r="N144" s="1212">
        <v>0</v>
      </c>
      <c r="O144" s="1164">
        <v>0</v>
      </c>
      <c r="P144" s="1164"/>
      <c r="Q144" s="1232"/>
      <c r="R144" s="1200"/>
      <c r="S144" s="1233"/>
      <c r="T144" s="1204">
        <v>0</v>
      </c>
      <c r="U144" s="1229">
        <v>0</v>
      </c>
      <c r="V144" s="1229">
        <v>0</v>
      </c>
      <c r="W144" s="1182">
        <v>0</v>
      </c>
      <c r="X144" s="1163">
        <v>0</v>
      </c>
      <c r="Y144" s="1234">
        <v>0</v>
      </c>
      <c r="Z144" s="1165">
        <v>0</v>
      </c>
      <c r="AA144" s="1178">
        <v>0</v>
      </c>
      <c r="AB144" s="1204">
        <v>0</v>
      </c>
      <c r="AC144" s="1204"/>
      <c r="AD144" s="1200"/>
      <c r="AE144" s="1197"/>
      <c r="AF144" s="1170"/>
      <c r="AG144" s="1216"/>
      <c r="AH144" s="1216"/>
      <c r="AI144" s="1216"/>
      <c r="AJ144" s="1216"/>
      <c r="AK144" s="1216"/>
      <c r="AL144" s="1216"/>
      <c r="AM144" s="1216"/>
      <c r="AN144" s="1216"/>
      <c r="AO144" s="1216"/>
      <c r="AP144" s="1216"/>
      <c r="AQ144" s="1216"/>
      <c r="AR144" s="1216"/>
      <c r="AS144" s="1216"/>
      <c r="AT144" s="1216"/>
      <c r="AU144" s="1216"/>
      <c r="AV144" s="1216"/>
      <c r="AW144" s="1216"/>
      <c r="AX144" s="1216"/>
      <c r="AY144" s="1175"/>
    </row>
    <row r="145" spans="1:51" ht="27" x14ac:dyDescent="0.25">
      <c r="A145" s="743"/>
      <c r="B145" s="743"/>
      <c r="C145" s="744"/>
      <c r="D145" s="545" t="s">
        <v>4</v>
      </c>
      <c r="E145" s="1235">
        <v>20352433</v>
      </c>
      <c r="F145" s="1235">
        <v>20352433</v>
      </c>
      <c r="G145" s="1235">
        <v>20352433</v>
      </c>
      <c r="H145" s="1236">
        <v>20352433</v>
      </c>
      <c r="I145" s="1237">
        <v>20352433</v>
      </c>
      <c r="J145" s="1161">
        <v>20352433</v>
      </c>
      <c r="K145" s="1163">
        <v>20352433</v>
      </c>
      <c r="L145" s="1232">
        <v>19859242</v>
      </c>
      <c r="M145" s="1220">
        <v>19859242</v>
      </c>
      <c r="N145" s="1212">
        <v>19859242</v>
      </c>
      <c r="O145" s="1164">
        <v>19859242</v>
      </c>
      <c r="P145" s="1164"/>
      <c r="Q145" s="1220"/>
      <c r="R145" s="1200"/>
      <c r="S145" s="1233"/>
      <c r="T145" s="554">
        <v>12536634</v>
      </c>
      <c r="U145" s="548">
        <v>17657164</v>
      </c>
      <c r="V145" s="1238">
        <v>17713214</v>
      </c>
      <c r="W145" s="559">
        <v>17769814</v>
      </c>
      <c r="X145" s="1211">
        <v>19856747</v>
      </c>
      <c r="Y145" s="1239">
        <v>19856747</v>
      </c>
      <c r="Z145" s="1165">
        <v>19856747</v>
      </c>
      <c r="AA145" s="1161">
        <v>19856747</v>
      </c>
      <c r="AB145" s="553">
        <v>19856747</v>
      </c>
      <c r="AC145" s="552"/>
      <c r="AD145" s="553"/>
      <c r="AE145" s="1161"/>
      <c r="AF145" s="1170"/>
      <c r="AG145" s="1216"/>
      <c r="AH145" s="1216"/>
      <c r="AI145" s="1216"/>
      <c r="AJ145" s="1216"/>
      <c r="AK145" s="1216"/>
      <c r="AL145" s="1216"/>
      <c r="AM145" s="1216"/>
      <c r="AN145" s="1216"/>
      <c r="AO145" s="1216"/>
      <c r="AP145" s="1216"/>
      <c r="AQ145" s="1216"/>
      <c r="AR145" s="1216"/>
      <c r="AS145" s="1216"/>
      <c r="AT145" s="1216"/>
      <c r="AU145" s="1216"/>
      <c r="AV145" s="1216"/>
      <c r="AW145" s="1216"/>
      <c r="AX145" s="1216"/>
      <c r="AY145" s="1175"/>
    </row>
    <row r="146" spans="1:51" ht="27" x14ac:dyDescent="0.25">
      <c r="A146" s="743"/>
      <c r="B146" s="743"/>
      <c r="C146" s="744"/>
      <c r="D146" s="544" t="s">
        <v>43</v>
      </c>
      <c r="E146" s="1239">
        <v>12</v>
      </c>
      <c r="F146" s="1239">
        <v>12</v>
      </c>
      <c r="G146" s="1239">
        <v>12</v>
      </c>
      <c r="H146" s="1229">
        <v>12</v>
      </c>
      <c r="I146" s="1161">
        <v>12</v>
      </c>
      <c r="J146" s="1232">
        <v>12</v>
      </c>
      <c r="K146" s="1240">
        <v>12</v>
      </c>
      <c r="L146" s="1161">
        <v>12</v>
      </c>
      <c r="M146" s="1232">
        <v>12</v>
      </c>
      <c r="N146" s="1212">
        <v>12</v>
      </c>
      <c r="O146" s="1212">
        <v>12</v>
      </c>
      <c r="P146" s="1164"/>
      <c r="Q146" s="1239"/>
      <c r="R146" s="1232"/>
      <c r="S146" s="1165"/>
      <c r="T146" s="1161">
        <v>0</v>
      </c>
      <c r="U146" s="1229">
        <v>5</v>
      </c>
      <c r="V146" s="1229">
        <v>11</v>
      </c>
      <c r="W146" s="1182">
        <v>12</v>
      </c>
      <c r="X146" s="1211">
        <v>12</v>
      </c>
      <c r="Y146" s="1234">
        <v>12</v>
      </c>
      <c r="Z146" s="1165">
        <v>12</v>
      </c>
      <c r="AA146" s="1161">
        <v>12</v>
      </c>
      <c r="AB146" s="1161">
        <v>12</v>
      </c>
      <c r="AC146" s="1241"/>
      <c r="AD146" s="1234"/>
      <c r="AE146" s="1234"/>
      <c r="AF146" s="1170"/>
      <c r="AG146" s="1216"/>
      <c r="AH146" s="1216"/>
      <c r="AI146" s="1216"/>
      <c r="AJ146" s="1216"/>
      <c r="AK146" s="1216"/>
      <c r="AL146" s="1216"/>
      <c r="AM146" s="1216"/>
      <c r="AN146" s="1216"/>
      <c r="AO146" s="1216"/>
      <c r="AP146" s="1216"/>
      <c r="AQ146" s="1216"/>
      <c r="AR146" s="1216"/>
      <c r="AS146" s="1216"/>
      <c r="AT146" s="1216"/>
      <c r="AU146" s="1216"/>
      <c r="AV146" s="1216"/>
      <c r="AW146" s="1216"/>
      <c r="AX146" s="1216"/>
      <c r="AY146" s="1175"/>
    </row>
    <row r="147" spans="1:51" ht="27" x14ac:dyDescent="0.25">
      <c r="A147" s="743"/>
      <c r="B147" s="743"/>
      <c r="C147" s="744"/>
      <c r="D147" s="545" t="s">
        <v>45</v>
      </c>
      <c r="E147" s="1239">
        <v>264884433</v>
      </c>
      <c r="F147" s="1239">
        <v>264884433.33333334</v>
      </c>
      <c r="G147" s="1239">
        <v>264884433.33333334</v>
      </c>
      <c r="H147" s="1229">
        <v>264884433.33333334</v>
      </c>
      <c r="I147" s="1161">
        <v>264884433</v>
      </c>
      <c r="J147" s="1161">
        <v>264884433</v>
      </c>
      <c r="K147" s="1163">
        <v>264884433</v>
      </c>
      <c r="L147" s="1239">
        <f>L143+L145</f>
        <v>264391242</v>
      </c>
      <c r="M147" s="1220">
        <v>264391242</v>
      </c>
      <c r="N147" s="1212">
        <v>264391242</v>
      </c>
      <c r="O147" s="1212">
        <v>264391242</v>
      </c>
      <c r="P147" s="1164"/>
      <c r="Q147" s="1239"/>
      <c r="R147" s="1220"/>
      <c r="S147" s="1165"/>
      <c r="T147" s="1229">
        <v>12536634</v>
      </c>
      <c r="U147" s="547">
        <v>214532164</v>
      </c>
      <c r="V147" s="547">
        <v>253718214</v>
      </c>
      <c r="W147" s="1239">
        <v>253774814</v>
      </c>
      <c r="X147" s="1231">
        <v>255861747</v>
      </c>
      <c r="Y147" s="1239">
        <v>255861747</v>
      </c>
      <c r="Z147" s="1165">
        <v>255861747</v>
      </c>
      <c r="AA147" s="1165">
        <v>255861747</v>
      </c>
      <c r="AB147" s="1239">
        <v>255861747</v>
      </c>
      <c r="AC147" s="1204"/>
      <c r="AD147" s="1239"/>
      <c r="AE147" s="1239"/>
      <c r="AF147" s="1170"/>
      <c r="AG147" s="1228"/>
      <c r="AH147" s="1228"/>
      <c r="AI147" s="1228"/>
      <c r="AJ147" s="1228"/>
      <c r="AK147" s="1228"/>
      <c r="AL147" s="1228"/>
      <c r="AM147" s="1228"/>
      <c r="AN147" s="1228"/>
      <c r="AO147" s="1228"/>
      <c r="AP147" s="1228"/>
      <c r="AQ147" s="1228"/>
      <c r="AR147" s="1228"/>
      <c r="AS147" s="1228"/>
      <c r="AT147" s="1228"/>
      <c r="AU147" s="1228"/>
      <c r="AV147" s="1228"/>
      <c r="AW147" s="1228"/>
      <c r="AX147" s="1228"/>
      <c r="AY147" s="1242"/>
    </row>
    <row r="148" spans="1:51" ht="36" x14ac:dyDescent="0.25">
      <c r="A148" s="737" t="s">
        <v>22</v>
      </c>
      <c r="B148" s="738"/>
      <c r="C148" s="738"/>
      <c r="D148" s="577" t="s">
        <v>34</v>
      </c>
      <c r="E148" s="536">
        <f t="shared" ref="E148:O148" si="55">E131+E137+E143</f>
        <v>5061662000</v>
      </c>
      <c r="F148" s="536">
        <f t="shared" si="55"/>
        <v>5061662000</v>
      </c>
      <c r="G148" s="536">
        <f t="shared" si="55"/>
        <v>5061662000</v>
      </c>
      <c r="H148" s="536">
        <f t="shared" si="55"/>
        <v>5061661999.999999</v>
      </c>
      <c r="I148" s="536">
        <f t="shared" si="55"/>
        <v>5061661999.9999971</v>
      </c>
      <c r="J148" s="536">
        <f t="shared" si="55"/>
        <v>5061661999.999999</v>
      </c>
      <c r="K148" s="536">
        <f t="shared" si="55"/>
        <v>5061661999.999999</v>
      </c>
      <c r="L148" s="536">
        <f t="shared" si="55"/>
        <v>5061662000.0031757</v>
      </c>
      <c r="M148" s="536">
        <f t="shared" si="55"/>
        <v>5061662000.0031757</v>
      </c>
      <c r="N148" s="536">
        <f t="shared" si="55"/>
        <v>5061662000.0031757</v>
      </c>
      <c r="O148" s="536">
        <f t="shared" si="55"/>
        <v>5061661999.999999</v>
      </c>
      <c r="P148" s="536"/>
      <c r="Q148" s="536"/>
      <c r="R148" s="536"/>
      <c r="S148" s="535"/>
      <c r="T148" s="535">
        <v>1369056000</v>
      </c>
      <c r="U148" s="535">
        <v>3776747000</v>
      </c>
      <c r="V148" s="535">
        <v>4775335000</v>
      </c>
      <c r="W148" s="535">
        <v>4823924999.999999</v>
      </c>
      <c r="X148" s="535">
        <f>X131+X137+X143</f>
        <v>4916662000.000001</v>
      </c>
      <c r="Y148" s="535">
        <f>Y131+Y137+Y143</f>
        <v>4938707000</v>
      </c>
      <c r="Z148" s="535">
        <f>Z131+Z137+Z143</f>
        <v>4938707000</v>
      </c>
      <c r="AA148" s="535">
        <f>AA131+AA137+AA143</f>
        <v>4943707000.000001</v>
      </c>
      <c r="AB148" s="535">
        <f>AB131+AB137+AB143</f>
        <v>4943706999.999999</v>
      </c>
      <c r="AC148" s="535"/>
      <c r="AD148" s="535"/>
      <c r="AE148" s="535"/>
      <c r="AF148" s="535"/>
      <c r="AG148" s="534"/>
      <c r="AH148" s="533"/>
      <c r="AI148" s="533"/>
      <c r="AJ148" s="533"/>
      <c r="AK148" s="533"/>
      <c r="AL148" s="533"/>
      <c r="AM148" s="533"/>
      <c r="AN148" s="533"/>
      <c r="AO148" s="533"/>
      <c r="AP148" s="578"/>
      <c r="AQ148" s="578"/>
      <c r="AR148" s="533"/>
      <c r="AS148" s="533"/>
      <c r="AT148" s="533"/>
      <c r="AU148" s="533"/>
      <c r="AV148" s="533"/>
      <c r="AW148" s="533"/>
      <c r="AX148" s="578"/>
      <c r="AY148" s="532"/>
    </row>
    <row r="149" spans="1:51" ht="36" x14ac:dyDescent="0.25">
      <c r="A149" s="739"/>
      <c r="B149" s="740"/>
      <c r="C149" s="740"/>
      <c r="D149" s="579" t="s">
        <v>33</v>
      </c>
      <c r="E149" s="531">
        <f t="shared" ref="E149:O149" si="56">E133++E139+E145</f>
        <v>512332340</v>
      </c>
      <c r="F149" s="531">
        <f t="shared" si="56"/>
        <v>512332340</v>
      </c>
      <c r="G149" s="531">
        <f t="shared" si="56"/>
        <v>512332340</v>
      </c>
      <c r="H149" s="531">
        <f t="shared" si="56"/>
        <v>512332340</v>
      </c>
      <c r="I149" s="531">
        <f t="shared" si="56"/>
        <v>512332340</v>
      </c>
      <c r="J149" s="531">
        <f t="shared" si="56"/>
        <v>512332340</v>
      </c>
      <c r="K149" s="531">
        <f t="shared" si="56"/>
        <v>503022340</v>
      </c>
      <c r="L149" s="531">
        <f t="shared" si="56"/>
        <v>502529149</v>
      </c>
      <c r="M149" s="531">
        <f t="shared" si="56"/>
        <v>502529149</v>
      </c>
      <c r="N149" s="531">
        <f t="shared" si="56"/>
        <v>502529149</v>
      </c>
      <c r="O149" s="531">
        <f t="shared" si="56"/>
        <v>502529149</v>
      </c>
      <c r="P149" s="531"/>
      <c r="Q149" s="531"/>
      <c r="R149" s="531"/>
      <c r="S149" s="530"/>
      <c r="T149" s="535">
        <v>132425300</v>
      </c>
      <c r="U149" s="535">
        <v>342322908</v>
      </c>
      <c r="V149" s="535">
        <v>378173238</v>
      </c>
      <c r="W149" s="535">
        <v>402533963</v>
      </c>
      <c r="X149" s="530">
        <f>X133++X139+X145</f>
        <v>440673021</v>
      </c>
      <c r="Y149" s="530">
        <f>Y133++Y139+Y145</f>
        <v>445740289</v>
      </c>
      <c r="Z149" s="530">
        <f>Z133++Z139+Z145</f>
        <v>452332223</v>
      </c>
      <c r="AA149" s="530">
        <f>AA133++AA139+AA145</f>
        <v>454909654</v>
      </c>
      <c r="AB149" s="530">
        <f>AB133++AB139+AB145</f>
        <v>458533554</v>
      </c>
      <c r="AC149" s="530"/>
      <c r="AD149" s="530"/>
      <c r="AE149" s="530"/>
      <c r="AF149" s="530"/>
      <c r="AG149" s="534"/>
      <c r="AH149" s="533"/>
      <c r="AI149" s="533"/>
      <c r="AJ149" s="533"/>
      <c r="AK149" s="533"/>
      <c r="AL149" s="533"/>
      <c r="AM149" s="533"/>
      <c r="AN149" s="533"/>
      <c r="AO149" s="533"/>
      <c r="AP149" s="578"/>
      <c r="AQ149" s="578"/>
      <c r="AR149" s="533"/>
      <c r="AS149" s="533"/>
      <c r="AT149" s="533"/>
      <c r="AU149" s="533"/>
      <c r="AV149" s="533"/>
      <c r="AW149" s="533"/>
      <c r="AX149" s="578"/>
      <c r="AY149" s="532"/>
    </row>
    <row r="150" spans="1:51" ht="36.75" thickBot="1" x14ac:dyDescent="0.3">
      <c r="A150" s="741"/>
      <c r="B150" s="742"/>
      <c r="C150" s="742"/>
      <c r="D150" s="580" t="s">
        <v>32</v>
      </c>
      <c r="E150" s="531">
        <f t="shared" ref="E150:O150" si="57">E148+E149</f>
        <v>5573994340</v>
      </c>
      <c r="F150" s="531">
        <f t="shared" si="57"/>
        <v>5573994340</v>
      </c>
      <c r="G150" s="531">
        <f t="shared" si="57"/>
        <v>5573994340</v>
      </c>
      <c r="H150" s="531">
        <f t="shared" si="57"/>
        <v>5573994339.999999</v>
      </c>
      <c r="I150" s="531">
        <f t="shared" si="57"/>
        <v>5573994339.9999971</v>
      </c>
      <c r="J150" s="531">
        <f t="shared" si="57"/>
        <v>5573994339.999999</v>
      </c>
      <c r="K150" s="531">
        <f t="shared" si="57"/>
        <v>5564684339.999999</v>
      </c>
      <c r="L150" s="531">
        <f t="shared" si="57"/>
        <v>5564191149.0031757</v>
      </c>
      <c r="M150" s="531">
        <f t="shared" si="57"/>
        <v>5564191149.0031757</v>
      </c>
      <c r="N150" s="531">
        <f t="shared" si="57"/>
        <v>5564191149.0031757</v>
      </c>
      <c r="O150" s="531">
        <f t="shared" si="57"/>
        <v>5564191148.999999</v>
      </c>
      <c r="P150" s="531"/>
      <c r="Q150" s="531"/>
      <c r="R150" s="531"/>
      <c r="S150" s="530"/>
      <c r="T150" s="530">
        <v>1501481300</v>
      </c>
      <c r="U150" s="530">
        <v>4119069908</v>
      </c>
      <c r="V150" s="530">
        <v>5153508238</v>
      </c>
      <c r="W150" s="530">
        <v>5226458962.999999</v>
      </c>
      <c r="X150" s="530">
        <f>X148+X149</f>
        <v>5357335021.000001</v>
      </c>
      <c r="Y150" s="530">
        <f>Y148+Y149</f>
        <v>5384447289</v>
      </c>
      <c r="Z150" s="530">
        <f>Z148+Z149</f>
        <v>5391039223</v>
      </c>
      <c r="AA150" s="530">
        <f>AA148+AA149</f>
        <v>5398616654.000001</v>
      </c>
      <c r="AB150" s="530">
        <f>AB148+AB149</f>
        <v>5402240553.999999</v>
      </c>
      <c r="AC150" s="530"/>
      <c r="AD150" s="530"/>
      <c r="AE150" s="530"/>
      <c r="AF150" s="530"/>
      <c r="AG150" s="529"/>
      <c r="AH150" s="528"/>
      <c r="AI150" s="528"/>
      <c r="AJ150" s="528"/>
      <c r="AK150" s="528"/>
      <c r="AL150" s="528"/>
      <c r="AM150" s="528"/>
      <c r="AN150" s="528"/>
      <c r="AO150" s="528"/>
      <c r="AP150" s="581"/>
      <c r="AQ150" s="581"/>
      <c r="AR150" s="528"/>
      <c r="AS150" s="528"/>
      <c r="AT150" s="528"/>
      <c r="AU150" s="528"/>
      <c r="AV150" s="528"/>
      <c r="AW150" s="528"/>
      <c r="AX150" s="581"/>
      <c r="AY150" s="527"/>
    </row>
    <row r="151" spans="1:51" x14ac:dyDescent="0.25">
      <c r="R151" s="566"/>
      <c r="S151" s="566"/>
      <c r="T151" s="566"/>
      <c r="U151" s="566"/>
      <c r="V151" s="566"/>
      <c r="W151" s="566"/>
      <c r="X151" s="566"/>
      <c r="Y151" s="566"/>
      <c r="Z151" s="566"/>
      <c r="AA151" s="566"/>
      <c r="AB151" s="566"/>
      <c r="AC151" s="566"/>
      <c r="AD151" s="566"/>
    </row>
    <row r="152" spans="1:51" x14ac:dyDescent="0.25">
      <c r="U152" s="566"/>
      <c r="V152" s="566"/>
      <c r="W152" s="566"/>
      <c r="X152" s="566"/>
      <c r="Y152" s="566"/>
      <c r="Z152" s="566"/>
      <c r="AA152" s="566"/>
      <c r="AB152" s="566"/>
      <c r="AC152" s="566"/>
      <c r="AD152" s="566"/>
    </row>
    <row r="153" spans="1:51" x14ac:dyDescent="0.25">
      <c r="U153" s="566"/>
      <c r="V153" s="566"/>
      <c r="W153" s="566"/>
      <c r="X153" s="566"/>
      <c r="Y153" s="566"/>
      <c r="Z153" s="566"/>
      <c r="AA153" s="566"/>
      <c r="AB153" s="566"/>
      <c r="AC153" s="566"/>
      <c r="AD153" s="566"/>
    </row>
    <row r="154" spans="1:51" x14ac:dyDescent="0.25">
      <c r="U154" s="566"/>
      <c r="V154" s="566"/>
      <c r="W154" s="566"/>
      <c r="X154" s="566"/>
      <c r="Y154" s="566"/>
      <c r="Z154" s="566"/>
      <c r="AA154" s="566"/>
      <c r="AB154" s="566"/>
      <c r="AC154" s="566"/>
      <c r="AD154" s="566"/>
    </row>
    <row r="155" spans="1:51" x14ac:dyDescent="0.25">
      <c r="R155" s="566"/>
      <c r="S155" s="566"/>
      <c r="T155" s="566"/>
      <c r="U155" s="566"/>
      <c r="V155" s="566"/>
      <c r="W155" s="566"/>
      <c r="X155" s="566"/>
      <c r="Y155" s="566"/>
      <c r="Z155" s="566"/>
      <c r="AA155" s="566"/>
      <c r="AB155" s="566"/>
      <c r="AC155" s="566"/>
      <c r="AD155" s="566"/>
    </row>
    <row r="156" spans="1:51" x14ac:dyDescent="0.25">
      <c r="R156" s="566"/>
      <c r="S156" s="566"/>
      <c r="T156" s="566"/>
      <c r="U156" s="566"/>
      <c r="V156" s="566"/>
      <c r="W156" s="566"/>
      <c r="X156" s="566"/>
      <c r="Y156" s="566"/>
      <c r="Z156" s="566"/>
      <c r="AA156" s="566"/>
      <c r="AB156" s="566"/>
      <c r="AC156" s="566"/>
      <c r="AD156" s="566"/>
    </row>
    <row r="157" spans="1:51" x14ac:dyDescent="0.25">
      <c r="R157" s="566"/>
      <c r="S157" s="566"/>
      <c r="T157" s="566"/>
      <c r="U157" s="566"/>
      <c r="V157" s="566"/>
      <c r="W157" s="566"/>
      <c r="X157" s="566"/>
      <c r="Y157" s="566"/>
      <c r="Z157" s="566"/>
      <c r="AA157" s="566"/>
      <c r="AB157" s="566"/>
      <c r="AC157" s="566"/>
      <c r="AD157" s="566"/>
    </row>
    <row r="158" spans="1:51" x14ac:dyDescent="0.25">
      <c r="R158" s="566"/>
      <c r="S158" s="566"/>
      <c r="T158" s="566"/>
      <c r="U158" s="566"/>
      <c r="V158" s="566"/>
      <c r="W158" s="566"/>
      <c r="X158" s="566"/>
      <c r="Y158" s="566"/>
      <c r="Z158" s="566"/>
      <c r="AA158" s="566"/>
      <c r="AB158" s="566"/>
      <c r="AC158" s="566"/>
      <c r="AD158" s="566"/>
    </row>
    <row r="159" spans="1:51" x14ac:dyDescent="0.25">
      <c r="R159" s="566"/>
      <c r="S159" s="566"/>
      <c r="T159" s="566"/>
      <c r="U159" s="566"/>
      <c r="V159" s="566"/>
      <c r="W159" s="566"/>
      <c r="X159" s="566"/>
      <c r="Y159" s="566"/>
      <c r="Z159" s="566"/>
      <c r="AA159" s="566"/>
      <c r="AB159" s="566"/>
      <c r="AC159" s="566"/>
      <c r="AD159" s="566"/>
    </row>
    <row r="160" spans="1:51" x14ac:dyDescent="0.25">
      <c r="R160" s="566"/>
      <c r="S160" s="566"/>
      <c r="T160" s="566"/>
      <c r="U160" s="566"/>
      <c r="V160" s="566"/>
      <c r="W160" s="566"/>
      <c r="X160" s="566"/>
      <c r="Y160" s="566"/>
      <c r="Z160" s="566"/>
      <c r="AA160" s="566"/>
      <c r="AB160" s="566"/>
      <c r="AC160" s="566"/>
      <c r="AD160" s="566"/>
    </row>
    <row r="161" spans="18:30" x14ac:dyDescent="0.25">
      <c r="R161" s="566"/>
      <c r="S161" s="566"/>
      <c r="T161" s="566"/>
      <c r="U161" s="566"/>
      <c r="V161" s="566"/>
      <c r="W161" s="566"/>
      <c r="X161" s="566"/>
      <c r="Y161" s="566"/>
      <c r="Z161" s="566"/>
      <c r="AA161" s="566"/>
      <c r="AB161" s="566"/>
      <c r="AC161" s="566"/>
      <c r="AD161" s="566"/>
    </row>
    <row r="162" spans="18:30" x14ac:dyDescent="0.25">
      <c r="R162" s="566"/>
      <c r="S162" s="566"/>
      <c r="T162" s="566"/>
      <c r="U162" s="566"/>
      <c r="V162" s="566"/>
      <c r="W162" s="566"/>
      <c r="X162" s="566"/>
      <c r="Y162" s="566"/>
      <c r="Z162" s="566"/>
      <c r="AA162" s="566"/>
      <c r="AB162" s="566"/>
      <c r="AC162" s="566"/>
      <c r="AD162" s="566"/>
    </row>
    <row r="163" spans="18:30" x14ac:dyDescent="0.25">
      <c r="R163" s="566"/>
      <c r="S163" s="566"/>
      <c r="T163" s="566"/>
      <c r="U163" s="566"/>
      <c r="V163" s="566"/>
      <c r="W163" s="566"/>
      <c r="X163" s="566"/>
      <c r="Y163" s="566"/>
      <c r="Z163" s="566"/>
      <c r="AA163" s="566"/>
      <c r="AB163" s="566"/>
      <c r="AC163" s="566"/>
      <c r="AD163" s="566"/>
    </row>
    <row r="164" spans="18:30" x14ac:dyDescent="0.25">
      <c r="R164" s="566"/>
      <c r="S164" s="566"/>
      <c r="T164" s="566"/>
      <c r="U164" s="566"/>
      <c r="V164" s="566"/>
      <c r="W164" s="566"/>
      <c r="X164" s="566"/>
      <c r="Y164" s="566"/>
      <c r="Z164" s="566"/>
      <c r="AA164" s="566"/>
      <c r="AB164" s="566"/>
      <c r="AC164" s="566"/>
      <c r="AD164" s="566"/>
    </row>
    <row r="165" spans="18:30" x14ac:dyDescent="0.25">
      <c r="R165" s="566"/>
      <c r="S165" s="566"/>
      <c r="T165" s="566"/>
      <c r="U165" s="566"/>
      <c r="V165" s="566"/>
      <c r="W165" s="566"/>
      <c r="X165" s="566"/>
      <c r="Y165" s="566"/>
      <c r="Z165" s="566"/>
      <c r="AA165" s="566"/>
      <c r="AB165" s="566"/>
      <c r="AC165" s="566"/>
      <c r="AD165" s="566"/>
    </row>
    <row r="166" spans="18:30" x14ac:dyDescent="0.25">
      <c r="R166" s="566"/>
      <c r="S166" s="566"/>
      <c r="T166" s="566"/>
      <c r="U166" s="566"/>
      <c r="V166" s="566"/>
      <c r="W166" s="566"/>
      <c r="X166" s="566"/>
      <c r="Y166" s="566"/>
      <c r="Z166" s="566"/>
      <c r="AA166" s="566"/>
      <c r="AB166" s="566"/>
      <c r="AC166" s="566"/>
      <c r="AD166" s="566"/>
    </row>
    <row r="167" spans="18:30" x14ac:dyDescent="0.25">
      <c r="R167" s="566"/>
      <c r="S167" s="566"/>
      <c r="T167" s="566"/>
      <c r="U167" s="566"/>
      <c r="V167" s="566"/>
      <c r="W167" s="566"/>
      <c r="X167" s="566"/>
      <c r="Y167" s="566"/>
      <c r="Z167" s="566"/>
      <c r="AA167" s="566"/>
      <c r="AB167" s="566"/>
      <c r="AC167" s="566"/>
      <c r="AD167" s="566"/>
    </row>
    <row r="168" spans="18:30" x14ac:dyDescent="0.25">
      <c r="R168" s="566"/>
      <c r="S168" s="566"/>
      <c r="T168" s="566"/>
      <c r="U168" s="566"/>
      <c r="V168" s="566"/>
      <c r="W168" s="566"/>
      <c r="X168" s="566"/>
      <c r="Y168" s="566"/>
      <c r="Z168" s="566"/>
      <c r="AA168" s="566"/>
      <c r="AB168" s="566"/>
      <c r="AC168" s="566"/>
      <c r="AD168" s="566"/>
    </row>
    <row r="169" spans="18:30" x14ac:dyDescent="0.25">
      <c r="R169" s="566"/>
      <c r="S169" s="566"/>
      <c r="T169" s="566"/>
      <c r="U169" s="566"/>
      <c r="V169" s="566"/>
      <c r="W169" s="566"/>
      <c r="X169" s="566"/>
      <c r="Y169" s="566"/>
      <c r="Z169" s="566"/>
      <c r="AA169" s="566"/>
      <c r="AB169" s="566"/>
      <c r="AC169" s="566"/>
      <c r="AD169" s="566"/>
    </row>
    <row r="170" spans="18:30" x14ac:dyDescent="0.25">
      <c r="R170" s="566"/>
      <c r="S170" s="566"/>
      <c r="T170" s="566"/>
      <c r="U170" s="566"/>
      <c r="V170" s="566"/>
      <c r="W170" s="566"/>
      <c r="X170" s="566"/>
      <c r="Y170" s="566"/>
      <c r="Z170" s="566"/>
      <c r="AA170" s="566"/>
      <c r="AB170" s="566"/>
      <c r="AC170" s="566"/>
      <c r="AD170" s="566"/>
    </row>
    <row r="171" spans="18:30" x14ac:dyDescent="0.25">
      <c r="R171" s="566"/>
      <c r="S171" s="566"/>
      <c r="T171" s="566"/>
      <c r="U171" s="566"/>
      <c r="V171" s="566"/>
      <c r="W171" s="566"/>
      <c r="X171" s="566"/>
      <c r="Y171" s="566"/>
      <c r="Z171" s="566"/>
      <c r="AA171" s="566"/>
      <c r="AB171" s="566"/>
      <c r="AC171" s="566"/>
      <c r="AD171" s="566"/>
    </row>
    <row r="172" spans="18:30" x14ac:dyDescent="0.25">
      <c r="R172" s="566"/>
      <c r="S172" s="566"/>
      <c r="T172" s="566"/>
      <c r="U172" s="566"/>
      <c r="V172" s="566"/>
      <c r="W172" s="566"/>
      <c r="X172" s="566"/>
      <c r="Y172" s="566"/>
      <c r="Z172" s="566"/>
      <c r="AA172" s="566"/>
      <c r="AB172" s="566"/>
      <c r="AC172" s="566"/>
      <c r="AD172" s="566"/>
    </row>
    <row r="173" spans="18:30" x14ac:dyDescent="0.25">
      <c r="R173" s="566"/>
      <c r="S173" s="566"/>
      <c r="T173" s="566"/>
      <c r="U173" s="566"/>
      <c r="V173" s="566"/>
      <c r="W173" s="566"/>
      <c r="X173" s="566"/>
      <c r="Y173" s="566"/>
      <c r="Z173" s="566"/>
      <c r="AA173" s="566"/>
      <c r="AB173" s="566"/>
      <c r="AC173" s="566"/>
      <c r="AD173" s="566"/>
    </row>
    <row r="174" spans="18:30" x14ac:dyDescent="0.25">
      <c r="R174" s="566"/>
      <c r="S174" s="566"/>
      <c r="T174" s="566"/>
      <c r="U174" s="566"/>
      <c r="V174" s="566"/>
      <c r="W174" s="566"/>
      <c r="X174" s="566"/>
      <c r="Y174" s="566"/>
      <c r="Z174" s="566"/>
      <c r="AA174" s="566"/>
      <c r="AB174" s="566"/>
      <c r="AC174" s="566"/>
      <c r="AD174" s="566"/>
    </row>
    <row r="175" spans="18:30" x14ac:dyDescent="0.25">
      <c r="R175" s="566"/>
      <c r="S175" s="566"/>
      <c r="T175" s="566"/>
      <c r="U175" s="566"/>
      <c r="V175" s="566"/>
      <c r="W175" s="566"/>
      <c r="X175" s="566"/>
      <c r="Y175" s="566"/>
      <c r="Z175" s="566"/>
      <c r="AA175" s="566"/>
      <c r="AB175" s="566"/>
      <c r="AC175" s="566"/>
      <c r="AD175" s="566"/>
    </row>
    <row r="176" spans="18:30" x14ac:dyDescent="0.25">
      <c r="R176" s="566"/>
      <c r="S176" s="566"/>
      <c r="T176" s="566"/>
      <c r="U176" s="566"/>
      <c r="V176" s="566"/>
      <c r="W176" s="566"/>
      <c r="X176" s="566"/>
      <c r="Y176" s="566"/>
      <c r="Z176" s="566"/>
      <c r="AA176" s="566"/>
      <c r="AB176" s="566"/>
      <c r="AC176" s="566"/>
      <c r="AD176" s="566"/>
    </row>
    <row r="177" spans="18:30" x14ac:dyDescent="0.25">
      <c r="R177" s="566"/>
      <c r="S177" s="566"/>
      <c r="T177" s="566"/>
      <c r="U177" s="566"/>
      <c r="V177" s="566"/>
      <c r="W177" s="566"/>
      <c r="X177" s="566"/>
      <c r="Y177" s="566"/>
      <c r="Z177" s="566"/>
      <c r="AA177" s="566"/>
      <c r="AB177" s="566"/>
      <c r="AC177" s="566"/>
      <c r="AD177" s="566"/>
    </row>
    <row r="178" spans="18:30" x14ac:dyDescent="0.25">
      <c r="R178" s="566"/>
      <c r="S178" s="566"/>
      <c r="T178" s="566"/>
      <c r="U178" s="566"/>
      <c r="V178" s="566"/>
      <c r="W178" s="566"/>
      <c r="X178" s="566"/>
      <c r="Y178" s="566"/>
      <c r="Z178" s="566"/>
      <c r="AA178" s="566"/>
      <c r="AB178" s="566"/>
      <c r="AC178" s="566"/>
      <c r="AD178" s="566"/>
    </row>
    <row r="179" spans="18:30" x14ac:dyDescent="0.25">
      <c r="R179" s="566"/>
      <c r="S179" s="566"/>
      <c r="T179" s="566"/>
      <c r="U179" s="566"/>
      <c r="V179" s="566"/>
      <c r="W179" s="566"/>
      <c r="X179" s="566"/>
      <c r="Y179" s="566"/>
      <c r="Z179" s="566"/>
      <c r="AA179" s="566"/>
      <c r="AB179" s="566"/>
      <c r="AC179" s="566"/>
      <c r="AD179" s="566"/>
    </row>
    <row r="180" spans="18:30" x14ac:dyDescent="0.25">
      <c r="R180" s="566"/>
      <c r="S180" s="566"/>
      <c r="T180" s="566"/>
      <c r="U180" s="566"/>
      <c r="V180" s="566"/>
      <c r="W180" s="566"/>
      <c r="X180" s="566"/>
      <c r="Y180" s="566"/>
      <c r="Z180" s="566"/>
      <c r="AA180" s="566"/>
      <c r="AB180" s="566"/>
      <c r="AC180" s="566"/>
      <c r="AD180" s="566"/>
    </row>
    <row r="181" spans="18:30" x14ac:dyDescent="0.25">
      <c r="R181" s="566"/>
      <c r="S181" s="566"/>
      <c r="T181" s="566"/>
      <c r="U181" s="566"/>
      <c r="V181" s="566"/>
      <c r="W181" s="566"/>
      <c r="X181" s="566"/>
      <c r="Y181" s="566"/>
      <c r="Z181" s="566"/>
      <c r="AA181" s="566"/>
      <c r="AB181" s="566"/>
      <c r="AC181" s="566"/>
      <c r="AD181" s="566"/>
    </row>
    <row r="182" spans="18:30" x14ac:dyDescent="0.25">
      <c r="R182" s="566"/>
      <c r="S182" s="566"/>
      <c r="T182" s="566"/>
      <c r="U182" s="566"/>
      <c r="V182" s="566"/>
      <c r="W182" s="566"/>
      <c r="X182" s="566"/>
      <c r="Y182" s="566"/>
      <c r="Z182" s="566"/>
      <c r="AA182" s="566"/>
      <c r="AB182" s="566"/>
      <c r="AC182" s="566"/>
      <c r="AD182" s="566"/>
    </row>
    <row r="183" spans="18:30" x14ac:dyDescent="0.25">
      <c r="R183" s="566"/>
      <c r="S183" s="566"/>
      <c r="T183" s="566"/>
      <c r="U183" s="566"/>
      <c r="V183" s="566"/>
      <c r="W183" s="566"/>
      <c r="X183" s="566"/>
      <c r="Y183" s="566"/>
      <c r="Z183" s="566"/>
      <c r="AA183" s="566"/>
      <c r="AB183" s="566"/>
      <c r="AC183" s="566"/>
      <c r="AD183" s="566"/>
    </row>
    <row r="184" spans="18:30" x14ac:dyDescent="0.25">
      <c r="R184" s="566"/>
      <c r="S184" s="566"/>
      <c r="T184" s="566"/>
      <c r="U184" s="566"/>
      <c r="V184" s="566"/>
      <c r="W184" s="566"/>
      <c r="X184" s="566"/>
      <c r="Y184" s="566"/>
      <c r="Z184" s="566"/>
      <c r="AA184" s="566"/>
      <c r="AB184" s="566"/>
      <c r="AC184" s="566"/>
      <c r="AD184" s="566"/>
    </row>
    <row r="185" spans="18:30" x14ac:dyDescent="0.25">
      <c r="R185" s="566"/>
      <c r="S185" s="566"/>
      <c r="T185" s="566"/>
      <c r="U185" s="566"/>
      <c r="V185" s="566"/>
      <c r="W185" s="566"/>
      <c r="X185" s="566"/>
      <c r="Y185" s="566"/>
      <c r="Z185" s="566"/>
      <c r="AA185" s="566"/>
      <c r="AB185" s="566"/>
      <c r="AC185" s="566"/>
      <c r="AD185" s="566"/>
    </row>
    <row r="186" spans="18:30" x14ac:dyDescent="0.25">
      <c r="R186" s="566"/>
      <c r="S186" s="566"/>
      <c r="T186" s="566"/>
      <c r="U186" s="566"/>
      <c r="V186" s="566"/>
      <c r="W186" s="566"/>
      <c r="X186" s="566"/>
      <c r="Y186" s="566"/>
      <c r="Z186" s="566"/>
      <c r="AA186" s="566"/>
      <c r="AB186" s="566"/>
      <c r="AC186" s="566"/>
      <c r="AD186" s="566"/>
    </row>
    <row r="187" spans="18:30" x14ac:dyDescent="0.25">
      <c r="R187" s="566"/>
      <c r="S187" s="566"/>
      <c r="T187" s="566"/>
      <c r="U187" s="566"/>
      <c r="V187" s="566"/>
      <c r="W187" s="566"/>
      <c r="X187" s="566"/>
      <c r="Y187" s="566"/>
      <c r="Z187" s="566"/>
      <c r="AA187" s="566"/>
      <c r="AB187" s="566"/>
      <c r="AC187" s="566"/>
      <c r="AD187" s="566"/>
    </row>
    <row r="188" spans="18:30" x14ac:dyDescent="0.25">
      <c r="R188" s="566"/>
      <c r="S188" s="566"/>
      <c r="T188" s="566"/>
      <c r="U188" s="566"/>
      <c r="V188" s="566"/>
      <c r="W188" s="566"/>
      <c r="X188" s="566"/>
      <c r="Y188" s="566"/>
      <c r="Z188" s="566"/>
      <c r="AA188" s="566"/>
      <c r="AB188" s="566"/>
      <c r="AC188" s="566"/>
      <c r="AD188" s="566"/>
    </row>
    <row r="189" spans="18:30" x14ac:dyDescent="0.25">
      <c r="R189" s="566"/>
      <c r="S189" s="566"/>
      <c r="T189" s="566"/>
      <c r="U189" s="566"/>
      <c r="V189" s="566"/>
      <c r="W189" s="566"/>
      <c r="X189" s="566"/>
      <c r="Y189" s="566"/>
      <c r="Z189" s="566"/>
      <c r="AA189" s="566"/>
      <c r="AB189" s="566"/>
      <c r="AC189" s="566"/>
      <c r="AD189" s="566"/>
    </row>
    <row r="190" spans="18:30" x14ac:dyDescent="0.25">
      <c r="R190" s="566"/>
      <c r="S190" s="566"/>
      <c r="T190" s="566"/>
      <c r="U190" s="566"/>
      <c r="V190" s="566"/>
      <c r="W190" s="566"/>
      <c r="X190" s="566"/>
      <c r="Y190" s="566"/>
      <c r="Z190" s="566"/>
      <c r="AA190" s="566"/>
      <c r="AB190" s="566"/>
      <c r="AC190" s="566"/>
      <c r="AD190" s="566"/>
    </row>
    <row r="191" spans="18:30" x14ac:dyDescent="0.25">
      <c r="R191" s="566"/>
      <c r="S191" s="566"/>
      <c r="T191" s="566"/>
      <c r="U191" s="566"/>
      <c r="V191" s="566"/>
      <c r="W191" s="566"/>
      <c r="X191" s="566"/>
      <c r="Y191" s="566"/>
      <c r="Z191" s="566"/>
      <c r="AA191" s="566"/>
      <c r="AB191" s="566"/>
      <c r="AC191" s="566"/>
      <c r="AD191" s="566"/>
    </row>
    <row r="192" spans="18:30" x14ac:dyDescent="0.25">
      <c r="R192" s="566"/>
      <c r="S192" s="566"/>
      <c r="T192" s="566"/>
      <c r="U192" s="566"/>
      <c r="V192" s="566"/>
      <c r="W192" s="566"/>
      <c r="X192" s="566"/>
      <c r="Y192" s="566"/>
      <c r="Z192" s="566"/>
      <c r="AA192" s="566"/>
      <c r="AB192" s="566"/>
      <c r="AC192" s="566"/>
      <c r="AD192" s="566"/>
    </row>
    <row r="193" spans="18:30" x14ac:dyDescent="0.25">
      <c r="R193" s="566"/>
      <c r="S193" s="566"/>
      <c r="T193" s="566"/>
      <c r="U193" s="566"/>
      <c r="V193" s="566"/>
      <c r="W193" s="566"/>
      <c r="X193" s="566"/>
      <c r="Y193" s="566"/>
      <c r="Z193" s="566"/>
      <c r="AA193" s="566"/>
      <c r="AB193" s="566"/>
      <c r="AC193" s="566"/>
      <c r="AD193" s="566"/>
    </row>
    <row r="194" spans="18:30" x14ac:dyDescent="0.25">
      <c r="R194" s="566"/>
      <c r="S194" s="566"/>
      <c r="T194" s="566"/>
      <c r="U194" s="566"/>
      <c r="V194" s="566"/>
      <c r="W194" s="566"/>
      <c r="X194" s="566"/>
      <c r="Y194" s="566"/>
      <c r="Z194" s="566"/>
      <c r="AA194" s="566"/>
      <c r="AB194" s="566"/>
      <c r="AC194" s="566"/>
      <c r="AD194" s="566"/>
    </row>
    <row r="195" spans="18:30" x14ac:dyDescent="0.25">
      <c r="R195" s="566"/>
      <c r="S195" s="566"/>
      <c r="T195" s="566"/>
      <c r="U195" s="566"/>
      <c r="V195" s="566"/>
      <c r="W195" s="566"/>
      <c r="X195" s="566"/>
      <c r="Y195" s="566"/>
      <c r="Z195" s="566"/>
      <c r="AA195" s="566"/>
      <c r="AB195" s="566"/>
      <c r="AC195" s="566"/>
      <c r="AD195" s="566"/>
    </row>
    <row r="196" spans="18:30" x14ac:dyDescent="0.25">
      <c r="R196" s="566"/>
      <c r="S196" s="566"/>
      <c r="T196" s="566"/>
      <c r="U196" s="566"/>
      <c r="V196" s="566"/>
      <c r="W196" s="566"/>
      <c r="X196" s="566"/>
      <c r="Y196" s="566"/>
      <c r="Z196" s="566"/>
      <c r="AA196" s="566"/>
      <c r="AB196" s="566"/>
      <c r="AC196" s="566"/>
      <c r="AD196" s="566"/>
    </row>
    <row r="197" spans="18:30" x14ac:dyDescent="0.25">
      <c r="R197" s="566"/>
      <c r="S197" s="566"/>
      <c r="T197" s="566"/>
      <c r="U197" s="566"/>
      <c r="V197" s="566"/>
      <c r="W197" s="566"/>
      <c r="X197" s="566"/>
      <c r="Y197" s="566"/>
      <c r="Z197" s="566"/>
      <c r="AA197" s="566"/>
      <c r="AB197" s="566"/>
      <c r="AC197" s="566"/>
      <c r="AD197" s="566"/>
    </row>
    <row r="198" spans="18:30" x14ac:dyDescent="0.25">
      <c r="R198" s="566"/>
      <c r="S198" s="566"/>
      <c r="T198" s="566"/>
      <c r="U198" s="566"/>
      <c r="V198" s="566"/>
      <c r="W198" s="566"/>
      <c r="X198" s="566"/>
      <c r="Y198" s="566"/>
      <c r="Z198" s="566"/>
      <c r="AA198" s="566"/>
      <c r="AB198" s="566"/>
      <c r="AC198" s="566"/>
      <c r="AD198" s="566"/>
    </row>
    <row r="199" spans="18:30" x14ac:dyDescent="0.25">
      <c r="R199" s="566"/>
      <c r="S199" s="566"/>
      <c r="T199" s="566"/>
      <c r="U199" s="566"/>
      <c r="V199" s="566"/>
      <c r="W199" s="566"/>
      <c r="X199" s="566"/>
      <c r="Y199" s="566"/>
      <c r="Z199" s="566"/>
      <c r="AA199" s="566"/>
      <c r="AB199" s="566"/>
      <c r="AC199" s="566"/>
      <c r="AD199" s="566"/>
    </row>
    <row r="200" spans="18:30" x14ac:dyDescent="0.25">
      <c r="R200" s="566"/>
      <c r="S200" s="566"/>
      <c r="T200" s="566"/>
      <c r="U200" s="566"/>
      <c r="V200" s="566"/>
      <c r="W200" s="566"/>
      <c r="X200" s="566"/>
      <c r="Y200" s="566"/>
      <c r="Z200" s="566"/>
      <c r="AA200" s="566"/>
      <c r="AB200" s="566"/>
      <c r="AC200" s="566"/>
      <c r="AD200" s="566"/>
    </row>
    <row r="201" spans="18:30" x14ac:dyDescent="0.25">
      <c r="R201" s="566"/>
      <c r="S201" s="566"/>
      <c r="T201" s="566"/>
      <c r="U201" s="566"/>
      <c r="V201" s="566"/>
      <c r="W201" s="566"/>
      <c r="X201" s="566"/>
      <c r="Y201" s="566"/>
      <c r="Z201" s="566"/>
      <c r="AA201" s="566"/>
      <c r="AB201" s="566"/>
      <c r="AC201" s="566"/>
      <c r="AD201" s="566"/>
    </row>
    <row r="202" spans="18:30" x14ac:dyDescent="0.25">
      <c r="R202" s="566"/>
      <c r="S202" s="566"/>
      <c r="T202" s="566"/>
      <c r="U202" s="566"/>
      <c r="V202" s="566"/>
      <c r="W202" s="566"/>
      <c r="X202" s="566"/>
      <c r="Y202" s="566"/>
      <c r="Z202" s="566"/>
      <c r="AA202" s="566"/>
      <c r="AB202" s="566"/>
      <c r="AC202" s="566"/>
      <c r="AD202" s="566"/>
    </row>
    <row r="203" spans="18:30" x14ac:dyDescent="0.25">
      <c r="R203" s="566"/>
      <c r="S203" s="566"/>
      <c r="T203" s="566"/>
      <c r="U203" s="566"/>
      <c r="V203" s="566"/>
      <c r="W203" s="566"/>
      <c r="X203" s="566"/>
      <c r="Y203" s="566"/>
      <c r="Z203" s="566"/>
      <c r="AA203" s="566"/>
      <c r="AB203" s="566"/>
      <c r="AC203" s="566"/>
      <c r="AD203" s="566"/>
    </row>
    <row r="204" spans="18:30" x14ac:dyDescent="0.25">
      <c r="R204" s="566"/>
      <c r="S204" s="566"/>
      <c r="T204" s="566"/>
      <c r="U204" s="566"/>
      <c r="V204" s="566"/>
      <c r="W204" s="566"/>
      <c r="X204" s="566"/>
      <c r="Y204" s="566"/>
      <c r="Z204" s="566"/>
      <c r="AA204" s="566"/>
      <c r="AB204" s="566"/>
      <c r="AC204" s="566"/>
      <c r="AD204" s="566"/>
    </row>
    <row r="205" spans="18:30" x14ac:dyDescent="0.25">
      <c r="R205" s="566"/>
      <c r="S205" s="566"/>
      <c r="T205" s="566"/>
      <c r="U205" s="566"/>
      <c r="V205" s="566"/>
      <c r="W205" s="566"/>
      <c r="X205" s="566"/>
      <c r="Y205" s="566"/>
      <c r="Z205" s="566"/>
      <c r="AA205" s="566"/>
      <c r="AB205" s="566"/>
      <c r="AC205" s="566"/>
      <c r="AD205" s="566"/>
    </row>
    <row r="206" spans="18:30" x14ac:dyDescent="0.25">
      <c r="R206" s="566"/>
      <c r="S206" s="566"/>
      <c r="T206" s="566"/>
      <c r="U206" s="566"/>
      <c r="V206" s="566"/>
      <c r="W206" s="566"/>
      <c r="X206" s="566"/>
      <c r="Y206" s="566"/>
      <c r="Z206" s="566"/>
      <c r="AA206" s="566"/>
      <c r="AB206" s="566"/>
      <c r="AC206" s="566"/>
      <c r="AD206" s="566"/>
    </row>
    <row r="207" spans="18:30" x14ac:dyDescent="0.25">
      <c r="R207" s="566"/>
      <c r="S207" s="566"/>
      <c r="T207" s="566"/>
      <c r="U207" s="566"/>
      <c r="V207" s="566"/>
      <c r="W207" s="566"/>
      <c r="X207" s="566"/>
      <c r="Y207" s="566"/>
      <c r="Z207" s="566"/>
      <c r="AA207" s="566"/>
      <c r="AB207" s="566"/>
      <c r="AC207" s="566"/>
      <c r="AD207" s="566"/>
    </row>
    <row r="208" spans="18:30" x14ac:dyDescent="0.25">
      <c r="R208" s="566"/>
      <c r="S208" s="566"/>
      <c r="T208" s="566"/>
      <c r="U208" s="566"/>
      <c r="V208" s="566"/>
      <c r="W208" s="566"/>
      <c r="X208" s="566"/>
      <c r="Y208" s="566"/>
      <c r="Z208" s="566"/>
      <c r="AA208" s="566"/>
      <c r="AB208" s="566"/>
      <c r="AC208" s="566"/>
      <c r="AD208" s="566"/>
    </row>
    <row r="209" spans="18:30" x14ac:dyDescent="0.25">
      <c r="R209" s="566"/>
      <c r="S209" s="566"/>
      <c r="T209" s="566"/>
      <c r="U209" s="566"/>
      <c r="V209" s="566"/>
      <c r="W209" s="566"/>
      <c r="X209" s="566"/>
      <c r="Y209" s="566"/>
      <c r="Z209" s="566"/>
      <c r="AA209" s="566"/>
      <c r="AB209" s="566"/>
      <c r="AC209" s="566"/>
      <c r="AD209" s="566"/>
    </row>
    <row r="210" spans="18:30" x14ac:dyDescent="0.25">
      <c r="R210" s="566"/>
      <c r="S210" s="566"/>
      <c r="T210" s="566"/>
      <c r="U210" s="566"/>
      <c r="V210" s="566"/>
      <c r="W210" s="566"/>
      <c r="X210" s="566"/>
      <c r="Y210" s="566"/>
      <c r="Z210" s="566"/>
      <c r="AA210" s="566"/>
      <c r="AB210" s="566"/>
      <c r="AC210" s="566"/>
      <c r="AD210" s="566"/>
    </row>
    <row r="211" spans="18:30" x14ac:dyDescent="0.25">
      <c r="R211" s="566"/>
      <c r="S211" s="566"/>
      <c r="T211" s="566"/>
      <c r="U211" s="566"/>
      <c r="V211" s="566"/>
      <c r="W211" s="566"/>
      <c r="X211" s="566"/>
      <c r="Y211" s="566"/>
      <c r="Z211" s="566"/>
      <c r="AA211" s="566"/>
      <c r="AB211" s="566"/>
      <c r="AC211" s="566"/>
      <c r="AD211" s="566"/>
    </row>
    <row r="212" spans="18:30" x14ac:dyDescent="0.25">
      <c r="R212" s="566"/>
      <c r="S212" s="566"/>
      <c r="T212" s="566"/>
      <c r="U212" s="566"/>
      <c r="V212" s="566"/>
      <c r="W212" s="566"/>
      <c r="X212" s="566"/>
      <c r="Y212" s="566"/>
      <c r="Z212" s="566"/>
      <c r="AA212" s="566"/>
      <c r="AB212" s="566"/>
      <c r="AC212" s="566"/>
      <c r="AD212" s="566"/>
    </row>
    <row r="213" spans="18:30" x14ac:dyDescent="0.25">
      <c r="R213" s="566"/>
      <c r="S213" s="566"/>
      <c r="T213" s="566"/>
      <c r="U213" s="566"/>
      <c r="V213" s="566"/>
      <c r="W213" s="566"/>
      <c r="X213" s="566"/>
      <c r="Y213" s="566"/>
      <c r="Z213" s="566"/>
      <c r="AA213" s="566"/>
      <c r="AB213" s="566"/>
      <c r="AC213" s="566"/>
      <c r="AD213" s="566"/>
    </row>
    <row r="214" spans="18:30" x14ac:dyDescent="0.25">
      <c r="R214" s="566"/>
      <c r="S214" s="566"/>
      <c r="T214" s="566"/>
      <c r="U214" s="566"/>
      <c r="V214" s="566"/>
      <c r="W214" s="566"/>
      <c r="X214" s="566"/>
      <c r="Y214" s="566"/>
      <c r="Z214" s="566"/>
      <c r="AA214" s="566"/>
      <c r="AB214" s="566"/>
      <c r="AC214" s="566"/>
      <c r="AD214" s="566"/>
    </row>
    <row r="215" spans="18:30" x14ac:dyDescent="0.25">
      <c r="R215" s="566"/>
      <c r="S215" s="566"/>
      <c r="T215" s="566"/>
      <c r="U215" s="566"/>
      <c r="V215" s="566"/>
      <c r="W215" s="566"/>
      <c r="X215" s="566"/>
      <c r="Y215" s="566"/>
      <c r="Z215" s="566"/>
      <c r="AA215" s="566"/>
      <c r="AB215" s="566"/>
      <c r="AC215" s="566"/>
      <c r="AD215" s="566"/>
    </row>
    <row r="216" spans="18:30" x14ac:dyDescent="0.25">
      <c r="R216" s="566"/>
      <c r="S216" s="566"/>
      <c r="T216" s="566"/>
      <c r="U216" s="566"/>
      <c r="V216" s="566"/>
      <c r="W216" s="566"/>
      <c r="X216" s="566"/>
      <c r="Y216" s="566"/>
      <c r="Z216" s="566"/>
      <c r="AA216" s="566"/>
      <c r="AB216" s="566"/>
      <c r="AC216" s="566"/>
      <c r="AD216" s="566"/>
    </row>
    <row r="217" spans="18:30" x14ac:dyDescent="0.25">
      <c r="R217" s="566"/>
      <c r="S217" s="566"/>
      <c r="T217" s="566"/>
      <c r="U217" s="566"/>
      <c r="V217" s="566"/>
      <c r="W217" s="566"/>
      <c r="X217" s="566"/>
      <c r="Y217" s="566"/>
      <c r="Z217" s="566"/>
      <c r="AA217" s="566"/>
      <c r="AB217" s="566"/>
      <c r="AC217" s="566"/>
      <c r="AD217" s="566"/>
    </row>
    <row r="218" spans="18:30" x14ac:dyDescent="0.25">
      <c r="R218" s="566"/>
      <c r="S218" s="566"/>
      <c r="T218" s="566"/>
      <c r="U218" s="566"/>
      <c r="V218" s="566"/>
      <c r="W218" s="566"/>
      <c r="X218" s="566"/>
      <c r="Y218" s="566"/>
      <c r="Z218" s="566"/>
      <c r="AA218" s="566"/>
      <c r="AB218" s="566"/>
      <c r="AC218" s="566"/>
      <c r="AD218" s="566"/>
    </row>
    <row r="219" spans="18:30" x14ac:dyDescent="0.25">
      <c r="R219" s="566"/>
      <c r="S219" s="566"/>
      <c r="T219" s="566"/>
      <c r="U219" s="566"/>
      <c r="V219" s="566"/>
      <c r="W219" s="566"/>
      <c r="X219" s="566"/>
      <c r="Y219" s="566"/>
      <c r="Z219" s="566"/>
      <c r="AA219" s="566"/>
      <c r="AB219" s="566"/>
      <c r="AC219" s="566"/>
      <c r="AD219" s="566"/>
    </row>
    <row r="220" spans="18:30" x14ac:dyDescent="0.25">
      <c r="R220" s="566"/>
      <c r="S220" s="566"/>
      <c r="T220" s="566"/>
      <c r="U220" s="566"/>
      <c r="V220" s="566"/>
      <c r="W220" s="566"/>
      <c r="X220" s="566"/>
      <c r="Y220" s="566"/>
      <c r="Z220" s="566"/>
      <c r="AA220" s="566"/>
      <c r="AB220" s="566"/>
      <c r="AC220" s="566"/>
      <c r="AD220" s="566"/>
    </row>
    <row r="221" spans="18:30" x14ac:dyDescent="0.25">
      <c r="R221" s="566"/>
      <c r="S221" s="566"/>
      <c r="T221" s="566"/>
      <c r="U221" s="566"/>
      <c r="V221" s="566"/>
      <c r="W221" s="566"/>
      <c r="X221" s="566"/>
      <c r="Y221" s="566"/>
      <c r="Z221" s="566"/>
      <c r="AA221" s="566"/>
      <c r="AB221" s="566"/>
      <c r="AC221" s="566"/>
      <c r="AD221" s="566"/>
    </row>
    <row r="222" spans="18:30" x14ac:dyDescent="0.25">
      <c r="R222" s="566"/>
      <c r="S222" s="566"/>
      <c r="T222" s="566"/>
      <c r="U222" s="566"/>
      <c r="V222" s="566"/>
      <c r="W222" s="566"/>
      <c r="X222" s="566"/>
      <c r="Y222" s="566"/>
      <c r="Z222" s="566"/>
      <c r="AA222" s="566"/>
      <c r="AB222" s="566"/>
      <c r="AC222" s="566"/>
      <c r="AD222" s="566"/>
    </row>
    <row r="223" spans="18:30" x14ac:dyDescent="0.25">
      <c r="R223" s="566"/>
      <c r="S223" s="566"/>
      <c r="T223" s="566"/>
      <c r="U223" s="566"/>
      <c r="V223" s="566"/>
      <c r="W223" s="566"/>
      <c r="X223" s="566"/>
      <c r="Y223" s="566"/>
      <c r="Z223" s="566"/>
      <c r="AA223" s="566"/>
      <c r="AB223" s="566"/>
      <c r="AC223" s="566"/>
      <c r="AD223" s="566"/>
    </row>
    <row r="224" spans="18:30" x14ac:dyDescent="0.25">
      <c r="R224" s="566"/>
      <c r="S224" s="566"/>
      <c r="T224" s="566"/>
      <c r="U224" s="566"/>
      <c r="V224" s="566"/>
      <c r="W224" s="566"/>
      <c r="X224" s="566"/>
      <c r="Y224" s="566"/>
      <c r="Z224" s="566"/>
      <c r="AA224" s="566"/>
      <c r="AB224" s="566"/>
      <c r="AC224" s="566"/>
      <c r="AD224" s="566"/>
    </row>
    <row r="225" spans="18:30" x14ac:dyDescent="0.25">
      <c r="R225" s="566"/>
      <c r="S225" s="566"/>
      <c r="T225" s="566"/>
      <c r="U225" s="566"/>
      <c r="V225" s="566"/>
      <c r="W225" s="566"/>
      <c r="X225" s="566"/>
      <c r="Y225" s="566"/>
      <c r="Z225" s="566"/>
      <c r="AA225" s="566"/>
      <c r="AB225" s="566"/>
      <c r="AC225" s="566"/>
      <c r="AD225" s="566"/>
    </row>
    <row r="226" spans="18:30" x14ac:dyDescent="0.25">
      <c r="R226" s="566"/>
      <c r="S226" s="566"/>
      <c r="T226" s="566"/>
      <c r="U226" s="566"/>
      <c r="V226" s="566"/>
      <c r="W226" s="566"/>
      <c r="X226" s="566"/>
      <c r="Y226" s="566"/>
      <c r="Z226" s="566"/>
      <c r="AA226" s="566"/>
      <c r="AB226" s="566"/>
      <c r="AC226" s="566"/>
      <c r="AD226" s="566"/>
    </row>
    <row r="227" spans="18:30" x14ac:dyDescent="0.25">
      <c r="R227" s="566"/>
      <c r="S227" s="566"/>
      <c r="T227" s="566"/>
      <c r="U227" s="566"/>
      <c r="V227" s="566"/>
      <c r="W227" s="566"/>
      <c r="X227" s="566"/>
      <c r="Y227" s="566"/>
      <c r="Z227" s="566"/>
      <c r="AA227" s="566"/>
      <c r="AB227" s="566"/>
      <c r="AC227" s="566"/>
      <c r="AD227" s="566"/>
    </row>
    <row r="228" spans="18:30" x14ac:dyDescent="0.25">
      <c r="R228" s="566"/>
      <c r="S228" s="566"/>
      <c r="T228" s="566"/>
      <c r="U228" s="566"/>
      <c r="V228" s="566"/>
      <c r="W228" s="566"/>
      <c r="X228" s="566"/>
      <c r="Y228" s="566"/>
      <c r="Z228" s="566"/>
      <c r="AA228" s="566"/>
      <c r="AB228" s="566"/>
      <c r="AC228" s="566"/>
      <c r="AD228" s="566"/>
    </row>
    <row r="229" spans="18:30" x14ac:dyDescent="0.25">
      <c r="R229" s="566"/>
      <c r="S229" s="566"/>
      <c r="T229" s="566"/>
      <c r="U229" s="566"/>
      <c r="V229" s="566"/>
      <c r="W229" s="566"/>
      <c r="X229" s="566"/>
      <c r="Y229" s="566"/>
      <c r="Z229" s="566"/>
      <c r="AA229" s="566"/>
      <c r="AB229" s="566"/>
      <c r="AC229" s="566"/>
      <c r="AD229" s="566"/>
    </row>
    <row r="230" spans="18:30" x14ac:dyDescent="0.25">
      <c r="R230" s="566"/>
      <c r="S230" s="566"/>
      <c r="T230" s="566"/>
      <c r="U230" s="566"/>
      <c r="V230" s="566"/>
      <c r="W230" s="566"/>
      <c r="X230" s="566"/>
      <c r="Y230" s="566"/>
      <c r="Z230" s="566"/>
      <c r="AA230" s="566"/>
      <c r="AB230" s="566"/>
      <c r="AC230" s="566"/>
      <c r="AD230" s="566"/>
    </row>
    <row r="231" spans="18:30" x14ac:dyDescent="0.25">
      <c r="R231" s="566"/>
      <c r="S231" s="566"/>
      <c r="T231" s="566"/>
      <c r="U231" s="566"/>
      <c r="V231" s="566"/>
      <c r="W231" s="566"/>
      <c r="X231" s="566"/>
      <c r="Y231" s="566"/>
      <c r="Z231" s="566"/>
      <c r="AA231" s="566"/>
      <c r="AB231" s="566"/>
      <c r="AC231" s="566"/>
      <c r="AD231" s="566"/>
    </row>
    <row r="232" spans="18:30" x14ac:dyDescent="0.25">
      <c r="R232" s="566"/>
      <c r="S232" s="566"/>
      <c r="T232" s="566"/>
      <c r="U232" s="566"/>
      <c r="V232" s="566"/>
      <c r="W232" s="566"/>
      <c r="X232" s="566"/>
      <c r="Y232" s="566"/>
      <c r="Z232" s="566"/>
      <c r="AA232" s="566"/>
      <c r="AB232" s="566"/>
      <c r="AC232" s="566"/>
      <c r="AD232" s="566"/>
    </row>
    <row r="233" spans="18:30" x14ac:dyDescent="0.25">
      <c r="R233" s="566"/>
      <c r="S233" s="566"/>
      <c r="T233" s="566"/>
      <c r="U233" s="566"/>
      <c r="V233" s="566"/>
      <c r="W233" s="566"/>
      <c r="X233" s="566"/>
      <c r="Y233" s="566"/>
      <c r="Z233" s="566"/>
      <c r="AA233" s="566"/>
      <c r="AB233" s="566"/>
      <c r="AC233" s="566"/>
      <c r="AD233" s="566"/>
    </row>
    <row r="234" spans="18:30" x14ac:dyDescent="0.25">
      <c r="R234" s="566"/>
      <c r="S234" s="566"/>
      <c r="T234" s="566"/>
      <c r="U234" s="566"/>
      <c r="V234" s="566"/>
      <c r="W234" s="566"/>
      <c r="X234" s="566"/>
      <c r="Y234" s="566"/>
      <c r="Z234" s="566"/>
      <c r="AA234" s="566"/>
      <c r="AB234" s="566"/>
      <c r="AC234" s="566"/>
      <c r="AD234" s="566"/>
    </row>
    <row r="235" spans="18:30" x14ac:dyDescent="0.25">
      <c r="R235" s="566"/>
      <c r="S235" s="566"/>
      <c r="T235" s="566"/>
      <c r="U235" s="566"/>
      <c r="V235" s="566"/>
      <c r="W235" s="566"/>
      <c r="X235" s="566"/>
      <c r="Y235" s="566"/>
      <c r="Z235" s="566"/>
      <c r="AA235" s="566"/>
      <c r="AB235" s="566"/>
      <c r="AC235" s="566"/>
      <c r="AD235" s="566"/>
    </row>
    <row r="236" spans="18:30" x14ac:dyDescent="0.25">
      <c r="R236" s="566"/>
      <c r="S236" s="566"/>
      <c r="T236" s="566"/>
      <c r="U236" s="566"/>
      <c r="V236" s="566"/>
      <c r="W236" s="566"/>
      <c r="X236" s="566"/>
      <c r="Y236" s="566"/>
      <c r="Z236" s="566"/>
      <c r="AA236" s="566"/>
      <c r="AB236" s="566"/>
      <c r="AC236" s="566"/>
      <c r="AD236" s="566"/>
    </row>
    <row r="237" spans="18:30" x14ac:dyDescent="0.25">
      <c r="R237" s="566"/>
      <c r="S237" s="566"/>
      <c r="T237" s="566"/>
      <c r="U237" s="566"/>
      <c r="V237" s="566"/>
      <c r="W237" s="566"/>
      <c r="X237" s="566"/>
      <c r="Y237" s="566"/>
      <c r="Z237" s="566"/>
      <c r="AA237" s="566"/>
      <c r="AB237" s="566"/>
      <c r="AC237" s="566"/>
      <c r="AD237" s="566"/>
    </row>
    <row r="238" spans="18:30" x14ac:dyDescent="0.25">
      <c r="R238" s="566"/>
      <c r="S238" s="566"/>
      <c r="T238" s="566"/>
      <c r="U238" s="566"/>
      <c r="V238" s="566"/>
      <c r="W238" s="566"/>
      <c r="X238" s="566"/>
      <c r="Y238" s="566"/>
      <c r="Z238" s="566"/>
      <c r="AA238" s="566"/>
      <c r="AB238" s="566"/>
      <c r="AC238" s="566"/>
      <c r="AD238" s="566"/>
    </row>
    <row r="239" spans="18:30" x14ac:dyDescent="0.25">
      <c r="R239" s="566"/>
      <c r="S239" s="566"/>
      <c r="T239" s="566"/>
      <c r="U239" s="566"/>
      <c r="V239" s="566"/>
      <c r="W239" s="566"/>
      <c r="X239" s="566"/>
      <c r="Y239" s="566"/>
      <c r="Z239" s="566"/>
      <c r="AA239" s="566"/>
      <c r="AB239" s="566"/>
      <c r="AC239" s="566"/>
      <c r="AD239" s="566"/>
    </row>
    <row r="240" spans="18:30" x14ac:dyDescent="0.25">
      <c r="R240" s="566"/>
      <c r="S240" s="566"/>
      <c r="T240" s="566"/>
      <c r="U240" s="566"/>
      <c r="V240" s="566"/>
      <c r="W240" s="566"/>
      <c r="X240" s="566"/>
      <c r="Y240" s="566"/>
      <c r="Z240" s="566"/>
      <c r="AA240" s="566"/>
      <c r="AB240" s="566"/>
      <c r="AC240" s="566"/>
      <c r="AD240" s="566"/>
    </row>
    <row r="241" spans="18:30" x14ac:dyDescent="0.25">
      <c r="R241" s="566"/>
      <c r="S241" s="566"/>
      <c r="T241" s="566"/>
      <c r="U241" s="566"/>
      <c r="V241" s="566"/>
      <c r="W241" s="566"/>
      <c r="X241" s="566"/>
      <c r="Y241" s="566"/>
      <c r="Z241" s="566"/>
      <c r="AA241" s="566"/>
      <c r="AB241" s="566"/>
      <c r="AC241" s="566"/>
      <c r="AD241" s="566"/>
    </row>
    <row r="242" spans="18:30" x14ac:dyDescent="0.25">
      <c r="R242" s="566"/>
      <c r="S242" s="566"/>
      <c r="T242" s="566"/>
      <c r="U242" s="566"/>
      <c r="V242" s="566"/>
      <c r="W242" s="566"/>
      <c r="X242" s="566"/>
      <c r="Y242" s="566"/>
      <c r="Z242" s="566"/>
      <c r="AA242" s="566"/>
      <c r="AB242" s="566"/>
      <c r="AC242" s="566"/>
      <c r="AD242" s="566"/>
    </row>
    <row r="243" spans="18:30" x14ac:dyDescent="0.25">
      <c r="R243" s="566"/>
      <c r="S243" s="566"/>
      <c r="T243" s="566"/>
      <c r="U243" s="566"/>
      <c r="V243" s="566"/>
      <c r="W243" s="566"/>
      <c r="X243" s="566"/>
      <c r="Y243" s="566"/>
      <c r="Z243" s="566"/>
      <c r="AA243" s="566"/>
      <c r="AB243" s="566"/>
      <c r="AC243" s="566"/>
      <c r="AD243" s="566"/>
    </row>
    <row r="244" spans="18:30" x14ac:dyDescent="0.25">
      <c r="R244" s="566"/>
      <c r="S244" s="566"/>
      <c r="T244" s="566"/>
      <c r="U244" s="566"/>
      <c r="V244" s="566"/>
      <c r="W244" s="566"/>
      <c r="X244" s="566"/>
      <c r="Y244" s="566"/>
      <c r="Z244" s="566"/>
      <c r="AA244" s="566"/>
      <c r="AB244" s="566"/>
      <c r="AC244" s="566"/>
      <c r="AD244" s="566"/>
    </row>
    <row r="245" spans="18:30" x14ac:dyDescent="0.25">
      <c r="R245" s="566"/>
      <c r="S245" s="566"/>
      <c r="T245" s="566"/>
      <c r="U245" s="566"/>
      <c r="V245" s="566"/>
      <c r="W245" s="566"/>
      <c r="X245" s="566"/>
      <c r="Y245" s="566"/>
      <c r="Z245" s="566"/>
      <c r="AA245" s="566"/>
      <c r="AB245" s="566"/>
      <c r="AC245" s="566"/>
      <c r="AD245" s="566"/>
    </row>
    <row r="246" spans="18:30" x14ac:dyDescent="0.25">
      <c r="R246" s="566"/>
      <c r="S246" s="566"/>
      <c r="T246" s="566"/>
      <c r="U246" s="566"/>
      <c r="V246" s="566"/>
      <c r="W246" s="566"/>
      <c r="X246" s="566"/>
      <c r="Y246" s="566"/>
      <c r="Z246" s="566"/>
      <c r="AA246" s="566"/>
      <c r="AB246" s="566"/>
      <c r="AC246" s="566"/>
      <c r="AD246" s="566"/>
    </row>
    <row r="247" spans="18:30" x14ac:dyDescent="0.25">
      <c r="R247" s="566"/>
      <c r="S247" s="566"/>
      <c r="T247" s="566"/>
      <c r="U247" s="566"/>
      <c r="V247" s="566"/>
      <c r="W247" s="566"/>
      <c r="X247" s="566"/>
      <c r="Y247" s="566"/>
      <c r="Z247" s="566"/>
      <c r="AA247" s="566"/>
      <c r="AB247" s="566"/>
      <c r="AC247" s="566"/>
      <c r="AD247" s="566"/>
    </row>
    <row r="248" spans="18:30" x14ac:dyDescent="0.25">
      <c r="R248" s="566"/>
      <c r="S248" s="566"/>
      <c r="T248" s="566"/>
      <c r="U248" s="566"/>
      <c r="V248" s="566"/>
      <c r="W248" s="566"/>
      <c r="X248" s="566"/>
      <c r="Y248" s="566"/>
      <c r="Z248" s="566"/>
      <c r="AA248" s="566"/>
      <c r="AB248" s="566"/>
      <c r="AC248" s="566"/>
      <c r="AD248" s="566"/>
    </row>
    <row r="249" spans="18:30" x14ac:dyDescent="0.25">
      <c r="R249" s="566"/>
      <c r="S249" s="566"/>
      <c r="T249" s="566"/>
      <c r="U249" s="566"/>
      <c r="V249" s="566"/>
      <c r="W249" s="566"/>
      <c r="X249" s="566"/>
      <c r="Y249" s="566"/>
      <c r="Z249" s="566"/>
      <c r="AA249" s="566"/>
      <c r="AB249" s="566"/>
      <c r="AC249" s="566"/>
      <c r="AD249" s="566"/>
    </row>
    <row r="250" spans="18:30" x14ac:dyDescent="0.25">
      <c r="R250" s="566"/>
      <c r="S250" s="566"/>
      <c r="T250" s="566"/>
      <c r="U250" s="566"/>
      <c r="V250" s="566"/>
      <c r="W250" s="566"/>
      <c r="X250" s="566"/>
      <c r="Y250" s="566"/>
      <c r="Z250" s="566"/>
      <c r="AA250" s="566"/>
      <c r="AB250" s="566"/>
      <c r="AC250" s="566"/>
      <c r="AD250" s="566"/>
    </row>
    <row r="251" spans="18:30" x14ac:dyDescent="0.25">
      <c r="R251" s="566"/>
      <c r="S251" s="566"/>
      <c r="T251" s="566"/>
      <c r="U251" s="566"/>
      <c r="V251" s="566"/>
      <c r="W251" s="566"/>
      <c r="X251" s="566"/>
      <c r="Y251" s="566"/>
      <c r="Z251" s="566"/>
      <c r="AA251" s="566"/>
      <c r="AB251" s="566"/>
      <c r="AC251" s="566"/>
      <c r="AD251" s="566"/>
    </row>
    <row r="252" spans="18:30" x14ac:dyDescent="0.25">
      <c r="R252" s="566"/>
      <c r="S252" s="566"/>
      <c r="T252" s="566"/>
      <c r="U252" s="566"/>
      <c r="V252" s="566"/>
      <c r="W252" s="566"/>
      <c r="X252" s="566"/>
      <c r="Y252" s="566"/>
      <c r="Z252" s="566"/>
      <c r="AA252" s="566"/>
      <c r="AB252" s="566"/>
      <c r="AC252" s="566"/>
      <c r="AD252" s="566"/>
    </row>
    <row r="253" spans="18:30" x14ac:dyDescent="0.25">
      <c r="R253" s="566"/>
      <c r="S253" s="566"/>
      <c r="T253" s="566"/>
      <c r="U253" s="566"/>
      <c r="V253" s="566"/>
      <c r="W253" s="566"/>
      <c r="X253" s="566"/>
      <c r="Y253" s="566"/>
      <c r="Z253" s="566"/>
      <c r="AA253" s="566"/>
      <c r="AB253" s="566"/>
      <c r="AC253" s="566"/>
      <c r="AD253" s="566"/>
    </row>
    <row r="254" spans="18:30" x14ac:dyDescent="0.25">
      <c r="R254" s="566"/>
      <c r="S254" s="566"/>
      <c r="T254" s="566"/>
      <c r="U254" s="566"/>
      <c r="V254" s="566"/>
      <c r="W254" s="566"/>
      <c r="X254" s="566"/>
      <c r="Y254" s="566"/>
      <c r="Z254" s="566"/>
      <c r="AA254" s="566"/>
      <c r="AB254" s="566"/>
      <c r="AC254" s="566"/>
      <c r="AD254" s="566"/>
    </row>
    <row r="255" spans="18:30" x14ac:dyDescent="0.25">
      <c r="R255" s="566"/>
      <c r="S255" s="566"/>
      <c r="T255" s="566"/>
      <c r="U255" s="566"/>
      <c r="V255" s="566"/>
      <c r="W255" s="566"/>
      <c r="X255" s="566"/>
      <c r="Y255" s="566"/>
      <c r="Z255" s="566"/>
      <c r="AA255" s="566"/>
      <c r="AB255" s="566"/>
      <c r="AC255" s="566"/>
      <c r="AD255" s="566"/>
    </row>
    <row r="256" spans="18:30" x14ac:dyDescent="0.25">
      <c r="R256" s="566"/>
      <c r="S256" s="566"/>
      <c r="T256" s="566"/>
      <c r="U256" s="566"/>
      <c r="V256" s="566"/>
      <c r="W256" s="566"/>
      <c r="X256" s="566"/>
      <c r="Y256" s="566"/>
      <c r="Z256" s="566"/>
      <c r="AA256" s="566"/>
      <c r="AB256" s="566"/>
      <c r="AC256" s="566"/>
      <c r="AD256" s="566"/>
    </row>
    <row r="257" spans="18:30" x14ac:dyDescent="0.25">
      <c r="R257" s="566"/>
      <c r="S257" s="566"/>
      <c r="T257" s="566"/>
      <c r="U257" s="566"/>
      <c r="V257" s="566"/>
      <c r="W257" s="566"/>
      <c r="X257" s="566"/>
      <c r="Y257" s="566"/>
      <c r="Z257" s="566"/>
      <c r="AA257" s="566"/>
      <c r="AB257" s="566"/>
      <c r="AC257" s="566"/>
      <c r="AD257" s="566"/>
    </row>
    <row r="258" spans="18:30" x14ac:dyDescent="0.25">
      <c r="R258" s="566"/>
      <c r="S258" s="566"/>
      <c r="T258" s="566"/>
      <c r="U258" s="566"/>
      <c r="V258" s="566"/>
      <c r="W258" s="566"/>
      <c r="X258" s="566"/>
      <c r="Y258" s="566"/>
      <c r="Z258" s="566"/>
      <c r="AA258" s="566"/>
      <c r="AB258" s="566"/>
      <c r="AC258" s="566"/>
      <c r="AD258" s="566"/>
    </row>
    <row r="259" spans="18:30" x14ac:dyDescent="0.25">
      <c r="R259" s="566"/>
      <c r="S259" s="566"/>
      <c r="T259" s="566"/>
      <c r="U259" s="566"/>
      <c r="V259" s="566"/>
      <c r="W259" s="566"/>
      <c r="X259" s="566"/>
      <c r="Y259" s="566"/>
      <c r="Z259" s="566"/>
      <c r="AA259" s="566"/>
      <c r="AB259" s="566"/>
      <c r="AC259" s="566"/>
      <c r="AD259" s="566"/>
    </row>
    <row r="260" spans="18:30" x14ac:dyDescent="0.25">
      <c r="R260" s="566"/>
      <c r="S260" s="566"/>
      <c r="T260" s="566"/>
      <c r="U260" s="566"/>
      <c r="V260" s="566"/>
      <c r="W260" s="566"/>
      <c r="X260" s="566"/>
      <c r="Y260" s="566"/>
      <c r="Z260" s="566"/>
      <c r="AA260" s="566"/>
      <c r="AB260" s="566"/>
      <c r="AC260" s="566"/>
      <c r="AD260" s="566"/>
    </row>
    <row r="261" spans="18:30" x14ac:dyDescent="0.25">
      <c r="R261" s="566"/>
      <c r="S261" s="566"/>
      <c r="T261" s="566"/>
      <c r="U261" s="566"/>
      <c r="V261" s="566"/>
      <c r="W261" s="566"/>
      <c r="X261" s="566"/>
      <c r="Y261" s="566"/>
      <c r="Z261" s="566"/>
      <c r="AA261" s="566"/>
      <c r="AB261" s="566"/>
      <c r="AC261" s="566"/>
      <c r="AD261" s="566"/>
    </row>
    <row r="262" spans="18:30" x14ac:dyDescent="0.25">
      <c r="R262" s="566"/>
      <c r="S262" s="566"/>
      <c r="T262" s="566"/>
      <c r="U262" s="566"/>
      <c r="V262" s="566"/>
      <c r="W262" s="566"/>
      <c r="X262" s="566"/>
      <c r="Y262" s="566"/>
      <c r="Z262" s="566"/>
      <c r="AA262" s="566"/>
      <c r="AB262" s="566"/>
      <c r="AC262" s="566"/>
      <c r="AD262" s="566"/>
    </row>
    <row r="263" spans="18:30" x14ac:dyDescent="0.25">
      <c r="R263" s="566"/>
      <c r="S263" s="566"/>
      <c r="T263" s="566"/>
      <c r="U263" s="566"/>
      <c r="V263" s="566"/>
      <c r="W263" s="566"/>
      <c r="X263" s="566"/>
      <c r="Y263" s="566"/>
      <c r="Z263" s="566"/>
      <c r="AA263" s="566"/>
      <c r="AB263" s="566"/>
      <c r="AC263" s="566"/>
      <c r="AD263" s="566"/>
    </row>
    <row r="264" spans="18:30" x14ac:dyDescent="0.25">
      <c r="R264" s="566"/>
      <c r="S264" s="566"/>
      <c r="T264" s="566"/>
      <c r="U264" s="566"/>
      <c r="V264" s="566"/>
      <c r="W264" s="566"/>
      <c r="X264" s="566"/>
      <c r="Y264" s="566"/>
      <c r="Z264" s="566"/>
      <c r="AA264" s="566"/>
      <c r="AB264" s="566"/>
      <c r="AC264" s="566"/>
      <c r="AD264" s="566"/>
    </row>
    <row r="265" spans="18:30" x14ac:dyDescent="0.25">
      <c r="R265" s="566"/>
      <c r="S265" s="566"/>
      <c r="T265" s="566"/>
      <c r="U265" s="566"/>
      <c r="V265" s="566"/>
      <c r="W265" s="566"/>
      <c r="X265" s="566"/>
      <c r="Y265" s="566"/>
      <c r="Z265" s="566"/>
      <c r="AA265" s="566"/>
      <c r="AB265" s="566"/>
      <c r="AC265" s="566"/>
      <c r="AD265" s="566"/>
    </row>
    <row r="266" spans="18:30" x14ac:dyDescent="0.25">
      <c r="R266" s="566"/>
      <c r="S266" s="566"/>
      <c r="T266" s="566"/>
      <c r="U266" s="566"/>
      <c r="V266" s="566"/>
      <c r="W266" s="566"/>
      <c r="X266" s="566"/>
      <c r="Y266" s="566"/>
      <c r="Z266" s="566"/>
      <c r="AA266" s="566"/>
      <c r="AB266" s="566"/>
      <c r="AC266" s="566"/>
      <c r="AD266" s="566"/>
    </row>
    <row r="267" spans="18:30" x14ac:dyDescent="0.25">
      <c r="R267" s="566"/>
      <c r="S267" s="566"/>
      <c r="T267" s="566"/>
      <c r="U267" s="566"/>
      <c r="V267" s="566"/>
      <c r="W267" s="566"/>
      <c r="X267" s="566"/>
      <c r="Y267" s="566"/>
      <c r="Z267" s="566"/>
      <c r="AA267" s="566"/>
      <c r="AB267" s="566"/>
      <c r="AC267" s="566"/>
      <c r="AD267" s="566"/>
    </row>
    <row r="268" spans="18:30" x14ac:dyDescent="0.25">
      <c r="R268" s="566"/>
      <c r="S268" s="566"/>
      <c r="T268" s="566"/>
      <c r="U268" s="566"/>
      <c r="V268" s="566"/>
      <c r="W268" s="566"/>
      <c r="X268" s="566"/>
      <c r="Y268" s="566"/>
      <c r="Z268" s="566"/>
      <c r="AA268" s="566"/>
      <c r="AB268" s="566"/>
      <c r="AC268" s="566"/>
      <c r="AD268" s="566"/>
    </row>
    <row r="269" spans="18:30" x14ac:dyDescent="0.25">
      <c r="R269" s="566"/>
      <c r="S269" s="566"/>
      <c r="T269" s="566"/>
      <c r="U269" s="566"/>
      <c r="V269" s="566"/>
      <c r="W269" s="566"/>
      <c r="X269" s="566"/>
      <c r="Y269" s="566"/>
      <c r="Z269" s="566"/>
      <c r="AA269" s="566"/>
      <c r="AB269" s="566"/>
      <c r="AC269" s="566"/>
      <c r="AD269" s="566"/>
    </row>
    <row r="270" spans="18:30" x14ac:dyDescent="0.25">
      <c r="R270" s="566"/>
      <c r="S270" s="566"/>
      <c r="T270" s="566"/>
      <c r="U270" s="566"/>
      <c r="V270" s="566"/>
      <c r="W270" s="566"/>
      <c r="X270" s="566"/>
      <c r="Y270" s="566"/>
      <c r="Z270" s="566"/>
      <c r="AA270" s="566"/>
      <c r="AB270" s="566"/>
      <c r="AC270" s="566"/>
      <c r="AD270" s="566"/>
    </row>
    <row r="271" spans="18:30" x14ac:dyDescent="0.25">
      <c r="R271" s="566"/>
      <c r="S271" s="566"/>
      <c r="T271" s="566"/>
      <c r="U271" s="566"/>
      <c r="V271" s="566"/>
      <c r="W271" s="566"/>
      <c r="X271" s="566"/>
      <c r="Y271" s="566"/>
      <c r="Z271" s="566"/>
      <c r="AA271" s="566"/>
      <c r="AB271" s="566"/>
      <c r="AC271" s="566"/>
      <c r="AD271" s="566"/>
    </row>
    <row r="272" spans="18:30" x14ac:dyDescent="0.25">
      <c r="R272" s="566"/>
      <c r="S272" s="566"/>
      <c r="T272" s="566"/>
      <c r="U272" s="566"/>
      <c r="V272" s="566"/>
      <c r="W272" s="566"/>
      <c r="X272" s="566"/>
      <c r="Y272" s="566"/>
      <c r="Z272" s="566"/>
      <c r="AA272" s="566"/>
      <c r="AB272" s="566"/>
      <c r="AC272" s="566"/>
      <c r="AD272" s="566"/>
    </row>
    <row r="273" spans="18:30" x14ac:dyDescent="0.25">
      <c r="R273" s="566"/>
      <c r="S273" s="566"/>
      <c r="T273" s="566"/>
      <c r="U273" s="566"/>
      <c r="V273" s="566"/>
      <c r="W273" s="566"/>
      <c r="X273" s="566"/>
      <c r="Y273" s="566"/>
      <c r="Z273" s="566"/>
      <c r="AA273" s="566"/>
      <c r="AB273" s="566"/>
      <c r="AC273" s="566"/>
      <c r="AD273" s="566"/>
    </row>
    <row r="274" spans="18:30" x14ac:dyDescent="0.25">
      <c r="R274" s="566"/>
      <c r="S274" s="566"/>
      <c r="T274" s="566"/>
      <c r="U274" s="566"/>
      <c r="V274" s="566"/>
      <c r="W274" s="566"/>
      <c r="X274" s="566"/>
      <c r="Y274" s="566"/>
      <c r="Z274" s="566"/>
      <c r="AA274" s="566"/>
      <c r="AB274" s="566"/>
      <c r="AC274" s="566"/>
      <c r="AD274" s="566"/>
    </row>
    <row r="275" spans="18:30" x14ac:dyDescent="0.25">
      <c r="R275" s="566"/>
      <c r="S275" s="566"/>
      <c r="T275" s="566"/>
      <c r="U275" s="566"/>
      <c r="V275" s="566"/>
      <c r="W275" s="566"/>
      <c r="X275" s="566"/>
      <c r="Y275" s="566"/>
      <c r="Z275" s="566"/>
      <c r="AA275" s="566"/>
      <c r="AB275" s="566"/>
      <c r="AC275" s="566"/>
      <c r="AD275" s="566"/>
    </row>
    <row r="276" spans="18:30" x14ac:dyDescent="0.25">
      <c r="R276" s="566"/>
      <c r="S276" s="566"/>
      <c r="T276" s="566"/>
      <c r="U276" s="566"/>
      <c r="V276" s="566"/>
      <c r="W276" s="566"/>
      <c r="X276" s="566"/>
      <c r="Y276" s="566"/>
      <c r="Z276" s="566"/>
      <c r="AA276" s="566"/>
      <c r="AB276" s="566"/>
      <c r="AC276" s="566"/>
      <c r="AD276" s="566"/>
    </row>
    <row r="277" spans="18:30" x14ac:dyDescent="0.25">
      <c r="R277" s="566"/>
      <c r="S277" s="566"/>
      <c r="T277" s="566"/>
      <c r="U277" s="566"/>
      <c r="V277" s="566"/>
      <c r="W277" s="566"/>
      <c r="X277" s="566"/>
      <c r="Y277" s="566"/>
      <c r="Z277" s="566"/>
      <c r="AA277" s="566"/>
      <c r="AB277" s="566"/>
      <c r="AC277" s="566"/>
      <c r="AD277" s="566"/>
    </row>
    <row r="278" spans="18:30" x14ac:dyDescent="0.25">
      <c r="R278" s="566"/>
      <c r="S278" s="566"/>
      <c r="T278" s="566"/>
      <c r="U278" s="566"/>
      <c r="V278" s="566"/>
      <c r="W278" s="566"/>
      <c r="X278" s="566"/>
      <c r="Y278" s="566"/>
      <c r="Z278" s="566"/>
      <c r="AA278" s="566"/>
      <c r="AB278" s="566"/>
      <c r="AC278" s="566"/>
      <c r="AD278" s="566"/>
    </row>
    <row r="279" spans="18:30" x14ac:dyDescent="0.25">
      <c r="R279" s="566"/>
      <c r="S279" s="566"/>
      <c r="T279" s="566"/>
      <c r="U279" s="566"/>
      <c r="V279" s="566"/>
      <c r="W279" s="566"/>
      <c r="X279" s="566"/>
      <c r="Y279" s="566"/>
      <c r="Z279" s="566"/>
      <c r="AA279" s="566"/>
      <c r="AB279" s="566"/>
      <c r="AC279" s="566"/>
      <c r="AD279" s="566"/>
    </row>
    <row r="280" spans="18:30" x14ac:dyDescent="0.25">
      <c r="R280" s="566"/>
      <c r="S280" s="566"/>
      <c r="T280" s="566"/>
      <c r="U280" s="566"/>
      <c r="V280" s="566"/>
      <c r="W280" s="566"/>
      <c r="X280" s="566"/>
      <c r="Y280" s="566"/>
      <c r="Z280" s="566"/>
      <c r="AA280" s="566"/>
      <c r="AB280" s="566"/>
      <c r="AC280" s="566"/>
      <c r="AD280" s="566"/>
    </row>
    <row r="281" spans="18:30" x14ac:dyDescent="0.25">
      <c r="R281" s="566"/>
      <c r="S281" s="566"/>
      <c r="T281" s="566"/>
      <c r="U281" s="566"/>
      <c r="V281" s="566"/>
      <c r="W281" s="566"/>
      <c r="X281" s="566"/>
      <c r="Y281" s="566"/>
      <c r="Z281" s="566"/>
      <c r="AA281" s="566"/>
      <c r="AB281" s="566"/>
      <c r="AC281" s="566"/>
      <c r="AD281" s="566"/>
    </row>
    <row r="282" spans="18:30" x14ac:dyDescent="0.25">
      <c r="R282" s="566"/>
      <c r="S282" s="566"/>
      <c r="T282" s="566"/>
      <c r="U282" s="566"/>
      <c r="V282" s="566"/>
      <c r="W282" s="566"/>
      <c r="X282" s="566"/>
      <c r="Y282" s="566"/>
      <c r="Z282" s="566"/>
      <c r="AA282" s="566"/>
      <c r="AB282" s="566"/>
      <c r="AC282" s="566"/>
      <c r="AD282" s="566"/>
    </row>
    <row r="283" spans="18:30" x14ac:dyDescent="0.25">
      <c r="R283" s="566"/>
      <c r="S283" s="566"/>
      <c r="T283" s="566"/>
      <c r="U283" s="566"/>
      <c r="V283" s="566"/>
      <c r="W283" s="566"/>
      <c r="X283" s="566"/>
      <c r="Y283" s="566"/>
      <c r="Z283" s="566"/>
      <c r="AA283" s="566"/>
      <c r="AB283" s="566"/>
      <c r="AC283" s="566"/>
      <c r="AD283" s="566"/>
    </row>
    <row r="284" spans="18:30" x14ac:dyDescent="0.25">
      <c r="R284" s="566"/>
      <c r="S284" s="566"/>
      <c r="T284" s="566"/>
      <c r="U284" s="566"/>
      <c r="V284" s="566"/>
      <c r="W284" s="566"/>
      <c r="X284" s="566"/>
      <c r="Y284" s="566"/>
      <c r="Z284" s="566"/>
      <c r="AA284" s="566"/>
      <c r="AB284" s="566"/>
      <c r="AC284" s="566"/>
      <c r="AD284" s="566"/>
    </row>
    <row r="285" spans="18:30" x14ac:dyDescent="0.25">
      <c r="R285" s="566"/>
      <c r="S285" s="566"/>
      <c r="T285" s="566"/>
      <c r="U285" s="566"/>
      <c r="V285" s="566"/>
      <c r="W285" s="566"/>
      <c r="X285" s="566"/>
      <c r="Y285" s="566"/>
      <c r="Z285" s="566"/>
      <c r="AA285" s="566"/>
      <c r="AB285" s="566"/>
      <c r="AC285" s="566"/>
      <c r="AD285" s="566"/>
    </row>
    <row r="286" spans="18:30" x14ac:dyDescent="0.25">
      <c r="R286" s="566"/>
      <c r="S286" s="566"/>
      <c r="T286" s="566"/>
      <c r="U286" s="566"/>
      <c r="V286" s="566"/>
      <c r="W286" s="566"/>
      <c r="X286" s="566"/>
      <c r="Y286" s="566"/>
      <c r="Z286" s="566"/>
      <c r="AA286" s="566"/>
      <c r="AB286" s="566"/>
      <c r="AC286" s="566"/>
      <c r="AD286" s="566"/>
    </row>
    <row r="287" spans="18:30" x14ac:dyDescent="0.25">
      <c r="R287" s="566"/>
      <c r="S287" s="566"/>
      <c r="T287" s="566"/>
      <c r="U287" s="566"/>
      <c r="V287" s="566"/>
      <c r="W287" s="566"/>
      <c r="X287" s="566"/>
      <c r="Y287" s="566"/>
      <c r="Z287" s="566"/>
      <c r="AA287" s="566"/>
      <c r="AB287" s="566"/>
      <c r="AC287" s="566"/>
      <c r="AD287" s="566"/>
    </row>
    <row r="288" spans="18:30" x14ac:dyDescent="0.25">
      <c r="R288" s="566"/>
      <c r="S288" s="566"/>
      <c r="T288" s="566"/>
      <c r="U288" s="566"/>
      <c r="V288" s="566"/>
      <c r="W288" s="566"/>
      <c r="X288" s="566"/>
      <c r="Y288" s="566"/>
      <c r="Z288" s="566"/>
      <c r="AA288" s="566"/>
      <c r="AB288" s="566"/>
      <c r="AC288" s="566"/>
      <c r="AD288" s="566"/>
    </row>
    <row r="289" spans="18:30" x14ac:dyDescent="0.25">
      <c r="R289" s="566"/>
      <c r="S289" s="566"/>
      <c r="T289" s="566"/>
      <c r="U289" s="566"/>
      <c r="V289" s="566"/>
      <c r="W289" s="566"/>
      <c r="X289" s="566"/>
      <c r="Y289" s="566"/>
      <c r="Z289" s="566"/>
      <c r="AA289" s="566"/>
      <c r="AB289" s="566"/>
      <c r="AC289" s="566"/>
      <c r="AD289" s="566"/>
    </row>
    <row r="290" spans="18:30" x14ac:dyDescent="0.25">
      <c r="R290" s="566"/>
      <c r="S290" s="566"/>
      <c r="T290" s="566"/>
      <c r="U290" s="566"/>
      <c r="V290" s="566"/>
      <c r="W290" s="566"/>
      <c r="X290" s="566"/>
      <c r="Y290" s="566"/>
      <c r="Z290" s="566"/>
      <c r="AA290" s="566"/>
      <c r="AB290" s="566"/>
      <c r="AC290" s="566"/>
      <c r="AD290" s="566"/>
    </row>
    <row r="291" spans="18:30" x14ac:dyDescent="0.25">
      <c r="R291" s="566"/>
      <c r="S291" s="566"/>
      <c r="T291" s="566"/>
      <c r="U291" s="566"/>
      <c r="V291" s="566"/>
      <c r="W291" s="566"/>
      <c r="X291" s="566"/>
      <c r="Y291" s="566"/>
      <c r="Z291" s="566"/>
      <c r="AA291" s="566"/>
      <c r="AB291" s="566"/>
      <c r="AC291" s="566"/>
      <c r="AD291" s="566"/>
    </row>
    <row r="292" spans="18:30" x14ac:dyDescent="0.25">
      <c r="R292" s="566"/>
      <c r="S292" s="566"/>
      <c r="T292" s="566"/>
      <c r="U292" s="566"/>
      <c r="V292" s="566"/>
      <c r="W292" s="566"/>
      <c r="X292" s="566"/>
      <c r="Y292" s="566"/>
      <c r="Z292" s="566"/>
      <c r="AA292" s="566"/>
      <c r="AB292" s="566"/>
      <c r="AC292" s="566"/>
      <c r="AD292" s="566"/>
    </row>
    <row r="293" spans="18:30" x14ac:dyDescent="0.25">
      <c r="R293" s="566"/>
      <c r="S293" s="566"/>
      <c r="T293" s="566"/>
      <c r="U293" s="566"/>
      <c r="V293" s="566"/>
      <c r="W293" s="566"/>
      <c r="X293" s="566"/>
      <c r="Y293" s="566"/>
      <c r="Z293" s="566"/>
      <c r="AA293" s="566"/>
      <c r="AB293" s="566"/>
      <c r="AC293" s="566"/>
      <c r="AD293" s="566"/>
    </row>
    <row r="294" spans="18:30" x14ac:dyDescent="0.25">
      <c r="R294" s="566"/>
      <c r="S294" s="566"/>
      <c r="T294" s="566"/>
      <c r="U294" s="566"/>
      <c r="V294" s="566"/>
      <c r="W294" s="566"/>
      <c r="X294" s="566"/>
      <c r="Y294" s="566"/>
      <c r="Z294" s="566"/>
      <c r="AA294" s="566"/>
      <c r="AB294" s="566"/>
      <c r="AC294" s="566"/>
      <c r="AD294" s="566"/>
    </row>
    <row r="295" spans="18:30" x14ac:dyDescent="0.25">
      <c r="R295" s="566"/>
      <c r="S295" s="566"/>
      <c r="T295" s="566"/>
      <c r="U295" s="566"/>
      <c r="V295" s="566"/>
      <c r="W295" s="566"/>
      <c r="X295" s="566"/>
      <c r="Y295" s="566"/>
      <c r="Z295" s="566"/>
      <c r="AA295" s="566"/>
      <c r="AB295" s="566"/>
      <c r="AC295" s="566"/>
      <c r="AD295" s="566"/>
    </row>
    <row r="296" spans="18:30" x14ac:dyDescent="0.25">
      <c r="R296" s="566"/>
      <c r="S296" s="566"/>
      <c r="T296" s="566"/>
      <c r="U296" s="566"/>
      <c r="V296" s="566"/>
      <c r="W296" s="566"/>
      <c r="X296" s="566"/>
      <c r="Y296" s="566"/>
      <c r="Z296" s="566"/>
      <c r="AA296" s="566"/>
      <c r="AB296" s="566"/>
      <c r="AC296" s="566"/>
      <c r="AD296" s="566"/>
    </row>
    <row r="297" spans="18:30" x14ac:dyDescent="0.25">
      <c r="R297" s="566"/>
      <c r="S297" s="566"/>
      <c r="T297" s="566"/>
      <c r="U297" s="566"/>
      <c r="V297" s="566"/>
      <c r="W297" s="566"/>
      <c r="X297" s="566"/>
      <c r="Y297" s="566"/>
      <c r="Z297" s="566"/>
      <c r="AA297" s="566"/>
      <c r="AB297" s="566"/>
      <c r="AC297" s="566"/>
      <c r="AD297" s="566"/>
    </row>
    <row r="298" spans="18:30" x14ac:dyDescent="0.25">
      <c r="R298" s="566"/>
      <c r="S298" s="566"/>
      <c r="T298" s="566"/>
      <c r="U298" s="566"/>
      <c r="V298" s="566"/>
      <c r="W298" s="566"/>
      <c r="X298" s="566"/>
      <c r="Y298" s="566"/>
      <c r="Z298" s="566"/>
      <c r="AA298" s="566"/>
      <c r="AB298" s="566"/>
      <c r="AC298" s="566"/>
      <c r="AD298" s="566"/>
    </row>
    <row r="299" spans="18:30" x14ac:dyDescent="0.25">
      <c r="R299" s="566"/>
      <c r="S299" s="566"/>
      <c r="T299" s="566"/>
      <c r="U299" s="566"/>
      <c r="V299" s="566"/>
      <c r="W299" s="566"/>
      <c r="X299" s="566"/>
      <c r="Y299" s="566"/>
      <c r="Z299" s="566"/>
      <c r="AA299" s="566"/>
      <c r="AB299" s="566"/>
      <c r="AC299" s="566"/>
      <c r="AD299" s="566"/>
    </row>
    <row r="300" spans="18:30" x14ac:dyDescent="0.25">
      <c r="R300" s="566"/>
      <c r="S300" s="566"/>
      <c r="T300" s="566"/>
      <c r="U300" s="566"/>
      <c r="V300" s="566"/>
      <c r="W300" s="566"/>
      <c r="X300" s="566"/>
      <c r="Y300" s="566"/>
      <c r="Z300" s="566"/>
      <c r="AA300" s="566"/>
      <c r="AB300" s="566"/>
      <c r="AC300" s="566"/>
      <c r="AD300" s="566"/>
    </row>
    <row r="301" spans="18:30" x14ac:dyDescent="0.25">
      <c r="R301" s="566"/>
      <c r="S301" s="566"/>
      <c r="T301" s="566"/>
      <c r="U301" s="566"/>
      <c r="V301" s="566"/>
      <c r="W301" s="566"/>
      <c r="X301" s="566"/>
      <c r="Y301" s="566"/>
      <c r="Z301" s="566"/>
      <c r="AA301" s="566"/>
      <c r="AB301" s="566"/>
      <c r="AC301" s="566"/>
      <c r="AD301" s="566"/>
    </row>
    <row r="302" spans="18:30" x14ac:dyDescent="0.25">
      <c r="R302" s="566"/>
      <c r="S302" s="566"/>
      <c r="T302" s="566"/>
      <c r="U302" s="566"/>
      <c r="V302" s="566"/>
      <c r="W302" s="566"/>
      <c r="X302" s="566"/>
      <c r="Y302" s="566"/>
      <c r="Z302" s="566"/>
      <c r="AA302" s="566"/>
      <c r="AB302" s="566"/>
      <c r="AC302" s="566"/>
      <c r="AD302" s="566"/>
    </row>
    <row r="303" spans="18:30" x14ac:dyDescent="0.25">
      <c r="R303" s="566"/>
      <c r="S303" s="566"/>
      <c r="T303" s="566"/>
      <c r="U303" s="566"/>
      <c r="V303" s="566"/>
      <c r="W303" s="566"/>
      <c r="X303" s="566"/>
      <c r="Y303" s="566"/>
      <c r="Z303" s="566"/>
      <c r="AA303" s="566"/>
      <c r="AB303" s="566"/>
      <c r="AC303" s="566"/>
      <c r="AD303" s="566"/>
    </row>
    <row r="304" spans="18:30" x14ac:dyDescent="0.25">
      <c r="R304" s="566"/>
      <c r="S304" s="566"/>
      <c r="T304" s="566"/>
      <c r="U304" s="566"/>
      <c r="V304" s="566"/>
      <c r="W304" s="566"/>
      <c r="X304" s="566"/>
      <c r="Y304" s="566"/>
      <c r="Z304" s="566"/>
      <c r="AA304" s="566"/>
      <c r="AB304" s="566"/>
      <c r="AC304" s="566"/>
      <c r="AD304" s="566"/>
    </row>
    <row r="305" spans="18:30" x14ac:dyDescent="0.25">
      <c r="R305" s="566"/>
      <c r="S305" s="566"/>
      <c r="T305" s="566"/>
      <c r="U305" s="566"/>
      <c r="V305" s="566"/>
      <c r="W305" s="566"/>
      <c r="X305" s="566"/>
      <c r="Y305" s="566"/>
      <c r="Z305" s="566"/>
      <c r="AA305" s="566"/>
      <c r="AB305" s="566"/>
      <c r="AC305" s="566"/>
      <c r="AD305" s="566"/>
    </row>
    <row r="306" spans="18:30" x14ac:dyDescent="0.25">
      <c r="R306" s="566"/>
      <c r="S306" s="566"/>
      <c r="T306" s="566"/>
      <c r="U306" s="566"/>
      <c r="V306" s="566"/>
      <c r="W306" s="566"/>
      <c r="X306" s="566"/>
      <c r="Y306" s="566"/>
      <c r="Z306" s="566"/>
      <c r="AA306" s="566"/>
      <c r="AB306" s="566"/>
      <c r="AC306" s="566"/>
      <c r="AD306" s="566"/>
    </row>
    <row r="307" spans="18:30" x14ac:dyDescent="0.25">
      <c r="R307" s="566"/>
      <c r="S307" s="566"/>
      <c r="T307" s="566"/>
      <c r="U307" s="566"/>
      <c r="V307" s="566"/>
      <c r="W307" s="566"/>
      <c r="X307" s="566"/>
      <c r="Y307" s="566"/>
      <c r="Z307" s="566"/>
      <c r="AA307" s="566"/>
      <c r="AB307" s="566"/>
      <c r="AC307" s="566"/>
      <c r="AD307" s="566"/>
    </row>
    <row r="308" spans="18:30" x14ac:dyDescent="0.25">
      <c r="R308" s="566"/>
      <c r="S308" s="566"/>
      <c r="T308" s="566"/>
      <c r="U308" s="566"/>
      <c r="V308" s="566"/>
      <c r="W308" s="566"/>
      <c r="X308" s="566"/>
      <c r="Y308" s="566"/>
      <c r="Z308" s="566"/>
      <c r="AA308" s="566"/>
      <c r="AB308" s="566"/>
      <c r="AC308" s="566"/>
      <c r="AD308" s="566"/>
    </row>
    <row r="309" spans="18:30" x14ac:dyDescent="0.25">
      <c r="R309" s="566"/>
      <c r="S309" s="566"/>
      <c r="T309" s="566"/>
      <c r="U309" s="566"/>
      <c r="V309" s="566"/>
      <c r="W309" s="566"/>
      <c r="X309" s="566"/>
      <c r="Y309" s="566"/>
      <c r="Z309" s="566"/>
      <c r="AA309" s="566"/>
      <c r="AB309" s="566"/>
      <c r="AC309" s="566"/>
      <c r="AD309" s="566"/>
    </row>
    <row r="310" spans="18:30" x14ac:dyDescent="0.25">
      <c r="R310" s="566"/>
      <c r="S310" s="566"/>
      <c r="T310" s="566"/>
      <c r="U310" s="566"/>
      <c r="V310" s="566"/>
      <c r="W310" s="566"/>
      <c r="X310" s="566"/>
      <c r="Y310" s="566"/>
      <c r="Z310" s="566"/>
      <c r="AA310" s="566"/>
      <c r="AB310" s="566"/>
      <c r="AC310" s="566"/>
      <c r="AD310" s="566"/>
    </row>
    <row r="311" spans="18:30" x14ac:dyDescent="0.25">
      <c r="R311" s="566"/>
      <c r="S311" s="566"/>
      <c r="T311" s="566"/>
      <c r="U311" s="566"/>
      <c r="V311" s="566"/>
      <c r="W311" s="566"/>
      <c r="X311" s="566"/>
      <c r="Y311" s="566"/>
      <c r="Z311" s="566"/>
      <c r="AA311" s="566"/>
      <c r="AB311" s="566"/>
      <c r="AC311" s="566"/>
      <c r="AD311" s="566"/>
    </row>
    <row r="312" spans="18:30" x14ac:dyDescent="0.25">
      <c r="R312" s="566"/>
      <c r="S312" s="566"/>
      <c r="T312" s="566"/>
      <c r="U312" s="566"/>
      <c r="V312" s="566"/>
      <c r="W312" s="566"/>
      <c r="X312" s="566"/>
      <c r="Y312" s="566"/>
      <c r="Z312" s="566"/>
      <c r="AA312" s="566"/>
      <c r="AB312" s="566"/>
      <c r="AC312" s="566"/>
      <c r="AD312" s="566"/>
    </row>
    <row r="313" spans="18:30" x14ac:dyDescent="0.25">
      <c r="R313" s="566"/>
      <c r="S313" s="566"/>
      <c r="T313" s="566"/>
      <c r="U313" s="566"/>
      <c r="V313" s="566"/>
      <c r="W313" s="566"/>
      <c r="X313" s="566"/>
      <c r="Y313" s="566"/>
      <c r="Z313" s="566"/>
      <c r="AA313" s="566"/>
      <c r="AB313" s="566"/>
      <c r="AC313" s="566"/>
      <c r="AD313" s="566"/>
    </row>
    <row r="314" spans="18:30" x14ac:dyDescent="0.25">
      <c r="R314" s="566"/>
      <c r="S314" s="566"/>
      <c r="T314" s="566"/>
      <c r="U314" s="566"/>
      <c r="V314" s="566"/>
      <c r="W314" s="566"/>
      <c r="X314" s="566"/>
      <c r="Y314" s="566"/>
      <c r="Z314" s="566"/>
      <c r="AA314" s="566"/>
      <c r="AB314" s="566"/>
      <c r="AC314" s="566"/>
      <c r="AD314" s="566"/>
    </row>
    <row r="315" spans="18:30" x14ac:dyDescent="0.25">
      <c r="R315" s="566"/>
      <c r="S315" s="566"/>
      <c r="T315" s="566"/>
      <c r="U315" s="566"/>
      <c r="V315" s="566"/>
      <c r="W315" s="566"/>
      <c r="X315" s="566"/>
      <c r="Y315" s="566"/>
      <c r="Z315" s="566"/>
      <c r="AA315" s="566"/>
      <c r="AB315" s="566"/>
      <c r="AC315" s="566"/>
      <c r="AD315" s="566"/>
    </row>
    <row r="316" spans="18:30" x14ac:dyDescent="0.25">
      <c r="R316" s="566"/>
      <c r="S316" s="566"/>
      <c r="T316" s="566"/>
      <c r="U316" s="566"/>
      <c r="V316" s="566"/>
      <c r="W316" s="566"/>
      <c r="X316" s="566"/>
      <c r="Y316" s="566"/>
      <c r="Z316" s="566"/>
      <c r="AA316" s="566"/>
      <c r="AB316" s="566"/>
      <c r="AC316" s="566"/>
      <c r="AD316" s="566"/>
    </row>
    <row r="317" spans="18:30" x14ac:dyDescent="0.25">
      <c r="R317" s="566"/>
      <c r="S317" s="566"/>
      <c r="T317" s="566"/>
      <c r="U317" s="566"/>
      <c r="V317" s="566"/>
      <c r="W317" s="566"/>
      <c r="X317" s="566"/>
      <c r="Y317" s="566"/>
      <c r="Z317" s="566"/>
      <c r="AA317" s="566"/>
      <c r="AB317" s="566"/>
      <c r="AC317" s="566"/>
      <c r="AD317" s="566"/>
    </row>
    <row r="318" spans="18:30" x14ac:dyDescent="0.25">
      <c r="R318" s="566"/>
      <c r="S318" s="566"/>
      <c r="T318" s="566"/>
      <c r="U318" s="566"/>
      <c r="V318" s="566"/>
      <c r="W318" s="566"/>
      <c r="X318" s="566"/>
      <c r="Y318" s="566"/>
      <c r="Z318" s="566"/>
      <c r="AA318" s="566"/>
      <c r="AB318" s="566"/>
      <c r="AC318" s="566"/>
      <c r="AD318" s="566"/>
    </row>
    <row r="319" spans="18:30" x14ac:dyDescent="0.25">
      <c r="R319" s="566"/>
      <c r="S319" s="566"/>
      <c r="T319" s="566"/>
      <c r="U319" s="566"/>
      <c r="V319" s="566"/>
      <c r="W319" s="566"/>
      <c r="X319" s="566"/>
      <c r="Y319" s="566"/>
      <c r="Z319" s="566"/>
      <c r="AA319" s="566"/>
      <c r="AB319" s="566"/>
      <c r="AC319" s="566"/>
      <c r="AD319" s="566"/>
    </row>
    <row r="320" spans="18:30" x14ac:dyDescent="0.25">
      <c r="R320" s="566"/>
      <c r="S320" s="566"/>
      <c r="T320" s="566"/>
      <c r="U320" s="566"/>
      <c r="V320" s="566"/>
      <c r="W320" s="566"/>
      <c r="X320" s="566"/>
      <c r="Y320" s="566"/>
      <c r="Z320" s="566"/>
      <c r="AA320" s="566"/>
      <c r="AB320" s="566"/>
      <c r="AC320" s="566"/>
      <c r="AD320" s="566"/>
    </row>
    <row r="321" spans="18:30" x14ac:dyDescent="0.25">
      <c r="R321" s="566"/>
      <c r="S321" s="566"/>
      <c r="T321" s="566"/>
      <c r="U321" s="566"/>
      <c r="V321" s="566"/>
      <c r="W321" s="566"/>
      <c r="X321" s="566"/>
      <c r="Y321" s="566"/>
      <c r="Z321" s="566"/>
      <c r="AA321" s="566"/>
      <c r="AB321" s="566"/>
      <c r="AC321" s="566"/>
      <c r="AD321" s="566"/>
    </row>
    <row r="322" spans="18:30" x14ac:dyDescent="0.25">
      <c r="R322" s="566"/>
      <c r="S322" s="566"/>
      <c r="T322" s="566"/>
      <c r="U322" s="566"/>
      <c r="V322" s="566"/>
      <c r="W322" s="566"/>
      <c r="X322" s="566"/>
      <c r="Y322" s="566"/>
      <c r="Z322" s="566"/>
      <c r="AA322" s="566"/>
      <c r="AB322" s="566"/>
      <c r="AC322" s="566"/>
      <c r="AD322" s="566"/>
    </row>
    <row r="323" spans="18:30" x14ac:dyDescent="0.25">
      <c r="R323" s="566"/>
      <c r="S323" s="566"/>
      <c r="T323" s="566"/>
      <c r="U323" s="566"/>
      <c r="V323" s="566"/>
      <c r="W323" s="566"/>
      <c r="X323" s="566"/>
      <c r="Y323" s="566"/>
      <c r="Z323" s="566"/>
      <c r="AA323" s="566"/>
      <c r="AB323" s="566"/>
      <c r="AC323" s="566"/>
      <c r="AD323" s="566"/>
    </row>
    <row r="324" spans="18:30" x14ac:dyDescent="0.25">
      <c r="R324" s="566"/>
      <c r="S324" s="566"/>
      <c r="T324" s="566"/>
      <c r="U324" s="566"/>
      <c r="V324" s="566"/>
      <c r="W324" s="566"/>
      <c r="X324" s="566"/>
      <c r="Y324" s="566"/>
      <c r="Z324" s="566"/>
      <c r="AA324" s="566"/>
      <c r="AB324" s="566"/>
      <c r="AC324" s="566"/>
      <c r="AD324" s="566"/>
    </row>
    <row r="325" spans="18:30" x14ac:dyDescent="0.25">
      <c r="R325" s="566"/>
      <c r="S325" s="566"/>
      <c r="T325" s="566"/>
      <c r="U325" s="566"/>
      <c r="V325" s="566"/>
      <c r="W325" s="566"/>
      <c r="X325" s="566"/>
      <c r="Y325" s="566"/>
      <c r="Z325" s="566"/>
      <c r="AA325" s="566"/>
      <c r="AB325" s="566"/>
      <c r="AC325" s="566"/>
      <c r="AD325" s="566"/>
    </row>
    <row r="326" spans="18:30" x14ac:dyDescent="0.25">
      <c r="R326" s="566"/>
      <c r="S326" s="566"/>
      <c r="T326" s="566"/>
      <c r="U326" s="566"/>
      <c r="V326" s="566"/>
      <c r="W326" s="566"/>
      <c r="X326" s="566"/>
      <c r="Y326" s="566"/>
      <c r="Z326" s="566"/>
      <c r="AA326" s="566"/>
      <c r="AB326" s="566"/>
      <c r="AC326" s="566"/>
      <c r="AD326" s="566"/>
    </row>
    <row r="327" spans="18:30" x14ac:dyDescent="0.25">
      <c r="R327" s="566"/>
      <c r="S327" s="566"/>
      <c r="T327" s="566"/>
      <c r="U327" s="566"/>
      <c r="V327" s="566"/>
      <c r="W327" s="566"/>
      <c r="X327" s="566"/>
      <c r="Y327" s="566"/>
      <c r="Z327" s="566"/>
      <c r="AA327" s="566"/>
      <c r="AB327" s="566"/>
      <c r="AC327" s="566"/>
      <c r="AD327" s="566"/>
    </row>
    <row r="328" spans="18:30" x14ac:dyDescent="0.25">
      <c r="R328" s="566"/>
      <c r="S328" s="566"/>
      <c r="T328" s="566"/>
      <c r="U328" s="566"/>
      <c r="V328" s="566"/>
      <c r="W328" s="566"/>
      <c r="X328" s="566"/>
      <c r="Y328" s="566"/>
      <c r="Z328" s="566"/>
      <c r="AA328" s="566"/>
      <c r="AB328" s="566"/>
      <c r="AC328" s="566"/>
      <c r="AD328" s="566"/>
    </row>
    <row r="329" spans="18:30" x14ac:dyDescent="0.25">
      <c r="R329" s="566"/>
      <c r="S329" s="566"/>
      <c r="T329" s="566"/>
      <c r="U329" s="566"/>
      <c r="V329" s="566"/>
      <c r="W329" s="566"/>
      <c r="X329" s="566"/>
      <c r="Y329" s="566"/>
      <c r="Z329" s="566"/>
      <c r="AA329" s="566"/>
      <c r="AB329" s="566"/>
      <c r="AC329" s="566"/>
      <c r="AD329" s="566"/>
    </row>
    <row r="330" spans="18:30" x14ac:dyDescent="0.25">
      <c r="R330" s="566"/>
      <c r="S330" s="566"/>
      <c r="T330" s="566"/>
      <c r="U330" s="566"/>
      <c r="V330" s="566"/>
      <c r="W330" s="566"/>
      <c r="X330" s="566"/>
      <c r="Y330" s="566"/>
      <c r="Z330" s="566"/>
      <c r="AA330" s="566"/>
      <c r="AB330" s="566"/>
      <c r="AC330" s="566"/>
      <c r="AD330" s="566"/>
    </row>
    <row r="331" spans="18:30" x14ac:dyDescent="0.25">
      <c r="R331" s="566"/>
      <c r="S331" s="566"/>
      <c r="T331" s="566"/>
      <c r="U331" s="566"/>
      <c r="V331" s="566"/>
      <c r="W331" s="566"/>
      <c r="X331" s="566"/>
      <c r="Y331" s="566"/>
      <c r="Z331" s="566"/>
      <c r="AA331" s="566"/>
      <c r="AB331" s="566"/>
      <c r="AC331" s="566"/>
      <c r="AD331" s="566"/>
    </row>
    <row r="332" spans="18:30" x14ac:dyDescent="0.25">
      <c r="R332" s="566"/>
      <c r="S332" s="566"/>
      <c r="T332" s="566"/>
      <c r="U332" s="566"/>
      <c r="V332" s="566"/>
      <c r="W332" s="566"/>
      <c r="X332" s="566"/>
      <c r="Y332" s="566"/>
      <c r="Z332" s="566"/>
      <c r="AA332" s="566"/>
      <c r="AB332" s="566"/>
      <c r="AC332" s="566"/>
      <c r="AD332" s="566"/>
    </row>
    <row r="333" spans="18:30" x14ac:dyDescent="0.25">
      <c r="R333" s="566"/>
      <c r="S333" s="566"/>
      <c r="T333" s="566"/>
      <c r="U333" s="566"/>
      <c r="V333" s="566"/>
      <c r="W333" s="566"/>
      <c r="X333" s="566"/>
      <c r="Y333" s="566"/>
      <c r="Z333" s="566"/>
      <c r="AA333" s="566"/>
      <c r="AB333" s="566"/>
      <c r="AC333" s="566"/>
      <c r="AD333" s="566"/>
    </row>
    <row r="334" spans="18:30" x14ac:dyDescent="0.25">
      <c r="R334" s="566"/>
      <c r="S334" s="566"/>
      <c r="T334" s="566"/>
      <c r="U334" s="566"/>
      <c r="V334" s="566"/>
      <c r="W334" s="566"/>
      <c r="X334" s="566"/>
      <c r="Y334" s="566"/>
      <c r="Z334" s="566"/>
      <c r="AA334" s="566"/>
      <c r="AB334" s="566"/>
      <c r="AC334" s="566"/>
      <c r="AD334" s="566"/>
    </row>
    <row r="335" spans="18:30" x14ac:dyDescent="0.25">
      <c r="R335" s="566"/>
      <c r="S335" s="566"/>
      <c r="T335" s="566"/>
      <c r="U335" s="566"/>
      <c r="V335" s="566"/>
      <c r="W335" s="566"/>
      <c r="X335" s="566"/>
      <c r="Y335" s="566"/>
      <c r="Z335" s="566"/>
      <c r="AA335" s="566"/>
      <c r="AB335" s="566"/>
      <c r="AC335" s="566"/>
      <c r="AD335" s="566"/>
    </row>
    <row r="336" spans="18:30" x14ac:dyDescent="0.25">
      <c r="R336" s="566"/>
      <c r="S336" s="566"/>
      <c r="T336" s="566"/>
      <c r="U336" s="566"/>
      <c r="V336" s="566"/>
      <c r="W336" s="566"/>
      <c r="X336" s="566"/>
      <c r="Y336" s="566"/>
      <c r="Z336" s="566"/>
      <c r="AA336" s="566"/>
      <c r="AB336" s="566"/>
      <c r="AC336" s="566"/>
      <c r="AD336" s="566"/>
    </row>
    <row r="337" spans="18:30" x14ac:dyDescent="0.25">
      <c r="R337" s="566"/>
      <c r="S337" s="566"/>
      <c r="T337" s="566"/>
      <c r="U337" s="566"/>
      <c r="V337" s="566"/>
      <c r="W337" s="566"/>
      <c r="X337" s="566"/>
      <c r="Y337" s="566"/>
      <c r="Z337" s="566"/>
      <c r="AA337" s="566"/>
      <c r="AB337" s="566"/>
      <c r="AC337" s="566"/>
      <c r="AD337" s="566"/>
    </row>
    <row r="338" spans="18:30" x14ac:dyDescent="0.25">
      <c r="R338" s="566"/>
      <c r="S338" s="566"/>
      <c r="T338" s="566"/>
      <c r="U338" s="566"/>
      <c r="V338" s="566"/>
      <c r="W338" s="566"/>
      <c r="X338" s="566"/>
      <c r="Y338" s="566"/>
      <c r="Z338" s="566"/>
      <c r="AA338" s="566"/>
      <c r="AB338" s="566"/>
      <c r="AC338" s="566"/>
      <c r="AD338" s="566"/>
    </row>
    <row r="339" spans="18:30" x14ac:dyDescent="0.25">
      <c r="R339" s="566"/>
      <c r="S339" s="566"/>
      <c r="T339" s="566"/>
      <c r="U339" s="566"/>
      <c r="V339" s="566"/>
      <c r="W339" s="566"/>
      <c r="X339" s="566"/>
      <c r="Y339" s="566"/>
      <c r="Z339" s="566"/>
      <c r="AA339" s="566"/>
      <c r="AB339" s="566"/>
      <c r="AC339" s="566"/>
      <c r="AD339" s="566"/>
    </row>
    <row r="340" spans="18:30" x14ac:dyDescent="0.25">
      <c r="R340" s="566"/>
      <c r="S340" s="566"/>
      <c r="T340" s="566"/>
      <c r="U340" s="566"/>
      <c r="V340" s="566"/>
      <c r="W340" s="566"/>
      <c r="X340" s="566"/>
      <c r="Y340" s="566"/>
      <c r="Z340" s="566"/>
      <c r="AA340" s="566"/>
      <c r="AB340" s="566"/>
      <c r="AC340" s="566"/>
      <c r="AD340" s="566"/>
    </row>
    <row r="341" spans="18:30" x14ac:dyDescent="0.25">
      <c r="R341" s="566"/>
      <c r="S341" s="566"/>
      <c r="T341" s="566"/>
      <c r="U341" s="566"/>
      <c r="V341" s="566"/>
      <c r="W341" s="566"/>
      <c r="X341" s="566"/>
      <c r="Y341" s="566"/>
      <c r="Z341" s="566"/>
      <c r="AA341" s="566"/>
      <c r="AB341" s="566"/>
      <c r="AC341" s="566"/>
      <c r="AD341" s="566"/>
    </row>
    <row r="342" spans="18:30" x14ac:dyDescent="0.25">
      <c r="R342" s="566"/>
      <c r="S342" s="566"/>
      <c r="T342" s="566"/>
      <c r="U342" s="566"/>
      <c r="V342" s="566"/>
      <c r="W342" s="566"/>
      <c r="X342" s="566"/>
      <c r="Y342" s="566"/>
      <c r="Z342" s="566"/>
      <c r="AA342" s="566"/>
      <c r="AB342" s="566"/>
      <c r="AC342" s="566"/>
      <c r="AD342" s="566"/>
    </row>
    <row r="343" spans="18:30" x14ac:dyDescent="0.25">
      <c r="R343" s="566"/>
      <c r="S343" s="566"/>
      <c r="T343" s="566"/>
      <c r="U343" s="566"/>
      <c r="V343" s="566"/>
      <c r="W343" s="566"/>
      <c r="X343" s="566"/>
      <c r="Y343" s="566"/>
      <c r="Z343" s="566"/>
      <c r="AA343" s="566"/>
      <c r="AB343" s="566"/>
      <c r="AC343" s="566"/>
      <c r="AD343" s="566"/>
    </row>
    <row r="344" spans="18:30" x14ac:dyDescent="0.25">
      <c r="R344" s="566"/>
      <c r="S344" s="566"/>
      <c r="T344" s="566"/>
      <c r="U344" s="566"/>
      <c r="V344" s="566"/>
      <c r="W344" s="566"/>
      <c r="X344" s="566"/>
      <c r="Y344" s="566"/>
      <c r="Z344" s="566"/>
      <c r="AA344" s="566"/>
      <c r="AB344" s="566"/>
      <c r="AC344" s="566"/>
      <c r="AD344" s="566"/>
    </row>
    <row r="345" spans="18:30" x14ac:dyDescent="0.25">
      <c r="R345" s="566"/>
      <c r="S345" s="566"/>
      <c r="T345" s="566"/>
      <c r="U345" s="566"/>
      <c r="V345" s="566"/>
      <c r="W345" s="566"/>
      <c r="X345" s="566"/>
      <c r="Y345" s="566"/>
      <c r="Z345" s="566"/>
      <c r="AA345" s="566"/>
      <c r="AB345" s="566"/>
      <c r="AC345" s="566"/>
      <c r="AD345" s="566"/>
    </row>
    <row r="346" spans="18:30" x14ac:dyDescent="0.25">
      <c r="R346" s="566"/>
      <c r="S346" s="566"/>
      <c r="T346" s="566"/>
      <c r="U346" s="566"/>
      <c r="V346" s="566"/>
      <c r="W346" s="566"/>
      <c r="X346" s="566"/>
      <c r="Y346" s="566"/>
      <c r="Z346" s="566"/>
      <c r="AA346" s="566"/>
      <c r="AB346" s="566"/>
      <c r="AC346" s="566"/>
      <c r="AD346" s="566"/>
    </row>
    <row r="347" spans="18:30" x14ac:dyDescent="0.25">
      <c r="R347" s="566"/>
      <c r="S347" s="566"/>
      <c r="T347" s="566"/>
      <c r="U347" s="566"/>
      <c r="V347" s="566"/>
      <c r="W347" s="566"/>
      <c r="X347" s="566"/>
      <c r="Y347" s="566"/>
      <c r="Z347" s="566"/>
      <c r="AA347" s="566"/>
      <c r="AB347" s="566"/>
      <c r="AC347" s="566"/>
      <c r="AD347" s="566"/>
    </row>
    <row r="348" spans="18:30" x14ac:dyDescent="0.25">
      <c r="R348" s="566"/>
      <c r="S348" s="566"/>
      <c r="T348" s="566"/>
      <c r="U348" s="566"/>
      <c r="V348" s="566"/>
      <c r="W348" s="566"/>
      <c r="X348" s="566"/>
      <c r="Y348" s="566"/>
      <c r="Z348" s="566"/>
      <c r="AA348" s="566"/>
      <c r="AB348" s="566"/>
      <c r="AC348" s="566"/>
      <c r="AD348" s="566"/>
    </row>
    <row r="349" spans="18:30" x14ac:dyDescent="0.25">
      <c r="R349" s="566"/>
      <c r="S349" s="566"/>
      <c r="T349" s="566"/>
      <c r="U349" s="566"/>
      <c r="V349" s="566"/>
      <c r="W349" s="566"/>
      <c r="X349" s="566"/>
      <c r="Y349" s="566"/>
      <c r="Z349" s="566"/>
      <c r="AA349" s="566"/>
      <c r="AB349" s="566"/>
      <c r="AC349" s="566"/>
      <c r="AD349" s="566"/>
    </row>
    <row r="350" spans="18:30" x14ac:dyDescent="0.25">
      <c r="R350" s="566"/>
      <c r="S350" s="566"/>
      <c r="T350" s="566"/>
      <c r="U350" s="566"/>
      <c r="V350" s="566"/>
      <c r="W350" s="566"/>
      <c r="X350" s="566"/>
      <c r="Y350" s="566"/>
      <c r="Z350" s="566"/>
      <c r="AA350" s="566"/>
      <c r="AB350" s="566"/>
      <c r="AC350" s="566"/>
      <c r="AD350" s="566"/>
    </row>
    <row r="351" spans="18:30" x14ac:dyDescent="0.25">
      <c r="R351" s="566"/>
      <c r="S351" s="566"/>
      <c r="T351" s="566"/>
      <c r="U351" s="566"/>
      <c r="V351" s="566"/>
      <c r="W351" s="566"/>
      <c r="X351" s="566"/>
      <c r="Y351" s="566"/>
      <c r="Z351" s="566"/>
      <c r="AA351" s="566"/>
      <c r="AB351" s="566"/>
      <c r="AC351" s="566"/>
      <c r="AD351" s="566"/>
    </row>
    <row r="352" spans="18:30" x14ac:dyDescent="0.25">
      <c r="R352" s="566"/>
      <c r="S352" s="566"/>
      <c r="T352" s="566"/>
      <c r="U352" s="566"/>
      <c r="V352" s="566"/>
      <c r="W352" s="566"/>
      <c r="X352" s="566"/>
      <c r="Y352" s="566"/>
      <c r="Z352" s="566"/>
      <c r="AA352" s="566"/>
      <c r="AB352" s="566"/>
      <c r="AC352" s="566"/>
      <c r="AD352" s="566"/>
    </row>
    <row r="353" spans="18:30" x14ac:dyDescent="0.25">
      <c r="R353" s="566"/>
      <c r="S353" s="566"/>
      <c r="T353" s="566"/>
      <c r="U353" s="566"/>
      <c r="V353" s="566"/>
      <c r="W353" s="566"/>
      <c r="X353" s="566"/>
      <c r="Y353" s="566"/>
      <c r="Z353" s="566"/>
      <c r="AA353" s="566"/>
      <c r="AB353" s="566"/>
      <c r="AC353" s="566"/>
      <c r="AD353" s="566"/>
    </row>
    <row r="354" spans="18:30" x14ac:dyDescent="0.25">
      <c r="R354" s="566"/>
      <c r="S354" s="566"/>
      <c r="T354" s="566"/>
      <c r="U354" s="566"/>
      <c r="V354" s="566"/>
      <c r="W354" s="566"/>
      <c r="X354" s="566"/>
      <c r="Y354" s="566"/>
      <c r="Z354" s="566"/>
      <c r="AA354" s="566"/>
      <c r="AB354" s="566"/>
      <c r="AC354" s="566"/>
      <c r="AD354" s="566"/>
    </row>
    <row r="355" spans="18:30" x14ac:dyDescent="0.25">
      <c r="R355" s="566"/>
      <c r="S355" s="566"/>
      <c r="T355" s="566"/>
      <c r="U355" s="566"/>
      <c r="V355" s="566"/>
      <c r="W355" s="566"/>
      <c r="X355" s="566"/>
      <c r="Y355" s="566"/>
      <c r="Z355" s="566"/>
      <c r="AA355" s="566"/>
      <c r="AB355" s="566"/>
      <c r="AC355" s="566"/>
      <c r="AD355" s="566"/>
    </row>
    <row r="356" spans="18:30" x14ac:dyDescent="0.25">
      <c r="R356" s="566"/>
      <c r="S356" s="566"/>
      <c r="T356" s="566"/>
      <c r="U356" s="566"/>
      <c r="V356" s="566"/>
      <c r="W356" s="566"/>
      <c r="X356" s="566"/>
      <c r="Y356" s="566"/>
      <c r="Z356" s="566"/>
      <c r="AA356" s="566"/>
      <c r="AB356" s="566"/>
      <c r="AC356" s="566"/>
      <c r="AD356" s="566"/>
    </row>
    <row r="357" spans="18:30" x14ac:dyDescent="0.25">
      <c r="R357" s="566"/>
      <c r="S357" s="566"/>
      <c r="T357" s="566"/>
      <c r="U357" s="566"/>
      <c r="V357" s="566"/>
      <c r="W357" s="566"/>
      <c r="X357" s="566"/>
      <c r="Y357" s="566"/>
      <c r="Z357" s="566"/>
      <c r="AA357" s="566"/>
      <c r="AB357" s="566"/>
      <c r="AC357" s="566"/>
      <c r="AD357" s="566"/>
    </row>
    <row r="358" spans="18:30" x14ac:dyDescent="0.25">
      <c r="R358" s="566"/>
      <c r="S358" s="566"/>
      <c r="T358" s="566"/>
      <c r="U358" s="566"/>
      <c r="V358" s="566"/>
      <c r="W358" s="566"/>
      <c r="X358" s="566"/>
      <c r="Y358" s="566"/>
      <c r="Z358" s="566"/>
      <c r="AA358" s="566"/>
      <c r="AB358" s="566"/>
      <c r="AC358" s="566"/>
      <c r="AD358" s="566"/>
    </row>
    <row r="359" spans="18:30" x14ac:dyDescent="0.25">
      <c r="R359" s="566"/>
      <c r="S359" s="566"/>
      <c r="T359" s="566"/>
      <c r="U359" s="566"/>
      <c r="V359" s="566"/>
      <c r="W359" s="566"/>
      <c r="X359" s="566"/>
      <c r="Y359" s="566"/>
      <c r="Z359" s="566"/>
      <c r="AA359" s="566"/>
      <c r="AB359" s="566"/>
      <c r="AC359" s="566"/>
      <c r="AD359" s="566"/>
    </row>
    <row r="360" spans="18:30" x14ac:dyDescent="0.25">
      <c r="R360" s="566"/>
      <c r="S360" s="566"/>
      <c r="T360" s="566"/>
      <c r="U360" s="566"/>
      <c r="V360" s="566"/>
      <c r="W360" s="566"/>
      <c r="X360" s="566"/>
      <c r="Y360" s="566"/>
      <c r="Z360" s="566"/>
      <c r="AA360" s="566"/>
      <c r="AB360" s="566"/>
      <c r="AC360" s="566"/>
      <c r="AD360" s="566"/>
    </row>
    <row r="361" spans="18:30" x14ac:dyDescent="0.25">
      <c r="R361" s="566"/>
      <c r="S361" s="566"/>
      <c r="T361" s="566"/>
      <c r="U361" s="566"/>
      <c r="V361" s="566"/>
      <c r="W361" s="566"/>
      <c r="X361" s="566"/>
      <c r="Y361" s="566"/>
      <c r="Z361" s="566"/>
      <c r="AA361" s="566"/>
      <c r="AB361" s="566"/>
      <c r="AC361" s="566"/>
      <c r="AD361" s="566"/>
    </row>
    <row r="362" spans="18:30" x14ac:dyDescent="0.25">
      <c r="R362" s="566"/>
      <c r="S362" s="566"/>
      <c r="T362" s="566"/>
      <c r="U362" s="566"/>
      <c r="V362" s="566"/>
      <c r="W362" s="566"/>
      <c r="X362" s="566"/>
      <c r="Y362" s="566"/>
      <c r="Z362" s="566"/>
      <c r="AA362" s="566"/>
      <c r="AB362" s="566"/>
      <c r="AC362" s="566"/>
      <c r="AD362" s="566"/>
    </row>
    <row r="363" spans="18:30" x14ac:dyDescent="0.25">
      <c r="R363" s="566"/>
      <c r="S363" s="566"/>
      <c r="T363" s="566"/>
      <c r="U363" s="566"/>
      <c r="V363" s="566"/>
      <c r="W363" s="566"/>
      <c r="X363" s="566"/>
      <c r="Y363" s="566"/>
      <c r="Z363" s="566"/>
      <c r="AA363" s="566"/>
      <c r="AB363" s="566"/>
      <c r="AC363" s="566"/>
      <c r="AD363" s="566"/>
    </row>
    <row r="364" spans="18:30" x14ac:dyDescent="0.25">
      <c r="R364" s="566"/>
      <c r="S364" s="566"/>
      <c r="T364" s="566"/>
      <c r="U364" s="566"/>
      <c r="V364" s="566"/>
      <c r="W364" s="566"/>
      <c r="X364" s="566"/>
      <c r="Y364" s="566"/>
      <c r="Z364" s="566"/>
      <c r="AA364" s="566"/>
      <c r="AB364" s="566"/>
      <c r="AC364" s="566"/>
      <c r="AD364" s="566"/>
    </row>
    <row r="365" spans="18:30" x14ac:dyDescent="0.25">
      <c r="R365" s="566"/>
      <c r="S365" s="566"/>
      <c r="T365" s="566"/>
      <c r="U365" s="566"/>
      <c r="V365" s="566"/>
      <c r="W365" s="566"/>
      <c r="X365" s="566"/>
      <c r="Y365" s="566"/>
      <c r="Z365" s="566"/>
      <c r="AA365" s="566"/>
      <c r="AB365" s="566"/>
      <c r="AC365" s="566"/>
      <c r="AD365" s="566"/>
    </row>
    <row r="366" spans="18:30" x14ac:dyDescent="0.25">
      <c r="R366" s="566"/>
      <c r="S366" s="566"/>
      <c r="T366" s="566"/>
      <c r="U366" s="566"/>
      <c r="V366" s="566"/>
      <c r="W366" s="566"/>
      <c r="X366" s="566"/>
      <c r="Y366" s="566"/>
      <c r="Z366" s="566"/>
      <c r="AA366" s="566"/>
      <c r="AB366" s="566"/>
      <c r="AC366" s="566"/>
      <c r="AD366" s="566"/>
    </row>
    <row r="367" spans="18:30" x14ac:dyDescent="0.25">
      <c r="R367" s="566"/>
      <c r="S367" s="566"/>
      <c r="T367" s="566"/>
      <c r="U367" s="566"/>
      <c r="V367" s="566"/>
      <c r="W367" s="566"/>
      <c r="X367" s="566"/>
      <c r="Y367" s="566"/>
      <c r="Z367" s="566"/>
      <c r="AA367" s="566"/>
      <c r="AB367" s="566"/>
      <c r="AC367" s="566"/>
      <c r="AD367" s="566"/>
    </row>
    <row r="368" spans="18:30" x14ac:dyDescent="0.25">
      <c r="R368" s="566"/>
      <c r="S368" s="566"/>
      <c r="T368" s="566"/>
      <c r="U368" s="566"/>
      <c r="V368" s="566"/>
      <c r="W368" s="566"/>
      <c r="X368" s="566"/>
      <c r="Y368" s="566"/>
      <c r="Z368" s="566"/>
      <c r="AA368" s="566"/>
      <c r="AB368" s="566"/>
      <c r="AC368" s="566"/>
      <c r="AD368" s="566"/>
    </row>
    <row r="369" spans="18:30" x14ac:dyDescent="0.25">
      <c r="R369" s="566"/>
      <c r="S369" s="566"/>
      <c r="T369" s="566"/>
      <c r="U369" s="566"/>
      <c r="V369" s="566"/>
      <c r="W369" s="566"/>
      <c r="X369" s="566"/>
      <c r="Y369" s="566"/>
      <c r="Z369" s="566"/>
      <c r="AA369" s="566"/>
      <c r="AB369" s="566"/>
      <c r="AC369" s="566"/>
      <c r="AD369" s="566"/>
    </row>
    <row r="370" spans="18:30" x14ac:dyDescent="0.25">
      <c r="R370" s="566"/>
      <c r="S370" s="566"/>
      <c r="T370" s="566"/>
      <c r="U370" s="566"/>
      <c r="V370" s="566"/>
      <c r="W370" s="566"/>
      <c r="X370" s="566"/>
      <c r="Y370" s="566"/>
      <c r="Z370" s="566"/>
      <c r="AA370" s="566"/>
      <c r="AB370" s="566"/>
      <c r="AC370" s="566"/>
      <c r="AD370" s="566"/>
    </row>
    <row r="371" spans="18:30" x14ac:dyDescent="0.25">
      <c r="R371" s="566"/>
      <c r="S371" s="566"/>
      <c r="T371" s="566"/>
      <c r="U371" s="566"/>
      <c r="V371" s="566"/>
      <c r="W371" s="566"/>
      <c r="X371" s="566"/>
      <c r="Y371" s="566"/>
      <c r="Z371" s="566"/>
      <c r="AA371" s="566"/>
      <c r="AB371" s="566"/>
      <c r="AC371" s="566"/>
      <c r="AD371" s="566"/>
    </row>
    <row r="372" spans="18:30" x14ac:dyDescent="0.25">
      <c r="R372" s="566"/>
      <c r="S372" s="566"/>
      <c r="T372" s="566"/>
      <c r="U372" s="566"/>
      <c r="V372" s="566"/>
      <c r="W372" s="566"/>
      <c r="X372" s="566"/>
      <c r="Y372" s="566"/>
      <c r="Z372" s="566"/>
      <c r="AA372" s="566"/>
      <c r="AB372" s="566"/>
      <c r="AC372" s="566"/>
      <c r="AD372" s="566"/>
    </row>
    <row r="373" spans="18:30" x14ac:dyDescent="0.25">
      <c r="R373" s="566"/>
      <c r="S373" s="566"/>
      <c r="T373" s="566"/>
      <c r="U373" s="566"/>
      <c r="V373" s="566"/>
      <c r="W373" s="566"/>
      <c r="X373" s="566"/>
      <c r="Y373" s="566"/>
      <c r="Z373" s="566"/>
      <c r="AA373" s="566"/>
      <c r="AB373" s="566"/>
      <c r="AC373" s="566"/>
      <c r="AD373" s="566"/>
    </row>
    <row r="374" spans="18:30" x14ac:dyDescent="0.25">
      <c r="R374" s="566"/>
      <c r="S374" s="566"/>
      <c r="T374" s="566"/>
      <c r="U374" s="566"/>
      <c r="V374" s="566"/>
      <c r="W374" s="566"/>
      <c r="X374" s="566"/>
      <c r="Y374" s="566"/>
      <c r="Z374" s="566"/>
      <c r="AA374" s="566"/>
      <c r="AB374" s="566"/>
      <c r="AC374" s="566"/>
      <c r="AD374" s="566"/>
    </row>
    <row r="375" spans="18:30" x14ac:dyDescent="0.25">
      <c r="R375" s="566"/>
      <c r="S375" s="566"/>
      <c r="T375" s="566"/>
      <c r="U375" s="566"/>
      <c r="V375" s="566"/>
      <c r="W375" s="566"/>
      <c r="X375" s="566"/>
      <c r="Y375" s="566"/>
      <c r="Z375" s="566"/>
      <c r="AA375" s="566"/>
      <c r="AB375" s="566"/>
      <c r="AC375" s="566"/>
      <c r="AD375" s="566"/>
    </row>
    <row r="376" spans="18:30" x14ac:dyDescent="0.25">
      <c r="R376" s="566"/>
      <c r="S376" s="566"/>
      <c r="T376" s="566"/>
      <c r="U376" s="566"/>
      <c r="V376" s="566"/>
      <c r="W376" s="566"/>
      <c r="X376" s="566"/>
      <c r="Y376" s="566"/>
      <c r="Z376" s="566"/>
      <c r="AA376" s="566"/>
      <c r="AB376" s="566"/>
      <c r="AC376" s="566"/>
      <c r="AD376" s="566"/>
    </row>
    <row r="377" spans="18:30" x14ac:dyDescent="0.25">
      <c r="R377" s="566"/>
      <c r="S377" s="566"/>
      <c r="T377" s="566"/>
      <c r="U377" s="566"/>
      <c r="V377" s="566"/>
      <c r="W377" s="566"/>
      <c r="X377" s="566"/>
      <c r="Y377" s="566"/>
      <c r="Z377" s="566"/>
      <c r="AA377" s="566"/>
      <c r="AB377" s="566"/>
      <c r="AC377" s="566"/>
      <c r="AD377" s="566"/>
    </row>
    <row r="378" spans="18:30" x14ac:dyDescent="0.25">
      <c r="R378" s="566"/>
      <c r="S378" s="566"/>
      <c r="T378" s="566"/>
      <c r="U378" s="566"/>
      <c r="V378" s="566"/>
      <c r="W378" s="566"/>
      <c r="X378" s="566"/>
      <c r="Y378" s="566"/>
      <c r="Z378" s="566"/>
      <c r="AA378" s="566"/>
      <c r="AB378" s="566"/>
      <c r="AC378" s="566"/>
      <c r="AD378" s="566"/>
    </row>
    <row r="379" spans="18:30" x14ac:dyDescent="0.25">
      <c r="R379" s="566"/>
      <c r="S379" s="566"/>
      <c r="T379" s="566"/>
      <c r="U379" s="566"/>
      <c r="V379" s="566"/>
      <c r="W379" s="566"/>
      <c r="X379" s="566"/>
      <c r="Y379" s="566"/>
      <c r="Z379" s="566"/>
      <c r="AA379" s="566"/>
      <c r="AB379" s="566"/>
      <c r="AC379" s="566"/>
      <c r="AD379" s="566"/>
    </row>
    <row r="380" spans="18:30" x14ac:dyDescent="0.25">
      <c r="R380" s="566"/>
      <c r="S380" s="566"/>
      <c r="T380" s="566"/>
      <c r="U380" s="566"/>
      <c r="V380" s="566"/>
      <c r="W380" s="566"/>
      <c r="X380" s="566"/>
      <c r="Y380" s="566"/>
      <c r="Z380" s="566"/>
      <c r="AA380" s="566"/>
      <c r="AB380" s="566"/>
      <c r="AC380" s="566"/>
      <c r="AD380" s="566"/>
    </row>
    <row r="381" spans="18:30" x14ac:dyDescent="0.25">
      <c r="R381" s="566"/>
      <c r="S381" s="566"/>
      <c r="T381" s="566"/>
      <c r="U381" s="566"/>
      <c r="V381" s="566"/>
      <c r="W381" s="566"/>
      <c r="X381" s="566"/>
      <c r="Y381" s="566"/>
      <c r="Z381" s="566"/>
      <c r="AA381" s="566"/>
      <c r="AB381" s="566"/>
      <c r="AC381" s="566"/>
      <c r="AD381" s="566"/>
    </row>
    <row r="382" spans="18:30" x14ac:dyDescent="0.25">
      <c r="R382" s="566"/>
      <c r="S382" s="566"/>
      <c r="T382" s="566"/>
      <c r="U382" s="566"/>
      <c r="V382" s="566"/>
      <c r="W382" s="566"/>
      <c r="X382" s="566"/>
      <c r="Y382" s="566"/>
      <c r="Z382" s="566"/>
      <c r="AA382" s="566"/>
      <c r="AB382" s="566"/>
      <c r="AC382" s="566"/>
      <c r="AD382" s="566"/>
    </row>
    <row r="383" spans="18:30" x14ac:dyDescent="0.25">
      <c r="R383" s="566"/>
      <c r="S383" s="566"/>
      <c r="T383" s="566"/>
      <c r="U383" s="566"/>
      <c r="V383" s="566"/>
      <c r="W383" s="566"/>
      <c r="X383" s="566"/>
      <c r="Y383" s="566"/>
      <c r="Z383" s="566"/>
      <c r="AA383" s="566"/>
      <c r="AB383" s="566"/>
      <c r="AC383" s="566"/>
      <c r="AD383" s="566"/>
    </row>
    <row r="384" spans="18:30" x14ac:dyDescent="0.25">
      <c r="R384" s="566"/>
      <c r="S384" s="566"/>
      <c r="T384" s="566"/>
      <c r="U384" s="566"/>
      <c r="V384" s="566"/>
      <c r="W384" s="566"/>
      <c r="X384" s="566"/>
      <c r="Y384" s="566"/>
      <c r="Z384" s="566"/>
      <c r="AA384" s="566"/>
      <c r="AB384" s="566"/>
      <c r="AC384" s="566"/>
      <c r="AD384" s="566"/>
    </row>
    <row r="385" spans="18:30" x14ac:dyDescent="0.25">
      <c r="R385" s="566"/>
      <c r="S385" s="566"/>
      <c r="T385" s="566"/>
      <c r="U385" s="566"/>
      <c r="V385" s="566"/>
      <c r="W385" s="566"/>
      <c r="X385" s="566"/>
      <c r="Y385" s="566"/>
      <c r="Z385" s="566"/>
      <c r="AA385" s="566"/>
      <c r="AB385" s="566"/>
      <c r="AC385" s="566"/>
      <c r="AD385" s="566"/>
    </row>
    <row r="386" spans="18:30" x14ac:dyDescent="0.25">
      <c r="R386" s="566"/>
      <c r="S386" s="566"/>
      <c r="T386" s="566"/>
      <c r="U386" s="566"/>
      <c r="V386" s="566"/>
      <c r="W386" s="566"/>
      <c r="X386" s="566"/>
      <c r="Y386" s="566"/>
      <c r="Z386" s="566"/>
      <c r="AA386" s="566"/>
      <c r="AB386" s="566"/>
      <c r="AC386" s="566"/>
      <c r="AD386" s="566"/>
    </row>
    <row r="387" spans="18:30" x14ac:dyDescent="0.25">
      <c r="R387" s="566"/>
      <c r="S387" s="566"/>
      <c r="T387" s="566"/>
      <c r="U387" s="566"/>
      <c r="V387" s="566"/>
      <c r="W387" s="566"/>
      <c r="X387" s="566"/>
      <c r="Y387" s="566"/>
      <c r="Z387" s="566"/>
      <c r="AA387" s="566"/>
      <c r="AB387" s="566"/>
      <c r="AC387" s="566"/>
      <c r="AD387" s="566"/>
    </row>
    <row r="388" spans="18:30" x14ac:dyDescent="0.25">
      <c r="R388" s="566"/>
      <c r="S388" s="566"/>
      <c r="T388" s="566"/>
      <c r="U388" s="566"/>
      <c r="V388" s="566"/>
      <c r="W388" s="566"/>
      <c r="X388" s="566"/>
      <c r="Y388" s="566"/>
      <c r="Z388" s="566"/>
      <c r="AA388" s="566"/>
      <c r="AB388" s="566"/>
      <c r="AC388" s="566"/>
      <c r="AD388" s="566"/>
    </row>
    <row r="389" spans="18:30" x14ac:dyDescent="0.25">
      <c r="R389" s="566"/>
      <c r="S389" s="566"/>
      <c r="T389" s="566"/>
      <c r="U389" s="566"/>
      <c r="V389" s="566"/>
      <c r="W389" s="566"/>
      <c r="X389" s="566"/>
      <c r="Y389" s="566"/>
      <c r="Z389" s="566"/>
      <c r="AA389" s="566"/>
      <c r="AB389" s="566"/>
      <c r="AC389" s="566"/>
      <c r="AD389" s="566"/>
    </row>
    <row r="390" spans="18:30" x14ac:dyDescent="0.25">
      <c r="R390" s="566"/>
      <c r="S390" s="566"/>
      <c r="T390" s="566"/>
      <c r="U390" s="566"/>
      <c r="V390" s="566"/>
      <c r="W390" s="566"/>
      <c r="X390" s="566"/>
      <c r="Y390" s="566"/>
      <c r="Z390" s="566"/>
      <c r="AA390" s="566"/>
      <c r="AB390" s="566"/>
      <c r="AC390" s="566"/>
      <c r="AD390" s="566"/>
    </row>
    <row r="391" spans="18:30" x14ac:dyDescent="0.25">
      <c r="R391" s="566"/>
      <c r="S391" s="566"/>
      <c r="T391" s="566"/>
      <c r="U391" s="566"/>
      <c r="V391" s="566"/>
      <c r="W391" s="566"/>
      <c r="X391" s="566"/>
      <c r="Y391" s="566"/>
      <c r="Z391" s="566"/>
      <c r="AA391" s="566"/>
      <c r="AB391" s="566"/>
      <c r="AC391" s="566"/>
      <c r="AD391" s="566"/>
    </row>
    <row r="392" spans="18:30" x14ac:dyDescent="0.25">
      <c r="R392" s="566"/>
      <c r="S392" s="566"/>
      <c r="T392" s="566"/>
      <c r="U392" s="566"/>
      <c r="V392" s="566"/>
      <c r="W392" s="566"/>
      <c r="X392" s="566"/>
      <c r="Y392" s="566"/>
      <c r="Z392" s="566"/>
      <c r="AA392" s="566"/>
      <c r="AB392" s="566"/>
      <c r="AC392" s="566"/>
      <c r="AD392" s="566"/>
    </row>
    <row r="393" spans="18:30" x14ac:dyDescent="0.25">
      <c r="R393" s="566"/>
      <c r="S393" s="566"/>
      <c r="T393" s="566"/>
      <c r="U393" s="566"/>
      <c r="V393" s="566"/>
      <c r="W393" s="566"/>
      <c r="X393" s="566"/>
      <c r="Y393" s="566"/>
      <c r="Z393" s="566"/>
      <c r="AA393" s="566"/>
      <c r="AB393" s="566"/>
      <c r="AC393" s="566"/>
      <c r="AD393" s="566"/>
    </row>
    <row r="394" spans="18:30" x14ac:dyDescent="0.25">
      <c r="R394" s="566"/>
      <c r="S394" s="566"/>
      <c r="T394" s="566"/>
      <c r="U394" s="566"/>
      <c r="V394" s="566"/>
      <c r="W394" s="566"/>
      <c r="X394" s="566"/>
      <c r="Y394" s="566"/>
      <c r="Z394" s="566"/>
      <c r="AA394" s="566"/>
      <c r="AB394" s="566"/>
      <c r="AC394" s="566"/>
      <c r="AD394" s="566"/>
    </row>
    <row r="395" spans="18:30" x14ac:dyDescent="0.25">
      <c r="R395" s="566"/>
      <c r="S395" s="566"/>
      <c r="T395" s="566"/>
      <c r="U395" s="566"/>
      <c r="V395" s="566"/>
      <c r="W395" s="566"/>
      <c r="X395" s="566"/>
      <c r="Y395" s="566"/>
      <c r="Z395" s="566"/>
      <c r="AA395" s="566"/>
      <c r="AB395" s="566"/>
      <c r="AC395" s="566"/>
      <c r="AD395" s="566"/>
    </row>
    <row r="396" spans="18:30" x14ac:dyDescent="0.25">
      <c r="R396" s="566"/>
      <c r="S396" s="566"/>
      <c r="T396" s="566"/>
      <c r="U396" s="566"/>
      <c r="V396" s="566"/>
      <c r="W396" s="566"/>
      <c r="X396" s="566"/>
      <c r="Y396" s="566"/>
      <c r="Z396" s="566"/>
      <c r="AA396" s="566"/>
      <c r="AB396" s="566"/>
      <c r="AC396" s="566"/>
      <c r="AD396" s="566"/>
    </row>
    <row r="397" spans="18:30" x14ac:dyDescent="0.25">
      <c r="R397" s="566"/>
      <c r="S397" s="566"/>
      <c r="T397" s="566"/>
      <c r="U397" s="566"/>
      <c r="V397" s="566"/>
      <c r="W397" s="566"/>
      <c r="X397" s="566"/>
      <c r="Y397" s="566"/>
      <c r="Z397" s="566"/>
      <c r="AA397" s="566"/>
      <c r="AB397" s="566"/>
      <c r="AC397" s="566"/>
      <c r="AD397" s="566"/>
    </row>
    <row r="398" spans="18:30" x14ac:dyDescent="0.25">
      <c r="R398" s="566"/>
      <c r="S398" s="566"/>
      <c r="T398" s="566"/>
      <c r="U398" s="566"/>
      <c r="V398" s="566"/>
      <c r="W398" s="566"/>
      <c r="X398" s="566"/>
      <c r="Y398" s="566"/>
      <c r="Z398" s="566"/>
      <c r="AA398" s="566"/>
      <c r="AB398" s="566"/>
      <c r="AC398" s="566"/>
      <c r="AD398" s="566"/>
    </row>
    <row r="399" spans="18:30" x14ac:dyDescent="0.25">
      <c r="R399" s="566"/>
      <c r="S399" s="566"/>
      <c r="T399" s="566"/>
      <c r="U399" s="566"/>
      <c r="V399" s="566"/>
      <c r="W399" s="566"/>
      <c r="X399" s="566"/>
      <c r="Y399" s="566"/>
      <c r="Z399" s="566"/>
      <c r="AA399" s="566"/>
      <c r="AB399" s="566"/>
      <c r="AC399" s="566"/>
      <c r="AD399" s="566"/>
    </row>
    <row r="400" spans="18:30" x14ac:dyDescent="0.25">
      <c r="R400" s="566"/>
      <c r="S400" s="566"/>
      <c r="T400" s="566"/>
      <c r="U400" s="566"/>
      <c r="V400" s="566"/>
      <c r="W400" s="566"/>
      <c r="X400" s="566"/>
      <c r="Y400" s="566"/>
      <c r="Z400" s="566"/>
      <c r="AA400" s="566"/>
      <c r="AB400" s="566"/>
      <c r="AC400" s="566"/>
      <c r="AD400" s="566"/>
    </row>
    <row r="401" spans="18:30" x14ac:dyDescent="0.25">
      <c r="R401" s="566"/>
      <c r="S401" s="566"/>
      <c r="T401" s="566"/>
      <c r="U401" s="566"/>
      <c r="V401" s="566"/>
      <c r="W401" s="566"/>
      <c r="X401" s="566"/>
      <c r="Y401" s="566"/>
      <c r="Z401" s="566"/>
      <c r="AA401" s="566"/>
      <c r="AB401" s="566"/>
      <c r="AC401" s="566"/>
      <c r="AD401" s="566"/>
    </row>
    <row r="402" spans="18:30" x14ac:dyDescent="0.25">
      <c r="R402" s="566"/>
      <c r="S402" s="566"/>
      <c r="T402" s="566"/>
      <c r="U402" s="566"/>
      <c r="V402" s="566"/>
      <c r="W402" s="566"/>
      <c r="X402" s="566"/>
      <c r="Y402" s="566"/>
      <c r="Z402" s="566"/>
      <c r="AA402" s="566"/>
      <c r="AB402" s="566"/>
      <c r="AC402" s="566"/>
      <c r="AD402" s="566"/>
    </row>
    <row r="403" spans="18:30" x14ac:dyDescent="0.25">
      <c r="R403" s="566"/>
      <c r="S403" s="566"/>
      <c r="T403" s="566"/>
      <c r="U403" s="566"/>
      <c r="V403" s="566"/>
      <c r="W403" s="566"/>
      <c r="X403" s="566"/>
      <c r="Y403" s="566"/>
      <c r="Z403" s="566"/>
      <c r="AA403" s="566"/>
      <c r="AB403" s="566"/>
      <c r="AC403" s="566"/>
      <c r="AD403" s="566"/>
    </row>
    <row r="404" spans="18:30" x14ac:dyDescent="0.25">
      <c r="R404" s="566"/>
      <c r="S404" s="566"/>
      <c r="T404" s="566"/>
      <c r="U404" s="566"/>
      <c r="V404" s="566"/>
      <c r="W404" s="566"/>
      <c r="X404" s="566"/>
      <c r="Y404" s="566"/>
      <c r="Z404" s="566"/>
      <c r="AA404" s="566"/>
      <c r="AB404" s="566"/>
      <c r="AC404" s="566"/>
      <c r="AD404" s="566"/>
    </row>
    <row r="405" spans="18:30" x14ac:dyDescent="0.25">
      <c r="R405" s="566"/>
      <c r="S405" s="566"/>
      <c r="T405" s="566"/>
      <c r="U405" s="566"/>
      <c r="V405" s="566"/>
      <c r="W405" s="566"/>
      <c r="X405" s="566"/>
      <c r="Y405" s="566"/>
      <c r="Z405" s="566"/>
      <c r="AA405" s="566"/>
      <c r="AB405" s="566"/>
      <c r="AC405" s="566"/>
      <c r="AD405" s="566"/>
    </row>
    <row r="406" spans="18:30" x14ac:dyDescent="0.25">
      <c r="R406" s="566"/>
      <c r="S406" s="566"/>
      <c r="T406" s="566"/>
      <c r="U406" s="566"/>
      <c r="V406" s="566"/>
      <c r="W406" s="566"/>
      <c r="X406" s="566"/>
      <c r="Y406" s="566"/>
      <c r="Z406" s="566"/>
      <c r="AA406" s="566"/>
      <c r="AB406" s="566"/>
      <c r="AC406" s="566"/>
      <c r="AD406" s="566"/>
    </row>
    <row r="407" spans="18:30" x14ac:dyDescent="0.25">
      <c r="R407" s="566"/>
      <c r="S407" s="566"/>
      <c r="T407" s="566"/>
      <c r="U407" s="566"/>
      <c r="V407" s="566"/>
      <c r="W407" s="566"/>
      <c r="X407" s="566"/>
      <c r="Y407" s="566"/>
      <c r="Z407" s="566"/>
      <c r="AA407" s="566"/>
      <c r="AB407" s="566"/>
      <c r="AC407" s="566"/>
      <c r="AD407" s="566"/>
    </row>
    <row r="408" spans="18:30" x14ac:dyDescent="0.25">
      <c r="R408" s="566"/>
      <c r="S408" s="566"/>
      <c r="T408" s="566"/>
      <c r="U408" s="566"/>
      <c r="V408" s="566"/>
      <c r="W408" s="566"/>
      <c r="X408" s="566"/>
      <c r="Y408" s="566"/>
      <c r="Z408" s="566"/>
      <c r="AA408" s="566"/>
      <c r="AB408" s="566"/>
      <c r="AC408" s="566"/>
      <c r="AD408" s="566"/>
    </row>
    <row r="409" spans="18:30" x14ac:dyDescent="0.25">
      <c r="R409" s="566"/>
      <c r="S409" s="566"/>
      <c r="T409" s="566"/>
      <c r="U409" s="566"/>
      <c r="V409" s="566"/>
      <c r="W409" s="566"/>
      <c r="X409" s="566"/>
      <c r="Y409" s="566"/>
      <c r="Z409" s="566"/>
      <c r="AA409" s="566"/>
      <c r="AB409" s="566"/>
      <c r="AC409" s="566"/>
      <c r="AD409" s="566"/>
    </row>
    <row r="410" spans="18:30" x14ac:dyDescent="0.25">
      <c r="R410" s="566"/>
      <c r="S410" s="566"/>
      <c r="T410" s="566"/>
      <c r="U410" s="566"/>
      <c r="V410" s="566"/>
      <c r="W410" s="566"/>
      <c r="X410" s="566"/>
      <c r="Y410" s="566"/>
      <c r="Z410" s="566"/>
      <c r="AA410" s="566"/>
      <c r="AB410" s="566"/>
      <c r="AC410" s="566"/>
      <c r="AD410" s="566"/>
    </row>
    <row r="411" spans="18:30" x14ac:dyDescent="0.25">
      <c r="R411" s="566"/>
      <c r="S411" s="566"/>
      <c r="T411" s="566"/>
      <c r="U411" s="566"/>
      <c r="V411" s="566"/>
      <c r="W411" s="566"/>
      <c r="X411" s="566"/>
      <c r="Y411" s="566"/>
      <c r="Z411" s="566"/>
      <c r="AA411" s="566"/>
      <c r="AB411" s="566"/>
      <c r="AC411" s="566"/>
      <c r="AD411" s="566"/>
    </row>
    <row r="412" spans="18:30" x14ac:dyDescent="0.25">
      <c r="R412" s="566"/>
      <c r="S412" s="566"/>
      <c r="T412" s="566"/>
      <c r="U412" s="566"/>
      <c r="V412" s="566"/>
      <c r="W412" s="566"/>
      <c r="X412" s="566"/>
      <c r="Y412" s="566"/>
      <c r="Z412" s="566"/>
      <c r="AA412" s="566"/>
      <c r="AB412" s="566"/>
      <c r="AC412" s="566"/>
      <c r="AD412" s="566"/>
    </row>
    <row r="413" spans="18:30" x14ac:dyDescent="0.25">
      <c r="R413" s="566"/>
      <c r="S413" s="566"/>
      <c r="T413" s="566"/>
      <c r="U413" s="566"/>
      <c r="V413" s="566"/>
      <c r="W413" s="566"/>
      <c r="X413" s="566"/>
      <c r="Y413" s="566"/>
      <c r="Z413" s="566"/>
      <c r="AA413" s="566"/>
      <c r="AB413" s="566"/>
      <c r="AC413" s="566"/>
      <c r="AD413" s="566"/>
    </row>
    <row r="414" spans="18:30" x14ac:dyDescent="0.25">
      <c r="R414" s="566"/>
      <c r="S414" s="566"/>
      <c r="T414" s="566"/>
      <c r="U414" s="566"/>
      <c r="V414" s="566"/>
      <c r="W414" s="566"/>
      <c r="X414" s="566"/>
      <c r="Y414" s="566"/>
      <c r="Z414" s="566"/>
      <c r="AA414" s="566"/>
      <c r="AB414" s="566"/>
      <c r="AC414" s="566"/>
      <c r="AD414" s="566"/>
    </row>
    <row r="415" spans="18:30" x14ac:dyDescent="0.25">
      <c r="R415" s="566"/>
      <c r="S415" s="566"/>
      <c r="T415" s="566"/>
      <c r="U415" s="566"/>
      <c r="V415" s="566"/>
      <c r="W415" s="566"/>
      <c r="X415" s="566"/>
      <c r="Y415" s="566"/>
      <c r="Z415" s="566"/>
      <c r="AA415" s="566"/>
      <c r="AB415" s="566"/>
      <c r="AC415" s="566"/>
      <c r="AD415" s="566"/>
    </row>
    <row r="416" spans="18:30" x14ac:dyDescent="0.25">
      <c r="R416" s="566"/>
      <c r="S416" s="566"/>
      <c r="T416" s="566"/>
      <c r="U416" s="566"/>
      <c r="V416" s="566"/>
      <c r="W416" s="566"/>
      <c r="X416" s="566"/>
      <c r="Y416" s="566"/>
      <c r="Z416" s="566"/>
      <c r="AA416" s="566"/>
      <c r="AB416" s="566"/>
      <c r="AC416" s="566"/>
      <c r="AD416" s="566"/>
    </row>
    <row r="417" spans="18:30" x14ac:dyDescent="0.25">
      <c r="R417" s="566"/>
      <c r="S417" s="566"/>
      <c r="T417" s="566"/>
      <c r="U417" s="566"/>
      <c r="V417" s="566"/>
      <c r="W417" s="566"/>
      <c r="X417" s="566"/>
      <c r="Y417" s="566"/>
      <c r="Z417" s="566"/>
      <c r="AA417" s="566"/>
      <c r="AB417" s="566"/>
      <c r="AC417" s="566"/>
      <c r="AD417" s="566"/>
    </row>
    <row r="418" spans="18:30" x14ac:dyDescent="0.25">
      <c r="R418" s="566"/>
      <c r="S418" s="566"/>
      <c r="T418" s="566"/>
      <c r="U418" s="566"/>
      <c r="V418" s="566"/>
      <c r="W418" s="566"/>
      <c r="X418" s="566"/>
      <c r="Y418" s="566"/>
      <c r="Z418" s="566"/>
      <c r="AA418" s="566"/>
      <c r="AB418" s="566"/>
      <c r="AC418" s="566"/>
      <c r="AD418" s="566"/>
    </row>
    <row r="419" spans="18:30" x14ac:dyDescent="0.25">
      <c r="R419" s="566"/>
      <c r="S419" s="566"/>
      <c r="T419" s="566"/>
      <c r="U419" s="566"/>
      <c r="V419" s="566"/>
      <c r="W419" s="566"/>
      <c r="X419" s="566"/>
      <c r="Y419" s="566"/>
      <c r="Z419" s="566"/>
      <c r="AA419" s="566"/>
      <c r="AB419" s="566"/>
      <c r="AC419" s="566"/>
      <c r="AD419" s="566"/>
    </row>
    <row r="420" spans="18:30" x14ac:dyDescent="0.25">
      <c r="R420" s="566"/>
      <c r="S420" s="566"/>
      <c r="T420" s="566"/>
      <c r="U420" s="566"/>
      <c r="V420" s="566"/>
      <c r="W420" s="566"/>
      <c r="X420" s="566"/>
      <c r="Y420" s="566"/>
      <c r="Z420" s="566"/>
      <c r="AA420" s="566"/>
      <c r="AB420" s="566"/>
      <c r="AC420" s="566"/>
      <c r="AD420" s="566"/>
    </row>
    <row r="421" spans="18:30" x14ac:dyDescent="0.25">
      <c r="R421" s="566"/>
      <c r="S421" s="566"/>
      <c r="T421" s="566"/>
      <c r="U421" s="566"/>
      <c r="V421" s="566"/>
      <c r="W421" s="566"/>
      <c r="X421" s="566"/>
      <c r="Y421" s="566"/>
      <c r="Z421" s="566"/>
      <c r="AA421" s="566"/>
      <c r="AB421" s="566"/>
      <c r="AC421" s="566"/>
      <c r="AD421" s="566"/>
    </row>
    <row r="422" spans="18:30" x14ac:dyDescent="0.25">
      <c r="R422" s="566"/>
      <c r="S422" s="566"/>
      <c r="T422" s="566"/>
      <c r="U422" s="566"/>
      <c r="V422" s="566"/>
      <c r="W422" s="566"/>
      <c r="X422" s="566"/>
      <c r="Y422" s="566"/>
      <c r="Z422" s="566"/>
      <c r="AA422" s="566"/>
      <c r="AB422" s="566"/>
      <c r="AC422" s="566"/>
      <c r="AD422" s="566"/>
    </row>
    <row r="423" spans="18:30" x14ac:dyDescent="0.25">
      <c r="R423" s="566"/>
      <c r="S423" s="566"/>
      <c r="T423" s="566"/>
      <c r="U423" s="566"/>
      <c r="V423" s="566"/>
      <c r="W423" s="566"/>
      <c r="X423" s="566"/>
      <c r="Y423" s="566"/>
      <c r="Z423" s="566"/>
      <c r="AA423" s="566"/>
      <c r="AB423" s="566"/>
      <c r="AC423" s="566"/>
      <c r="AD423" s="566"/>
    </row>
    <row r="424" spans="18:30" x14ac:dyDescent="0.25">
      <c r="R424" s="566"/>
      <c r="S424" s="566"/>
      <c r="T424" s="566"/>
      <c r="U424" s="566"/>
      <c r="V424" s="566"/>
      <c r="W424" s="566"/>
      <c r="X424" s="566"/>
      <c r="Y424" s="566"/>
      <c r="Z424" s="566"/>
      <c r="AA424" s="566"/>
      <c r="AB424" s="566"/>
      <c r="AC424" s="566"/>
      <c r="AD424" s="566"/>
    </row>
    <row r="425" spans="18:30" x14ac:dyDescent="0.25">
      <c r="R425" s="566"/>
      <c r="S425" s="566"/>
      <c r="T425" s="566"/>
      <c r="U425" s="566"/>
      <c r="V425" s="566"/>
      <c r="W425" s="566"/>
      <c r="X425" s="566"/>
      <c r="Y425" s="566"/>
      <c r="Z425" s="566"/>
      <c r="AA425" s="566"/>
      <c r="AB425" s="566"/>
      <c r="AC425" s="566"/>
      <c r="AD425" s="566"/>
    </row>
    <row r="426" spans="18:30" x14ac:dyDescent="0.25">
      <c r="R426" s="566"/>
      <c r="S426" s="566"/>
      <c r="T426" s="566"/>
      <c r="U426" s="566"/>
      <c r="V426" s="566"/>
      <c r="W426" s="566"/>
      <c r="X426" s="566"/>
      <c r="Y426" s="566"/>
      <c r="Z426" s="566"/>
      <c r="AA426" s="566"/>
      <c r="AB426" s="566"/>
      <c r="AC426" s="566"/>
      <c r="AD426" s="566"/>
    </row>
    <row r="427" spans="18:30" x14ac:dyDescent="0.25">
      <c r="R427" s="566"/>
      <c r="S427" s="566"/>
      <c r="T427" s="566"/>
      <c r="U427" s="566"/>
      <c r="V427" s="566"/>
      <c r="W427" s="566"/>
      <c r="X427" s="566"/>
      <c r="Y427" s="566"/>
      <c r="Z427" s="566"/>
      <c r="AA427" s="566"/>
      <c r="AB427" s="566"/>
      <c r="AC427" s="566"/>
      <c r="AD427" s="566"/>
    </row>
    <row r="428" spans="18:30" x14ac:dyDescent="0.25">
      <c r="R428" s="566"/>
      <c r="S428" s="566"/>
      <c r="T428" s="566"/>
      <c r="U428" s="566"/>
      <c r="V428" s="566"/>
      <c r="W428" s="566"/>
      <c r="X428" s="566"/>
      <c r="Y428" s="566"/>
      <c r="Z428" s="566"/>
      <c r="AA428" s="566"/>
      <c r="AB428" s="566"/>
      <c r="AC428" s="566"/>
      <c r="AD428" s="566"/>
    </row>
    <row r="429" spans="18:30" x14ac:dyDescent="0.25">
      <c r="R429" s="566"/>
      <c r="S429" s="566"/>
      <c r="T429" s="566"/>
      <c r="U429" s="566"/>
      <c r="V429" s="566"/>
      <c r="W429" s="566"/>
      <c r="X429" s="566"/>
      <c r="Y429" s="566"/>
      <c r="Z429" s="566"/>
      <c r="AA429" s="566"/>
      <c r="AB429" s="566"/>
      <c r="AC429" s="566"/>
      <c r="AD429" s="566"/>
    </row>
    <row r="430" spans="18:30" x14ac:dyDescent="0.25">
      <c r="R430" s="566"/>
      <c r="S430" s="566"/>
      <c r="T430" s="566"/>
      <c r="U430" s="566"/>
      <c r="V430" s="566"/>
      <c r="W430" s="566"/>
      <c r="X430" s="566"/>
      <c r="Y430" s="566"/>
      <c r="Z430" s="566"/>
      <c r="AA430" s="566"/>
      <c r="AB430" s="566"/>
      <c r="AC430" s="566"/>
      <c r="AD430" s="566"/>
    </row>
    <row r="431" spans="18:30" x14ac:dyDescent="0.25">
      <c r="R431" s="566"/>
      <c r="S431" s="566"/>
      <c r="T431" s="566"/>
      <c r="U431" s="566"/>
      <c r="V431" s="566"/>
      <c r="W431" s="566"/>
      <c r="X431" s="566"/>
      <c r="Y431" s="566"/>
      <c r="Z431" s="566"/>
      <c r="AA431" s="566"/>
      <c r="AB431" s="566"/>
      <c r="AC431" s="566"/>
      <c r="AD431" s="566"/>
    </row>
    <row r="432" spans="18:30" x14ac:dyDescent="0.25">
      <c r="R432" s="566"/>
      <c r="S432" s="566"/>
      <c r="T432" s="566"/>
      <c r="U432" s="566"/>
      <c r="V432" s="566"/>
      <c r="W432" s="566"/>
      <c r="X432" s="566"/>
      <c r="Y432" s="566"/>
      <c r="Z432" s="566"/>
      <c r="AA432" s="566"/>
      <c r="AB432" s="566"/>
      <c r="AC432" s="566"/>
      <c r="AD432" s="566"/>
    </row>
    <row r="433" spans="18:30" x14ac:dyDescent="0.25">
      <c r="R433" s="566"/>
      <c r="S433" s="566"/>
      <c r="T433" s="566"/>
      <c r="U433" s="566"/>
      <c r="V433" s="566"/>
      <c r="W433" s="566"/>
      <c r="X433" s="566"/>
      <c r="Y433" s="566"/>
      <c r="Z433" s="566"/>
      <c r="AA433" s="566"/>
      <c r="AB433" s="566"/>
      <c r="AC433" s="566"/>
      <c r="AD433" s="566"/>
    </row>
    <row r="434" spans="18:30" x14ac:dyDescent="0.25">
      <c r="R434" s="566"/>
      <c r="S434" s="566"/>
      <c r="T434" s="566"/>
      <c r="U434" s="566"/>
      <c r="V434" s="566"/>
      <c r="W434" s="566"/>
      <c r="X434" s="566"/>
      <c r="Y434" s="566"/>
      <c r="Z434" s="566"/>
      <c r="AA434" s="566"/>
      <c r="AB434" s="566"/>
      <c r="AC434" s="566"/>
      <c r="AD434" s="566"/>
    </row>
    <row r="435" spans="18:30" x14ac:dyDescent="0.25">
      <c r="R435" s="566"/>
      <c r="S435" s="566"/>
      <c r="T435" s="566"/>
      <c r="U435" s="566"/>
      <c r="V435" s="566"/>
      <c r="W435" s="566"/>
      <c r="X435" s="566"/>
      <c r="Y435" s="566"/>
      <c r="Z435" s="566"/>
      <c r="AA435" s="566"/>
      <c r="AB435" s="566"/>
      <c r="AC435" s="566"/>
      <c r="AD435" s="566"/>
    </row>
    <row r="436" spans="18:30" x14ac:dyDescent="0.25">
      <c r="R436" s="566"/>
      <c r="S436" s="566"/>
      <c r="T436" s="566"/>
      <c r="U436" s="566"/>
      <c r="V436" s="566"/>
      <c r="W436" s="566"/>
      <c r="X436" s="566"/>
      <c r="Y436" s="566"/>
      <c r="Z436" s="566"/>
      <c r="AA436" s="566"/>
      <c r="AB436" s="566"/>
      <c r="AC436" s="566"/>
      <c r="AD436" s="566"/>
    </row>
    <row r="437" spans="18:30" x14ac:dyDescent="0.25">
      <c r="R437" s="566"/>
      <c r="S437" s="566"/>
      <c r="T437" s="566"/>
      <c r="U437" s="566"/>
      <c r="V437" s="566"/>
      <c r="W437" s="566"/>
      <c r="X437" s="566"/>
      <c r="Y437" s="566"/>
      <c r="Z437" s="566"/>
      <c r="AA437" s="566"/>
      <c r="AB437" s="566"/>
      <c r="AC437" s="566"/>
      <c r="AD437" s="566"/>
    </row>
    <row r="438" spans="18:30" x14ac:dyDescent="0.25">
      <c r="R438" s="566"/>
      <c r="S438" s="566"/>
      <c r="T438" s="566"/>
      <c r="U438" s="566"/>
      <c r="V438" s="566"/>
      <c r="W438" s="566"/>
      <c r="X438" s="566"/>
      <c r="Y438" s="566"/>
      <c r="Z438" s="566"/>
      <c r="AA438" s="566"/>
      <c r="AB438" s="566"/>
      <c r="AC438" s="566"/>
      <c r="AD438" s="566"/>
    </row>
    <row r="439" spans="18:30" x14ac:dyDescent="0.25">
      <c r="R439" s="566"/>
      <c r="S439" s="566"/>
      <c r="T439" s="566"/>
      <c r="U439" s="566"/>
      <c r="V439" s="566"/>
      <c r="W439" s="566"/>
      <c r="X439" s="566"/>
      <c r="Y439" s="566"/>
      <c r="Z439" s="566"/>
      <c r="AA439" s="566"/>
      <c r="AB439" s="566"/>
      <c r="AC439" s="566"/>
      <c r="AD439" s="566"/>
    </row>
    <row r="440" spans="18:30" x14ac:dyDescent="0.25">
      <c r="R440" s="566"/>
      <c r="S440" s="566"/>
      <c r="T440" s="566"/>
      <c r="U440" s="566"/>
      <c r="V440" s="566"/>
      <c r="W440" s="566"/>
      <c r="X440" s="566"/>
      <c r="Y440" s="566"/>
      <c r="Z440" s="566"/>
      <c r="AA440" s="566"/>
      <c r="AB440" s="566"/>
      <c r="AC440" s="566"/>
      <c r="AD440" s="566"/>
    </row>
    <row r="441" spans="18:30" x14ac:dyDescent="0.25">
      <c r="R441" s="566"/>
      <c r="S441" s="566"/>
      <c r="T441" s="566"/>
      <c r="U441" s="566"/>
      <c r="V441" s="566"/>
      <c r="W441" s="566"/>
      <c r="X441" s="566"/>
      <c r="Y441" s="566"/>
      <c r="Z441" s="566"/>
      <c r="AA441" s="566"/>
      <c r="AB441" s="566"/>
      <c r="AC441" s="566"/>
      <c r="AD441" s="566"/>
    </row>
    <row r="442" spans="18:30" x14ac:dyDescent="0.25">
      <c r="R442" s="566"/>
      <c r="S442" s="566"/>
      <c r="T442" s="566"/>
      <c r="U442" s="566"/>
      <c r="V442" s="566"/>
      <c r="W442" s="566"/>
      <c r="X442" s="566"/>
      <c r="Y442" s="566"/>
      <c r="Z442" s="566"/>
      <c r="AA442" s="566"/>
      <c r="AB442" s="566"/>
      <c r="AC442" s="566"/>
      <c r="AD442" s="566"/>
    </row>
    <row r="443" spans="18:30" x14ac:dyDescent="0.25">
      <c r="R443" s="566"/>
      <c r="S443" s="566"/>
      <c r="T443" s="566"/>
      <c r="U443" s="566"/>
      <c r="V443" s="566"/>
      <c r="W443" s="566"/>
      <c r="X443" s="566"/>
      <c r="Y443" s="566"/>
      <c r="Z443" s="566"/>
      <c r="AA443" s="566"/>
      <c r="AB443" s="566"/>
      <c r="AC443" s="566"/>
      <c r="AD443" s="566"/>
    </row>
    <row r="444" spans="18:30" x14ac:dyDescent="0.25">
      <c r="R444" s="566"/>
      <c r="S444" s="566"/>
      <c r="T444" s="566"/>
      <c r="U444" s="566"/>
      <c r="V444" s="566"/>
      <c r="W444" s="566"/>
      <c r="X444" s="566"/>
      <c r="Y444" s="566"/>
      <c r="Z444" s="566"/>
      <c r="AA444" s="566"/>
      <c r="AB444" s="566"/>
      <c r="AC444" s="566"/>
      <c r="AD444" s="566"/>
    </row>
    <row r="445" spans="18:30" x14ac:dyDescent="0.25">
      <c r="R445" s="566"/>
      <c r="S445" s="566"/>
      <c r="T445" s="566"/>
      <c r="U445" s="566"/>
      <c r="V445" s="566"/>
      <c r="W445" s="566"/>
      <c r="X445" s="566"/>
      <c r="Y445" s="566"/>
      <c r="Z445" s="566"/>
      <c r="AA445" s="566"/>
      <c r="AB445" s="566"/>
      <c r="AC445" s="566"/>
      <c r="AD445" s="566"/>
    </row>
    <row r="446" spans="18:30" x14ac:dyDescent="0.25">
      <c r="R446" s="566"/>
      <c r="S446" s="566"/>
      <c r="T446" s="566"/>
      <c r="U446" s="566"/>
      <c r="V446" s="566"/>
      <c r="W446" s="566"/>
      <c r="X446" s="566"/>
      <c r="Y446" s="566"/>
      <c r="Z446" s="566"/>
      <c r="AA446" s="566"/>
      <c r="AB446" s="566"/>
      <c r="AC446" s="566"/>
      <c r="AD446" s="566"/>
    </row>
    <row r="447" spans="18:30" x14ac:dyDescent="0.25">
      <c r="R447" s="566"/>
      <c r="S447" s="566"/>
      <c r="T447" s="566"/>
      <c r="U447" s="566"/>
      <c r="V447" s="566"/>
      <c r="W447" s="566"/>
      <c r="X447" s="566"/>
      <c r="Y447" s="566"/>
      <c r="Z447" s="566"/>
      <c r="AA447" s="566"/>
      <c r="AB447" s="566"/>
      <c r="AC447" s="566"/>
      <c r="AD447" s="566"/>
    </row>
    <row r="448" spans="18:30" x14ac:dyDescent="0.25">
      <c r="R448" s="566"/>
      <c r="S448" s="566"/>
      <c r="T448" s="566"/>
      <c r="U448" s="566"/>
      <c r="V448" s="566"/>
      <c r="W448" s="566"/>
      <c r="X448" s="566"/>
      <c r="Y448" s="566"/>
      <c r="Z448" s="566"/>
      <c r="AA448" s="566"/>
      <c r="AB448" s="566"/>
      <c r="AC448" s="566"/>
      <c r="AD448" s="566"/>
    </row>
    <row r="449" spans="18:30" x14ac:dyDescent="0.25">
      <c r="R449" s="566"/>
      <c r="S449" s="566"/>
      <c r="T449" s="566"/>
      <c r="U449" s="566"/>
      <c r="V449" s="566"/>
      <c r="W449" s="566"/>
      <c r="X449" s="566"/>
      <c r="Y449" s="566"/>
      <c r="Z449" s="566"/>
      <c r="AA449" s="566"/>
      <c r="AB449" s="566"/>
      <c r="AC449" s="566"/>
      <c r="AD449" s="566"/>
    </row>
    <row r="450" spans="18:30" x14ac:dyDescent="0.25">
      <c r="R450" s="566"/>
      <c r="S450" s="566"/>
      <c r="T450" s="566"/>
      <c r="U450" s="566"/>
      <c r="V450" s="566"/>
      <c r="W450" s="566"/>
      <c r="X450" s="566"/>
      <c r="Y450" s="566"/>
      <c r="Z450" s="566"/>
      <c r="AA450" s="566"/>
      <c r="AB450" s="566"/>
      <c r="AC450" s="566"/>
      <c r="AD450" s="566"/>
    </row>
    <row r="451" spans="18:30" x14ac:dyDescent="0.25">
      <c r="R451" s="566"/>
      <c r="S451" s="566"/>
      <c r="T451" s="566"/>
      <c r="U451" s="566"/>
      <c r="V451" s="566"/>
      <c r="W451" s="566"/>
      <c r="X451" s="566"/>
      <c r="Y451" s="566"/>
      <c r="Z451" s="566"/>
      <c r="AA451" s="566"/>
      <c r="AB451" s="566"/>
      <c r="AC451" s="566"/>
      <c r="AD451" s="566"/>
    </row>
    <row r="452" spans="18:30" x14ac:dyDescent="0.25">
      <c r="R452" s="566"/>
      <c r="S452" s="566"/>
      <c r="T452" s="566"/>
      <c r="U452" s="566"/>
      <c r="V452" s="566"/>
      <c r="W452" s="566"/>
      <c r="X452" s="566"/>
      <c r="Y452" s="566"/>
      <c r="Z452" s="566"/>
      <c r="AA452" s="566"/>
      <c r="AB452" s="566"/>
      <c r="AC452" s="566"/>
      <c r="AD452" s="566"/>
    </row>
    <row r="453" spans="18:30" x14ac:dyDescent="0.25">
      <c r="R453" s="566"/>
      <c r="S453" s="566"/>
      <c r="T453" s="566"/>
      <c r="U453" s="566"/>
      <c r="V453" s="566"/>
      <c r="W453" s="566"/>
      <c r="X453" s="566"/>
      <c r="Y453" s="566"/>
      <c r="Z453" s="566"/>
      <c r="AA453" s="566"/>
      <c r="AB453" s="566"/>
      <c r="AC453" s="566"/>
      <c r="AD453" s="566"/>
    </row>
    <row r="454" spans="18:30" x14ac:dyDescent="0.25">
      <c r="R454" s="566"/>
      <c r="S454" s="566"/>
      <c r="T454" s="566"/>
      <c r="U454" s="566"/>
      <c r="V454" s="566"/>
      <c r="W454" s="566"/>
      <c r="X454" s="566"/>
      <c r="Y454" s="566"/>
      <c r="Z454" s="566"/>
      <c r="AA454" s="566"/>
      <c r="AB454" s="566"/>
      <c r="AC454" s="566"/>
      <c r="AD454" s="566"/>
    </row>
    <row r="455" spans="18:30" x14ac:dyDescent="0.25">
      <c r="R455" s="566"/>
      <c r="S455" s="566"/>
      <c r="T455" s="566"/>
      <c r="U455" s="566"/>
      <c r="V455" s="566"/>
      <c r="W455" s="566"/>
      <c r="X455" s="566"/>
      <c r="Y455" s="566"/>
      <c r="Z455" s="566"/>
      <c r="AA455" s="566"/>
      <c r="AB455" s="566"/>
      <c r="AC455" s="566"/>
      <c r="AD455" s="566"/>
    </row>
    <row r="456" spans="18:30" x14ac:dyDescent="0.25">
      <c r="R456" s="566"/>
      <c r="S456" s="566"/>
      <c r="T456" s="566"/>
      <c r="U456" s="566"/>
      <c r="V456" s="566"/>
      <c r="W456" s="566"/>
      <c r="X456" s="566"/>
      <c r="Y456" s="566"/>
      <c r="Z456" s="566"/>
      <c r="AA456" s="566"/>
      <c r="AB456" s="566"/>
      <c r="AC456" s="566"/>
      <c r="AD456" s="566"/>
    </row>
    <row r="457" spans="18:30" x14ac:dyDescent="0.25">
      <c r="R457" s="566"/>
      <c r="S457" s="566"/>
      <c r="T457" s="566"/>
      <c r="U457" s="566"/>
      <c r="V457" s="566"/>
      <c r="W457" s="566"/>
      <c r="X457" s="566"/>
      <c r="Y457" s="566"/>
      <c r="Z457" s="566"/>
      <c r="AA457" s="566"/>
      <c r="AB457" s="566"/>
      <c r="AC457" s="566"/>
      <c r="AD457" s="566"/>
    </row>
    <row r="458" spans="18:30" x14ac:dyDescent="0.25">
      <c r="R458" s="566"/>
      <c r="S458" s="566"/>
      <c r="T458" s="566"/>
      <c r="U458" s="566"/>
      <c r="V458" s="566"/>
      <c r="W458" s="566"/>
      <c r="X458" s="566"/>
      <c r="Y458" s="566"/>
      <c r="Z458" s="566"/>
      <c r="AA458" s="566"/>
      <c r="AB458" s="566"/>
      <c r="AC458" s="566"/>
      <c r="AD458" s="566"/>
    </row>
    <row r="459" spans="18:30" x14ac:dyDescent="0.25">
      <c r="R459" s="566"/>
      <c r="S459" s="566"/>
      <c r="T459" s="566"/>
      <c r="U459" s="566"/>
      <c r="V459" s="566"/>
      <c r="W459" s="566"/>
      <c r="X459" s="566"/>
      <c r="Y459" s="566"/>
      <c r="Z459" s="566"/>
      <c r="AA459" s="566"/>
      <c r="AB459" s="566"/>
      <c r="AC459" s="566"/>
      <c r="AD459" s="566"/>
    </row>
    <row r="460" spans="18:30" x14ac:dyDescent="0.25">
      <c r="R460" s="566"/>
      <c r="S460" s="566"/>
      <c r="T460" s="566"/>
      <c r="U460" s="566"/>
      <c r="V460" s="566"/>
      <c r="W460" s="566"/>
      <c r="X460" s="566"/>
      <c r="Y460" s="566"/>
      <c r="Z460" s="566"/>
      <c r="AA460" s="566"/>
      <c r="AB460" s="566"/>
      <c r="AC460" s="566"/>
      <c r="AD460" s="566"/>
    </row>
    <row r="461" spans="18:30" x14ac:dyDescent="0.25">
      <c r="R461" s="566"/>
      <c r="S461" s="566"/>
      <c r="T461" s="566"/>
      <c r="U461" s="566"/>
      <c r="V461" s="566"/>
      <c r="W461" s="566"/>
      <c r="X461" s="566"/>
      <c r="Y461" s="566"/>
      <c r="Z461" s="566"/>
      <c r="AA461" s="566"/>
      <c r="AB461" s="566"/>
      <c r="AC461" s="566"/>
      <c r="AD461" s="566"/>
    </row>
    <row r="462" spans="18:30" x14ac:dyDescent="0.25">
      <c r="R462" s="566"/>
      <c r="S462" s="566"/>
      <c r="T462" s="566"/>
      <c r="U462" s="566"/>
      <c r="V462" s="566"/>
      <c r="W462" s="566"/>
      <c r="X462" s="566"/>
      <c r="Y462" s="566"/>
      <c r="Z462" s="566"/>
      <c r="AA462" s="566"/>
      <c r="AB462" s="566"/>
      <c r="AC462" s="566"/>
      <c r="AD462" s="566"/>
    </row>
    <row r="463" spans="18:30" x14ac:dyDescent="0.25">
      <c r="R463" s="566"/>
      <c r="S463" s="566"/>
      <c r="T463" s="566"/>
      <c r="U463" s="566"/>
      <c r="V463" s="566"/>
      <c r="W463" s="566"/>
      <c r="X463" s="566"/>
      <c r="Y463" s="566"/>
      <c r="Z463" s="566"/>
      <c r="AA463" s="566"/>
      <c r="AB463" s="566"/>
      <c r="AC463" s="566"/>
      <c r="AD463" s="566"/>
    </row>
    <row r="464" spans="18:30" x14ac:dyDescent="0.25">
      <c r="R464" s="566"/>
      <c r="S464" s="566"/>
      <c r="T464" s="566"/>
      <c r="U464" s="566"/>
      <c r="V464" s="566"/>
      <c r="W464" s="566"/>
      <c r="X464" s="566"/>
      <c r="Y464" s="566"/>
      <c r="Z464" s="566"/>
      <c r="AA464" s="566"/>
      <c r="AB464" s="566"/>
      <c r="AC464" s="566"/>
      <c r="AD464" s="566"/>
    </row>
    <row r="465" spans="18:30" x14ac:dyDescent="0.25">
      <c r="R465" s="566"/>
      <c r="S465" s="566"/>
      <c r="T465" s="566"/>
      <c r="U465" s="566"/>
      <c r="V465" s="566"/>
      <c r="W465" s="566"/>
      <c r="X465" s="566"/>
      <c r="Y465" s="566"/>
      <c r="Z465" s="566"/>
      <c r="AA465" s="566"/>
      <c r="AB465" s="566"/>
      <c r="AC465" s="566"/>
      <c r="AD465" s="566"/>
    </row>
    <row r="466" spans="18:30" x14ac:dyDescent="0.25">
      <c r="R466" s="566"/>
      <c r="S466" s="566"/>
      <c r="T466" s="566"/>
      <c r="U466" s="566"/>
      <c r="V466" s="566"/>
      <c r="W466" s="566"/>
      <c r="X466" s="566"/>
      <c r="Y466" s="566"/>
      <c r="Z466" s="566"/>
      <c r="AA466" s="566"/>
      <c r="AB466" s="566"/>
      <c r="AC466" s="566"/>
      <c r="AD466" s="566"/>
    </row>
    <row r="467" spans="18:30" x14ac:dyDescent="0.25">
      <c r="R467" s="566"/>
      <c r="S467" s="566"/>
      <c r="T467" s="566"/>
      <c r="U467" s="566"/>
      <c r="V467" s="566"/>
      <c r="W467" s="566"/>
      <c r="X467" s="566"/>
      <c r="Y467" s="566"/>
      <c r="Z467" s="566"/>
      <c r="AA467" s="566"/>
      <c r="AB467" s="566"/>
      <c r="AC467" s="566"/>
      <c r="AD467" s="566"/>
    </row>
    <row r="468" spans="18:30" x14ac:dyDescent="0.25">
      <c r="R468" s="566"/>
      <c r="S468" s="566"/>
      <c r="T468" s="566"/>
      <c r="U468" s="566"/>
      <c r="V468" s="566"/>
      <c r="W468" s="566"/>
      <c r="X468" s="566"/>
      <c r="Y468" s="566"/>
      <c r="Z468" s="566"/>
      <c r="AA468" s="566"/>
      <c r="AB468" s="566"/>
      <c r="AC468" s="566"/>
      <c r="AD468" s="566"/>
    </row>
    <row r="469" spans="18:30" x14ac:dyDescent="0.25">
      <c r="R469" s="566"/>
      <c r="S469" s="566"/>
      <c r="T469" s="566"/>
      <c r="U469" s="566"/>
      <c r="V469" s="566"/>
      <c r="W469" s="566"/>
      <c r="X469" s="566"/>
      <c r="Y469" s="566"/>
      <c r="Z469" s="566"/>
      <c r="AA469" s="566"/>
      <c r="AB469" s="566"/>
      <c r="AC469" s="566"/>
      <c r="AD469" s="566"/>
    </row>
    <row r="470" spans="18:30" x14ac:dyDescent="0.25">
      <c r="R470" s="566"/>
      <c r="S470" s="566"/>
      <c r="T470" s="566"/>
      <c r="U470" s="566"/>
      <c r="V470" s="566"/>
      <c r="W470" s="566"/>
      <c r="X470" s="566"/>
      <c r="Y470" s="566"/>
      <c r="Z470" s="566"/>
      <c r="AA470" s="566"/>
      <c r="AB470" s="566"/>
      <c r="AC470" s="566"/>
      <c r="AD470" s="566"/>
    </row>
    <row r="471" spans="18:30" x14ac:dyDescent="0.25">
      <c r="R471" s="566"/>
      <c r="S471" s="566"/>
      <c r="T471" s="566"/>
      <c r="U471" s="566"/>
      <c r="V471" s="566"/>
      <c r="W471" s="566"/>
      <c r="X471" s="566"/>
      <c r="Y471" s="566"/>
      <c r="Z471" s="566"/>
      <c r="AA471" s="566"/>
      <c r="AB471" s="566"/>
      <c r="AC471" s="566"/>
      <c r="AD471" s="566"/>
    </row>
    <row r="472" spans="18:30" x14ac:dyDescent="0.25">
      <c r="R472" s="566"/>
      <c r="S472" s="566"/>
      <c r="T472" s="566"/>
      <c r="U472" s="566"/>
      <c r="V472" s="566"/>
      <c r="W472" s="566"/>
      <c r="X472" s="566"/>
      <c r="Y472" s="566"/>
      <c r="Z472" s="566"/>
      <c r="AA472" s="566"/>
      <c r="AB472" s="566"/>
      <c r="AC472" s="566"/>
      <c r="AD472" s="566"/>
    </row>
    <row r="473" spans="18:30" x14ac:dyDescent="0.25">
      <c r="R473" s="566"/>
      <c r="S473" s="566"/>
      <c r="T473" s="566"/>
      <c r="U473" s="566"/>
      <c r="V473" s="566"/>
      <c r="W473" s="566"/>
      <c r="X473" s="566"/>
      <c r="Y473" s="566"/>
      <c r="Z473" s="566"/>
      <c r="AA473" s="566"/>
      <c r="AB473" s="566"/>
      <c r="AC473" s="566"/>
      <c r="AD473" s="566"/>
    </row>
    <row r="474" spans="18:30" x14ac:dyDescent="0.25">
      <c r="R474" s="566"/>
      <c r="S474" s="566"/>
      <c r="T474" s="566"/>
      <c r="U474" s="566"/>
      <c r="V474" s="566"/>
      <c r="W474" s="566"/>
      <c r="X474" s="566"/>
      <c r="Y474" s="566"/>
      <c r="Z474" s="566"/>
      <c r="AA474" s="566"/>
      <c r="AB474" s="566"/>
      <c r="AC474" s="566"/>
      <c r="AD474" s="566"/>
    </row>
    <row r="475" spans="18:30" x14ac:dyDescent="0.25">
      <c r="R475" s="566"/>
      <c r="S475" s="566"/>
      <c r="T475" s="566"/>
      <c r="U475" s="566"/>
      <c r="V475" s="566"/>
      <c r="W475" s="566"/>
      <c r="X475" s="566"/>
      <c r="Y475" s="566"/>
      <c r="Z475" s="566"/>
      <c r="AA475" s="566"/>
      <c r="AB475" s="566"/>
      <c r="AC475" s="566"/>
      <c r="AD475" s="566"/>
    </row>
    <row r="476" spans="18:30" x14ac:dyDescent="0.25">
      <c r="R476" s="566"/>
      <c r="S476" s="566"/>
      <c r="T476" s="566"/>
      <c r="U476" s="566"/>
      <c r="V476" s="566"/>
      <c r="W476" s="566"/>
      <c r="X476" s="566"/>
      <c r="Y476" s="566"/>
      <c r="Z476" s="566"/>
      <c r="AA476" s="566"/>
      <c r="AB476" s="566"/>
      <c r="AC476" s="566"/>
      <c r="AD476" s="566"/>
    </row>
    <row r="477" spans="18:30" x14ac:dyDescent="0.25">
      <c r="R477" s="566"/>
      <c r="S477" s="566"/>
      <c r="T477" s="566"/>
      <c r="U477" s="566"/>
      <c r="V477" s="566"/>
      <c r="W477" s="566"/>
      <c r="X477" s="566"/>
      <c r="Y477" s="566"/>
      <c r="Z477" s="566"/>
      <c r="AA477" s="566"/>
      <c r="AB477" s="566"/>
      <c r="AC477" s="566"/>
      <c r="AD477" s="566"/>
    </row>
    <row r="478" spans="18:30" x14ac:dyDescent="0.25">
      <c r="R478" s="566"/>
      <c r="S478" s="566"/>
      <c r="T478" s="566"/>
      <c r="U478" s="566"/>
      <c r="V478" s="566"/>
      <c r="W478" s="566"/>
      <c r="X478" s="566"/>
      <c r="Y478" s="566"/>
      <c r="Z478" s="566"/>
      <c r="AA478" s="566"/>
      <c r="AB478" s="566"/>
      <c r="AC478" s="566"/>
      <c r="AD478" s="566"/>
    </row>
    <row r="479" spans="18:30" x14ac:dyDescent="0.25">
      <c r="R479" s="566"/>
      <c r="S479" s="566"/>
      <c r="T479" s="566"/>
      <c r="U479" s="566"/>
      <c r="V479" s="566"/>
      <c r="W479" s="566"/>
      <c r="X479" s="566"/>
      <c r="Y479" s="566"/>
      <c r="Z479" s="566"/>
      <c r="AA479" s="566"/>
      <c r="AB479" s="566"/>
      <c r="AC479" s="566"/>
      <c r="AD479" s="566"/>
    </row>
    <row r="480" spans="18:30" x14ac:dyDescent="0.25">
      <c r="R480" s="566"/>
      <c r="S480" s="566"/>
      <c r="T480" s="566"/>
      <c r="U480" s="566"/>
      <c r="V480" s="566"/>
      <c r="W480" s="566"/>
      <c r="X480" s="566"/>
      <c r="Y480" s="566"/>
      <c r="Z480" s="566"/>
      <c r="AA480" s="566"/>
      <c r="AB480" s="566"/>
      <c r="AC480" s="566"/>
      <c r="AD480" s="566"/>
    </row>
    <row r="481" spans="18:30" x14ac:dyDescent="0.25">
      <c r="R481" s="566"/>
      <c r="S481" s="566"/>
      <c r="T481" s="566"/>
      <c r="U481" s="566"/>
      <c r="V481" s="566"/>
      <c r="W481" s="566"/>
      <c r="X481" s="566"/>
      <c r="Y481" s="566"/>
      <c r="Z481" s="566"/>
      <c r="AA481" s="566"/>
      <c r="AB481" s="566"/>
      <c r="AC481" s="566"/>
      <c r="AD481" s="566"/>
    </row>
    <row r="482" spans="18:30" x14ac:dyDescent="0.25">
      <c r="R482" s="566"/>
      <c r="S482" s="566"/>
      <c r="T482" s="566"/>
      <c r="U482" s="566"/>
      <c r="V482" s="566"/>
      <c r="W482" s="566"/>
      <c r="X482" s="566"/>
      <c r="Y482" s="566"/>
      <c r="Z482" s="566"/>
      <c r="AA482" s="566"/>
      <c r="AB482" s="566"/>
      <c r="AC482" s="566"/>
      <c r="AD482" s="566"/>
    </row>
    <row r="483" spans="18:30" x14ac:dyDescent="0.25">
      <c r="R483" s="566"/>
      <c r="S483" s="566"/>
      <c r="T483" s="566"/>
      <c r="U483" s="566"/>
      <c r="V483" s="566"/>
      <c r="W483" s="566"/>
      <c r="X483" s="566"/>
      <c r="Y483" s="566"/>
      <c r="Z483" s="566"/>
      <c r="AA483" s="566"/>
      <c r="AB483" s="566"/>
      <c r="AC483" s="566"/>
      <c r="AD483" s="566"/>
    </row>
    <row r="484" spans="18:30" x14ac:dyDescent="0.25">
      <c r="R484" s="566"/>
      <c r="S484" s="566"/>
      <c r="T484" s="566"/>
      <c r="U484" s="566"/>
      <c r="V484" s="566"/>
      <c r="W484" s="566"/>
      <c r="X484" s="566"/>
      <c r="Y484" s="566"/>
      <c r="Z484" s="566"/>
      <c r="AA484" s="566"/>
      <c r="AB484" s="566"/>
      <c r="AC484" s="566"/>
      <c r="AD484" s="566"/>
    </row>
    <row r="485" spans="18:30" x14ac:dyDescent="0.25">
      <c r="R485" s="566"/>
      <c r="S485" s="566"/>
      <c r="T485" s="566"/>
      <c r="U485" s="566"/>
      <c r="V485" s="566"/>
      <c r="W485" s="566"/>
      <c r="X485" s="566"/>
      <c r="Y485" s="566"/>
      <c r="Z485" s="566"/>
      <c r="AA485" s="566"/>
      <c r="AB485" s="566"/>
      <c r="AC485" s="566"/>
      <c r="AD485" s="566"/>
    </row>
    <row r="486" spans="18:30" x14ac:dyDescent="0.25">
      <c r="R486" s="566"/>
      <c r="S486" s="566"/>
      <c r="T486" s="566"/>
      <c r="U486" s="566"/>
      <c r="V486" s="566"/>
      <c r="W486" s="566"/>
      <c r="X486" s="566"/>
      <c r="Y486" s="566"/>
      <c r="Z486" s="566"/>
      <c r="AA486" s="566"/>
      <c r="AB486" s="566"/>
      <c r="AC486" s="566"/>
      <c r="AD486" s="566"/>
    </row>
    <row r="487" spans="18:30" x14ac:dyDescent="0.25">
      <c r="R487" s="566"/>
      <c r="S487" s="566"/>
      <c r="T487" s="566"/>
      <c r="U487" s="566"/>
      <c r="V487" s="566"/>
      <c r="W487" s="566"/>
      <c r="X487" s="566"/>
      <c r="Y487" s="566"/>
      <c r="Z487" s="566"/>
      <c r="AA487" s="566"/>
      <c r="AB487" s="566"/>
      <c r="AC487" s="566"/>
      <c r="AD487" s="566"/>
    </row>
    <row r="488" spans="18:30" x14ac:dyDescent="0.25">
      <c r="R488" s="566"/>
      <c r="S488" s="566"/>
      <c r="T488" s="566"/>
      <c r="U488" s="566"/>
      <c r="V488" s="566"/>
      <c r="W488" s="566"/>
      <c r="X488" s="566"/>
      <c r="Y488" s="566"/>
      <c r="Z488" s="566"/>
      <c r="AA488" s="566"/>
      <c r="AB488" s="566"/>
      <c r="AC488" s="566"/>
      <c r="AD488" s="566"/>
    </row>
    <row r="489" spans="18:30" x14ac:dyDescent="0.25">
      <c r="R489" s="566"/>
      <c r="S489" s="566"/>
      <c r="T489" s="566"/>
      <c r="U489" s="566"/>
      <c r="V489" s="566"/>
      <c r="W489" s="566"/>
      <c r="X489" s="566"/>
      <c r="Y489" s="566"/>
      <c r="Z489" s="566"/>
      <c r="AA489" s="566"/>
      <c r="AB489" s="566"/>
      <c r="AC489" s="566"/>
      <c r="AD489" s="566"/>
    </row>
    <row r="490" spans="18:30" x14ac:dyDescent="0.25">
      <c r="R490" s="566"/>
      <c r="S490" s="566"/>
      <c r="T490" s="566"/>
      <c r="U490" s="566"/>
      <c r="V490" s="566"/>
      <c r="W490" s="566"/>
      <c r="X490" s="566"/>
      <c r="Y490" s="566"/>
      <c r="Z490" s="566"/>
      <c r="AA490" s="566"/>
      <c r="AB490" s="566"/>
      <c r="AC490" s="566"/>
      <c r="AD490" s="566"/>
    </row>
    <row r="491" spans="18:30" x14ac:dyDescent="0.25">
      <c r="R491" s="566"/>
      <c r="S491" s="566"/>
      <c r="T491" s="566"/>
      <c r="U491" s="566"/>
      <c r="V491" s="566"/>
      <c r="W491" s="566"/>
      <c r="X491" s="566"/>
      <c r="Y491" s="566"/>
      <c r="Z491" s="566"/>
      <c r="AA491" s="566"/>
      <c r="AB491" s="566"/>
      <c r="AC491" s="566"/>
      <c r="AD491" s="566"/>
    </row>
    <row r="492" spans="18:30" x14ac:dyDescent="0.25">
      <c r="R492" s="566"/>
      <c r="S492" s="566"/>
      <c r="T492" s="566"/>
      <c r="U492" s="566"/>
      <c r="V492" s="566"/>
      <c r="W492" s="566"/>
      <c r="X492" s="566"/>
      <c r="Y492" s="566"/>
      <c r="Z492" s="566"/>
      <c r="AA492" s="566"/>
      <c r="AB492" s="566"/>
      <c r="AC492" s="566"/>
      <c r="AD492" s="566"/>
    </row>
    <row r="493" spans="18:30" x14ac:dyDescent="0.25">
      <c r="R493" s="566"/>
      <c r="S493" s="566"/>
      <c r="T493" s="566"/>
      <c r="U493" s="566"/>
      <c r="V493" s="566"/>
      <c r="W493" s="566"/>
      <c r="X493" s="566"/>
      <c r="Y493" s="566"/>
      <c r="Z493" s="566"/>
      <c r="AA493" s="566"/>
      <c r="AB493" s="566"/>
      <c r="AC493" s="566"/>
      <c r="AD493" s="566"/>
    </row>
    <row r="494" spans="18:30" x14ac:dyDescent="0.25">
      <c r="R494" s="566"/>
      <c r="S494" s="566"/>
      <c r="T494" s="566"/>
      <c r="U494" s="566"/>
      <c r="V494" s="566"/>
      <c r="W494" s="566"/>
      <c r="X494" s="566"/>
      <c r="Y494" s="566"/>
      <c r="Z494" s="566"/>
      <c r="AA494" s="566"/>
      <c r="AB494" s="566"/>
      <c r="AC494" s="566"/>
      <c r="AD494" s="566"/>
    </row>
    <row r="495" spans="18:30" x14ac:dyDescent="0.25">
      <c r="R495" s="566"/>
      <c r="S495" s="566"/>
      <c r="T495" s="566"/>
      <c r="U495" s="566"/>
      <c r="V495" s="566"/>
      <c r="W495" s="566"/>
      <c r="X495" s="566"/>
      <c r="Y495" s="566"/>
      <c r="Z495" s="566"/>
      <c r="AA495" s="566"/>
      <c r="AB495" s="566"/>
      <c r="AC495" s="566"/>
      <c r="AD495" s="566"/>
    </row>
    <row r="496" spans="18:30" x14ac:dyDescent="0.25">
      <c r="R496" s="566"/>
      <c r="S496" s="566"/>
      <c r="T496" s="566"/>
      <c r="U496" s="566"/>
      <c r="V496" s="566"/>
      <c r="W496" s="566"/>
      <c r="X496" s="566"/>
      <c r="Y496" s="566"/>
      <c r="Z496" s="566"/>
      <c r="AA496" s="566"/>
      <c r="AB496" s="566"/>
      <c r="AC496" s="566"/>
      <c r="AD496" s="566"/>
    </row>
    <row r="497" spans="18:30" x14ac:dyDescent="0.25">
      <c r="R497" s="566"/>
      <c r="S497" s="566"/>
      <c r="T497" s="566"/>
      <c r="U497" s="566"/>
      <c r="V497" s="566"/>
      <c r="W497" s="566"/>
      <c r="X497" s="566"/>
      <c r="Y497" s="566"/>
      <c r="Z497" s="566"/>
      <c r="AA497" s="566"/>
      <c r="AB497" s="566"/>
      <c r="AC497" s="566"/>
      <c r="AD497" s="566"/>
    </row>
    <row r="498" spans="18:30" x14ac:dyDescent="0.25">
      <c r="R498" s="566"/>
      <c r="S498" s="566"/>
      <c r="T498" s="566"/>
      <c r="U498" s="566"/>
      <c r="V498" s="566"/>
      <c r="W498" s="566"/>
      <c r="X498" s="566"/>
      <c r="Y498" s="566"/>
      <c r="Z498" s="566"/>
      <c r="AA498" s="566"/>
      <c r="AB498" s="566"/>
      <c r="AC498" s="566"/>
      <c r="AD498" s="566"/>
    </row>
    <row r="499" spans="18:30" x14ac:dyDescent="0.25">
      <c r="R499" s="566"/>
      <c r="S499" s="566"/>
      <c r="T499" s="566"/>
      <c r="U499" s="566"/>
      <c r="V499" s="566"/>
      <c r="W499" s="566"/>
      <c r="X499" s="566"/>
      <c r="Y499" s="566"/>
      <c r="Z499" s="566"/>
      <c r="AA499" s="566"/>
      <c r="AB499" s="566"/>
      <c r="AC499" s="566"/>
      <c r="AD499" s="566"/>
    </row>
    <row r="500" spans="18:30" x14ac:dyDescent="0.25">
      <c r="R500" s="566"/>
      <c r="S500" s="566"/>
      <c r="T500" s="566"/>
      <c r="U500" s="566"/>
      <c r="V500" s="566"/>
      <c r="W500" s="566"/>
      <c r="X500" s="566"/>
      <c r="Y500" s="566"/>
      <c r="Z500" s="566"/>
      <c r="AA500" s="566"/>
      <c r="AB500" s="566"/>
      <c r="AC500" s="566"/>
      <c r="AD500" s="566"/>
    </row>
    <row r="501" spans="18:30" x14ac:dyDescent="0.25">
      <c r="R501" s="566"/>
      <c r="S501" s="566"/>
      <c r="T501" s="566"/>
      <c r="U501" s="566"/>
      <c r="V501" s="566"/>
      <c r="W501" s="566"/>
      <c r="X501" s="566"/>
      <c r="Y501" s="566"/>
      <c r="Z501" s="566"/>
      <c r="AA501" s="566"/>
      <c r="AB501" s="566"/>
      <c r="AC501" s="566"/>
      <c r="AD501" s="566"/>
    </row>
    <row r="502" spans="18:30" x14ac:dyDescent="0.25">
      <c r="R502" s="566"/>
      <c r="S502" s="566"/>
      <c r="T502" s="566"/>
      <c r="U502" s="566"/>
      <c r="V502" s="566"/>
      <c r="W502" s="566"/>
      <c r="X502" s="566"/>
      <c r="Y502" s="566"/>
      <c r="Z502" s="566"/>
      <c r="AA502" s="566"/>
      <c r="AB502" s="566"/>
      <c r="AC502" s="566"/>
      <c r="AD502" s="566"/>
    </row>
    <row r="503" spans="18:30" x14ac:dyDescent="0.25">
      <c r="R503" s="566"/>
      <c r="S503" s="566"/>
      <c r="T503" s="566"/>
      <c r="U503" s="566"/>
      <c r="V503" s="566"/>
      <c r="W503" s="566"/>
      <c r="X503" s="566"/>
      <c r="Y503" s="566"/>
      <c r="Z503" s="566"/>
      <c r="AA503" s="566"/>
      <c r="AB503" s="566"/>
      <c r="AC503" s="566"/>
      <c r="AD503" s="566"/>
    </row>
    <row r="504" spans="18:30" x14ac:dyDescent="0.25">
      <c r="R504" s="566"/>
      <c r="S504" s="566"/>
      <c r="T504" s="566"/>
      <c r="U504" s="566"/>
      <c r="V504" s="566"/>
      <c r="W504" s="566"/>
      <c r="X504" s="566"/>
      <c r="Y504" s="566"/>
      <c r="Z504" s="566"/>
      <c r="AA504" s="566"/>
      <c r="AB504" s="566"/>
      <c r="AC504" s="566"/>
      <c r="AD504" s="566"/>
    </row>
    <row r="505" spans="18:30" x14ac:dyDescent="0.25">
      <c r="R505" s="566"/>
      <c r="S505" s="566"/>
      <c r="T505" s="566"/>
      <c r="U505" s="566"/>
      <c r="V505" s="566"/>
      <c r="W505" s="566"/>
      <c r="X505" s="566"/>
      <c r="Y505" s="566"/>
      <c r="Z505" s="566"/>
      <c r="AA505" s="566"/>
      <c r="AB505" s="566"/>
      <c r="AC505" s="566"/>
      <c r="AD505" s="566"/>
    </row>
    <row r="506" spans="18:30" x14ac:dyDescent="0.25">
      <c r="R506" s="566"/>
      <c r="S506" s="566"/>
      <c r="T506" s="566"/>
      <c r="U506" s="566"/>
      <c r="V506" s="566"/>
      <c r="W506" s="566"/>
      <c r="X506" s="566"/>
      <c r="Y506" s="566"/>
      <c r="Z506" s="566"/>
      <c r="AA506" s="566"/>
      <c r="AB506" s="566"/>
      <c r="AC506" s="566"/>
      <c r="AD506" s="566"/>
    </row>
    <row r="507" spans="18:30" x14ac:dyDescent="0.25">
      <c r="R507" s="566"/>
      <c r="S507" s="566"/>
      <c r="T507" s="566"/>
      <c r="U507" s="566"/>
      <c r="V507" s="566"/>
      <c r="W507" s="566"/>
      <c r="X507" s="566"/>
      <c r="Y507" s="566"/>
      <c r="Z507" s="566"/>
      <c r="AA507" s="566"/>
      <c r="AB507" s="566"/>
      <c r="AC507" s="566"/>
      <c r="AD507" s="566"/>
    </row>
    <row r="508" spans="18:30" x14ac:dyDescent="0.25">
      <c r="R508" s="566"/>
      <c r="S508" s="566"/>
      <c r="T508" s="566"/>
      <c r="U508" s="566"/>
      <c r="V508" s="566"/>
      <c r="W508" s="566"/>
      <c r="X508" s="566"/>
      <c r="Y508" s="566"/>
      <c r="Z508" s="566"/>
      <c r="AA508" s="566"/>
      <c r="AB508" s="566"/>
      <c r="AC508" s="566"/>
      <c r="AD508" s="566"/>
    </row>
    <row r="509" spans="18:30" x14ac:dyDescent="0.25">
      <c r="R509" s="566"/>
      <c r="S509" s="566"/>
      <c r="T509" s="566"/>
      <c r="U509" s="566"/>
      <c r="V509" s="566"/>
      <c r="W509" s="566"/>
      <c r="X509" s="566"/>
      <c r="Y509" s="566"/>
      <c r="Z509" s="566"/>
      <c r="AA509" s="566"/>
      <c r="AB509" s="566"/>
      <c r="AC509" s="566"/>
      <c r="AD509" s="566"/>
    </row>
    <row r="510" spans="18:30" x14ac:dyDescent="0.25">
      <c r="R510" s="566"/>
      <c r="S510" s="566"/>
      <c r="T510" s="566"/>
      <c r="U510" s="566"/>
      <c r="V510" s="566"/>
      <c r="W510" s="566"/>
      <c r="X510" s="566"/>
      <c r="Y510" s="566"/>
      <c r="Z510" s="566"/>
      <c r="AA510" s="566"/>
      <c r="AB510" s="566"/>
      <c r="AC510" s="566"/>
      <c r="AD510" s="566"/>
    </row>
    <row r="511" spans="18:30" x14ac:dyDescent="0.25">
      <c r="R511" s="566"/>
      <c r="S511" s="566"/>
      <c r="T511" s="566"/>
      <c r="U511" s="566"/>
      <c r="V511" s="566"/>
      <c r="W511" s="566"/>
      <c r="X511" s="566"/>
      <c r="Y511" s="566"/>
      <c r="Z511" s="566"/>
      <c r="AA511" s="566"/>
      <c r="AB511" s="566"/>
      <c r="AC511" s="566"/>
      <c r="AD511" s="566"/>
    </row>
    <row r="512" spans="18:30" x14ac:dyDescent="0.25">
      <c r="R512" s="566"/>
      <c r="S512" s="566"/>
      <c r="T512" s="566"/>
      <c r="U512" s="566"/>
      <c r="V512" s="566"/>
      <c r="W512" s="566"/>
      <c r="X512" s="566"/>
      <c r="Y512" s="566"/>
      <c r="Z512" s="566"/>
      <c r="AA512" s="566"/>
      <c r="AB512" s="566"/>
      <c r="AC512" s="566"/>
      <c r="AD512" s="566"/>
    </row>
    <row r="513" spans="18:30" x14ac:dyDescent="0.25">
      <c r="R513" s="566"/>
      <c r="S513" s="566"/>
      <c r="T513" s="566"/>
      <c r="U513" s="566"/>
      <c r="V513" s="566"/>
      <c r="W513" s="566"/>
      <c r="X513" s="566"/>
      <c r="Y513" s="566"/>
      <c r="Z513" s="566"/>
      <c r="AA513" s="566"/>
      <c r="AB513" s="566"/>
      <c r="AC513" s="566"/>
      <c r="AD513" s="566"/>
    </row>
    <row r="514" spans="18:30" x14ac:dyDescent="0.25">
      <c r="R514" s="566"/>
      <c r="S514" s="566"/>
      <c r="T514" s="566"/>
      <c r="U514" s="566"/>
      <c r="V514" s="566"/>
      <c r="W514" s="566"/>
      <c r="X514" s="566"/>
      <c r="Y514" s="566"/>
      <c r="Z514" s="566"/>
      <c r="AA514" s="566"/>
      <c r="AB514" s="566"/>
      <c r="AC514" s="566"/>
      <c r="AD514" s="566"/>
    </row>
    <row r="515" spans="18:30" x14ac:dyDescent="0.25">
      <c r="R515" s="566"/>
      <c r="S515" s="566"/>
      <c r="T515" s="566"/>
      <c r="U515" s="566"/>
      <c r="V515" s="566"/>
      <c r="W515" s="566"/>
      <c r="X515" s="566"/>
      <c r="Y515" s="566"/>
      <c r="Z515" s="566"/>
      <c r="AA515" s="566"/>
      <c r="AB515" s="566"/>
      <c r="AC515" s="566"/>
      <c r="AD515" s="566"/>
    </row>
    <row r="516" spans="18:30" x14ac:dyDescent="0.25">
      <c r="R516" s="566"/>
      <c r="S516" s="566"/>
      <c r="T516" s="566"/>
      <c r="U516" s="566"/>
      <c r="V516" s="566"/>
      <c r="W516" s="566"/>
      <c r="X516" s="566"/>
      <c r="Y516" s="566"/>
      <c r="Z516" s="566"/>
      <c r="AA516" s="566"/>
      <c r="AB516" s="566"/>
      <c r="AC516" s="566"/>
      <c r="AD516" s="566"/>
    </row>
    <row r="517" spans="18:30" x14ac:dyDescent="0.25">
      <c r="R517" s="566"/>
      <c r="S517" s="566"/>
      <c r="T517" s="566"/>
      <c r="U517" s="566"/>
      <c r="V517" s="566"/>
      <c r="W517" s="566"/>
      <c r="X517" s="566"/>
      <c r="Y517" s="566"/>
      <c r="Z517" s="566"/>
      <c r="AA517" s="566"/>
      <c r="AB517" s="566"/>
      <c r="AC517" s="566"/>
      <c r="AD517" s="566"/>
    </row>
    <row r="518" spans="18:30" x14ac:dyDescent="0.25">
      <c r="R518" s="566"/>
      <c r="S518" s="566"/>
      <c r="T518" s="566"/>
      <c r="U518" s="566"/>
      <c r="V518" s="566"/>
      <c r="W518" s="566"/>
      <c r="X518" s="566"/>
      <c r="Y518" s="566"/>
      <c r="Z518" s="566"/>
      <c r="AA518" s="566"/>
      <c r="AB518" s="566"/>
      <c r="AC518" s="566"/>
      <c r="AD518" s="566"/>
    </row>
    <row r="519" spans="18:30" x14ac:dyDescent="0.25">
      <c r="R519" s="566"/>
      <c r="S519" s="566"/>
      <c r="T519" s="566"/>
      <c r="U519" s="566"/>
      <c r="V519" s="566"/>
      <c r="W519" s="566"/>
      <c r="X519" s="566"/>
      <c r="Y519" s="566"/>
      <c r="Z519" s="566"/>
      <c r="AA519" s="566"/>
      <c r="AB519" s="566"/>
      <c r="AC519" s="566"/>
      <c r="AD519" s="566"/>
    </row>
    <row r="520" spans="18:30" x14ac:dyDescent="0.25">
      <c r="R520" s="566"/>
      <c r="S520" s="566"/>
      <c r="T520" s="566"/>
      <c r="U520" s="566"/>
      <c r="V520" s="566"/>
      <c r="W520" s="566"/>
      <c r="X520" s="566"/>
      <c r="Y520" s="566"/>
      <c r="Z520" s="566"/>
      <c r="AA520" s="566"/>
      <c r="AB520" s="566"/>
      <c r="AC520" s="566"/>
      <c r="AD520" s="566"/>
    </row>
    <row r="521" spans="18:30" x14ac:dyDescent="0.25">
      <c r="R521" s="566"/>
      <c r="S521" s="566"/>
      <c r="T521" s="566"/>
      <c r="U521" s="566"/>
      <c r="V521" s="566"/>
      <c r="W521" s="566"/>
      <c r="X521" s="566"/>
      <c r="Y521" s="566"/>
      <c r="Z521" s="566"/>
      <c r="AA521" s="566"/>
      <c r="AB521" s="566"/>
      <c r="AC521" s="566"/>
      <c r="AD521" s="566"/>
    </row>
    <row r="522" spans="18:30" x14ac:dyDescent="0.25">
      <c r="R522" s="566"/>
      <c r="S522" s="566"/>
      <c r="T522" s="566"/>
      <c r="U522" s="566"/>
      <c r="V522" s="566"/>
      <c r="W522" s="566"/>
      <c r="X522" s="566"/>
      <c r="Y522" s="566"/>
      <c r="Z522" s="566"/>
      <c r="AA522" s="566"/>
      <c r="AB522" s="566"/>
      <c r="AC522" s="566"/>
      <c r="AD522" s="566"/>
    </row>
    <row r="523" spans="18:30" x14ac:dyDescent="0.25">
      <c r="R523" s="566"/>
      <c r="S523" s="566"/>
      <c r="T523" s="566"/>
      <c r="U523" s="566"/>
      <c r="V523" s="566"/>
      <c r="W523" s="566"/>
      <c r="X523" s="566"/>
      <c r="Y523" s="566"/>
      <c r="Z523" s="566"/>
      <c r="AA523" s="566"/>
      <c r="AB523" s="566"/>
      <c r="AC523" s="566"/>
      <c r="AD523" s="566"/>
    </row>
    <row r="524" spans="18:30" x14ac:dyDescent="0.25">
      <c r="R524" s="566"/>
      <c r="S524" s="566"/>
      <c r="T524" s="566"/>
      <c r="U524" s="566"/>
      <c r="V524" s="566"/>
      <c r="W524" s="566"/>
      <c r="X524" s="566"/>
      <c r="Y524" s="566"/>
      <c r="Z524" s="566"/>
      <c r="AA524" s="566"/>
      <c r="AB524" s="566"/>
      <c r="AC524" s="566"/>
      <c r="AD524" s="566"/>
    </row>
    <row r="525" spans="18:30" x14ac:dyDescent="0.25">
      <c r="R525" s="566"/>
      <c r="S525" s="566"/>
      <c r="T525" s="566"/>
      <c r="U525" s="566"/>
      <c r="V525" s="566"/>
      <c r="W525" s="566"/>
      <c r="X525" s="566"/>
      <c r="Y525" s="566"/>
      <c r="Z525" s="566"/>
      <c r="AA525" s="566"/>
      <c r="AB525" s="566"/>
      <c r="AC525" s="566"/>
      <c r="AD525" s="566"/>
    </row>
    <row r="526" spans="18:30" x14ac:dyDescent="0.25">
      <c r="R526" s="566"/>
      <c r="S526" s="566"/>
      <c r="T526" s="566"/>
      <c r="U526" s="566"/>
      <c r="V526" s="566"/>
      <c r="W526" s="566"/>
      <c r="X526" s="566"/>
      <c r="Y526" s="566"/>
      <c r="Z526" s="566"/>
      <c r="AA526" s="566"/>
      <c r="AB526" s="566"/>
      <c r="AC526" s="566"/>
      <c r="AD526" s="566"/>
    </row>
    <row r="527" spans="18:30" x14ac:dyDescent="0.25">
      <c r="R527" s="566"/>
      <c r="S527" s="566"/>
      <c r="T527" s="566"/>
      <c r="U527" s="566"/>
      <c r="V527" s="566"/>
      <c r="W527" s="566"/>
      <c r="X527" s="566"/>
      <c r="Y527" s="566"/>
      <c r="Z527" s="566"/>
      <c r="AA527" s="566"/>
      <c r="AB527" s="566"/>
      <c r="AC527" s="566"/>
      <c r="AD527" s="566"/>
    </row>
    <row r="528" spans="18:30" x14ac:dyDescent="0.25">
      <c r="R528" s="566"/>
      <c r="S528" s="566"/>
      <c r="T528" s="566"/>
      <c r="U528" s="566"/>
      <c r="V528" s="566"/>
      <c r="W528" s="566"/>
      <c r="X528" s="566"/>
      <c r="Y528" s="566"/>
      <c r="Z528" s="566"/>
      <c r="AA528" s="566"/>
      <c r="AB528" s="566"/>
      <c r="AC528" s="566"/>
      <c r="AD528" s="566"/>
    </row>
    <row r="529" spans="18:30" x14ac:dyDescent="0.25">
      <c r="R529" s="566"/>
      <c r="S529" s="566"/>
      <c r="T529" s="566"/>
      <c r="U529" s="566"/>
      <c r="V529" s="566"/>
      <c r="W529" s="566"/>
      <c r="X529" s="566"/>
      <c r="Y529" s="566"/>
      <c r="Z529" s="566"/>
      <c r="AA529" s="566"/>
      <c r="AB529" s="566"/>
      <c r="AC529" s="566"/>
      <c r="AD529" s="566"/>
    </row>
    <row r="530" spans="18:30" x14ac:dyDescent="0.25">
      <c r="R530" s="566"/>
      <c r="S530" s="566"/>
      <c r="T530" s="566"/>
      <c r="U530" s="566"/>
      <c r="V530" s="566"/>
      <c r="W530" s="566"/>
      <c r="X530" s="566"/>
      <c r="Y530" s="566"/>
      <c r="Z530" s="566"/>
      <c r="AA530" s="566"/>
      <c r="AB530" s="566"/>
      <c r="AC530" s="566"/>
      <c r="AD530" s="566"/>
    </row>
    <row r="531" spans="18:30" x14ac:dyDescent="0.25">
      <c r="R531" s="566"/>
      <c r="S531" s="566"/>
      <c r="T531" s="566"/>
      <c r="U531" s="566"/>
      <c r="V531" s="566"/>
      <c r="W531" s="566"/>
      <c r="X531" s="566"/>
      <c r="Y531" s="566"/>
      <c r="Z531" s="566"/>
      <c r="AA531" s="566"/>
      <c r="AB531" s="566"/>
      <c r="AC531" s="566"/>
      <c r="AD531" s="566"/>
    </row>
    <row r="532" spans="18:30" x14ac:dyDescent="0.25">
      <c r="R532" s="566"/>
      <c r="S532" s="566"/>
      <c r="T532" s="566"/>
      <c r="U532" s="566"/>
      <c r="V532" s="566"/>
      <c r="W532" s="566"/>
      <c r="X532" s="566"/>
      <c r="Y532" s="566"/>
      <c r="Z532" s="566"/>
      <c r="AA532" s="566"/>
      <c r="AB532" s="566"/>
      <c r="AC532" s="566"/>
      <c r="AD532" s="566"/>
    </row>
    <row r="533" spans="18:30" x14ac:dyDescent="0.25">
      <c r="R533" s="566"/>
      <c r="S533" s="566"/>
      <c r="T533" s="566"/>
      <c r="U533" s="566"/>
      <c r="V533" s="566"/>
      <c r="W533" s="566"/>
      <c r="X533" s="566"/>
      <c r="Y533" s="566"/>
      <c r="Z533" s="566"/>
      <c r="AA533" s="566"/>
      <c r="AB533" s="566"/>
      <c r="AC533" s="566"/>
      <c r="AD533" s="566"/>
    </row>
    <row r="534" spans="18:30" x14ac:dyDescent="0.25">
      <c r="R534" s="566"/>
      <c r="S534" s="566"/>
      <c r="T534" s="566"/>
      <c r="U534" s="566"/>
      <c r="V534" s="566"/>
      <c r="W534" s="566"/>
      <c r="X534" s="566"/>
      <c r="Y534" s="566"/>
      <c r="Z534" s="566"/>
      <c r="AA534" s="566"/>
      <c r="AB534" s="566"/>
      <c r="AC534" s="566"/>
      <c r="AD534" s="566"/>
    </row>
    <row r="535" spans="18:30" x14ac:dyDescent="0.25">
      <c r="R535" s="566"/>
      <c r="S535" s="566"/>
      <c r="T535" s="566"/>
      <c r="U535" s="566"/>
      <c r="V535" s="566"/>
      <c r="W535" s="566"/>
      <c r="X535" s="566"/>
      <c r="Y535" s="566"/>
      <c r="Z535" s="566"/>
      <c r="AA535" s="566"/>
      <c r="AB535" s="566"/>
      <c r="AC535" s="566"/>
      <c r="AD535" s="566"/>
    </row>
    <row r="536" spans="18:30" x14ac:dyDescent="0.25">
      <c r="R536" s="566"/>
      <c r="S536" s="566"/>
      <c r="T536" s="566"/>
      <c r="U536" s="566"/>
      <c r="V536" s="566"/>
      <c r="W536" s="566"/>
      <c r="X536" s="566"/>
      <c r="Y536" s="566"/>
      <c r="Z536" s="566"/>
      <c r="AA536" s="566"/>
      <c r="AB536" s="566"/>
      <c r="AC536" s="566"/>
      <c r="AD536" s="566"/>
    </row>
    <row r="537" spans="18:30" x14ac:dyDescent="0.25">
      <c r="R537" s="566"/>
      <c r="S537" s="566"/>
      <c r="T537" s="566"/>
      <c r="U537" s="566"/>
      <c r="V537" s="566"/>
      <c r="W537" s="566"/>
      <c r="X537" s="566"/>
      <c r="Y537" s="566"/>
      <c r="Z537" s="566"/>
      <c r="AA537" s="566"/>
      <c r="AB537" s="566"/>
      <c r="AC537" s="566"/>
      <c r="AD537" s="566"/>
    </row>
    <row r="538" spans="18:30" x14ac:dyDescent="0.25">
      <c r="R538" s="566"/>
      <c r="S538" s="566"/>
      <c r="T538" s="566"/>
      <c r="U538" s="566"/>
      <c r="V538" s="566"/>
      <c r="W538" s="566"/>
      <c r="X538" s="566"/>
      <c r="Y538" s="566"/>
      <c r="Z538" s="566"/>
      <c r="AA538" s="566"/>
      <c r="AB538" s="566"/>
      <c r="AC538" s="566"/>
      <c r="AD538" s="566"/>
    </row>
    <row r="539" spans="18:30" x14ac:dyDescent="0.25">
      <c r="R539" s="566"/>
      <c r="S539" s="566"/>
      <c r="T539" s="566"/>
      <c r="U539" s="566"/>
      <c r="V539" s="566"/>
      <c r="W539" s="566"/>
      <c r="X539" s="566"/>
      <c r="Y539" s="566"/>
      <c r="Z539" s="566"/>
      <c r="AA539" s="566"/>
      <c r="AB539" s="566"/>
      <c r="AC539" s="566"/>
      <c r="AD539" s="566"/>
    </row>
    <row r="540" spans="18:30" x14ac:dyDescent="0.25">
      <c r="R540" s="566"/>
      <c r="S540" s="566"/>
      <c r="T540" s="566"/>
      <c r="U540" s="566"/>
      <c r="V540" s="566"/>
      <c r="W540" s="566"/>
      <c r="X540" s="566"/>
      <c r="Y540" s="566"/>
      <c r="Z540" s="566"/>
      <c r="AA540" s="566"/>
      <c r="AB540" s="566"/>
      <c r="AC540" s="566"/>
      <c r="AD540" s="566"/>
    </row>
    <row r="541" spans="18:30" x14ac:dyDescent="0.25">
      <c r="R541" s="566"/>
      <c r="S541" s="566"/>
      <c r="T541" s="566"/>
      <c r="U541" s="566"/>
      <c r="V541" s="566"/>
      <c r="W541" s="566"/>
      <c r="X541" s="566"/>
      <c r="Y541" s="566"/>
      <c r="Z541" s="566"/>
      <c r="AA541" s="566"/>
      <c r="AB541" s="566"/>
      <c r="AC541" s="566"/>
      <c r="AD541" s="566"/>
    </row>
    <row r="542" spans="18:30" x14ac:dyDescent="0.25">
      <c r="R542" s="566"/>
      <c r="S542" s="566"/>
      <c r="T542" s="566"/>
      <c r="U542" s="566"/>
      <c r="V542" s="566"/>
      <c r="W542" s="566"/>
      <c r="X542" s="566"/>
      <c r="Y542" s="566"/>
      <c r="Z542" s="566"/>
      <c r="AA542" s="566"/>
      <c r="AB542" s="566"/>
      <c r="AC542" s="566"/>
      <c r="AD542" s="566"/>
    </row>
    <row r="543" spans="18:30" x14ac:dyDescent="0.25">
      <c r="R543" s="566"/>
      <c r="S543" s="566"/>
      <c r="T543" s="566"/>
      <c r="U543" s="566"/>
      <c r="V543" s="566"/>
      <c r="W543" s="566"/>
      <c r="X543" s="566"/>
      <c r="Y543" s="566"/>
      <c r="Z543" s="566"/>
      <c r="AA543" s="566"/>
      <c r="AB543" s="566"/>
      <c r="AC543" s="566"/>
      <c r="AD543" s="566"/>
    </row>
    <row r="544" spans="18:30" x14ac:dyDescent="0.25">
      <c r="R544" s="566"/>
      <c r="S544" s="566"/>
      <c r="T544" s="566"/>
      <c r="U544" s="566"/>
      <c r="V544" s="566"/>
      <c r="W544" s="566"/>
      <c r="X544" s="566"/>
      <c r="Y544" s="566"/>
      <c r="Z544" s="566"/>
      <c r="AA544" s="566"/>
      <c r="AB544" s="566"/>
      <c r="AC544" s="566"/>
      <c r="AD544" s="566"/>
    </row>
    <row r="545" spans="18:30" x14ac:dyDescent="0.25">
      <c r="R545" s="566"/>
      <c r="S545" s="566"/>
      <c r="T545" s="566"/>
      <c r="U545" s="566"/>
      <c r="V545" s="566"/>
      <c r="W545" s="566"/>
      <c r="X545" s="566"/>
      <c r="Y545" s="566"/>
      <c r="Z545" s="566"/>
      <c r="AA545" s="566"/>
      <c r="AB545" s="566"/>
      <c r="AC545" s="566"/>
      <c r="AD545" s="566"/>
    </row>
    <row r="546" spans="18:30" x14ac:dyDescent="0.25">
      <c r="R546" s="566"/>
      <c r="S546" s="566"/>
      <c r="T546" s="566"/>
      <c r="U546" s="566"/>
      <c r="V546" s="566"/>
      <c r="W546" s="566"/>
      <c r="X546" s="566"/>
      <c r="Y546" s="566"/>
      <c r="Z546" s="566"/>
      <c r="AA546" s="566"/>
      <c r="AB546" s="566"/>
      <c r="AC546" s="566"/>
      <c r="AD546" s="566"/>
    </row>
    <row r="547" spans="18:30" x14ac:dyDescent="0.25">
      <c r="R547" s="566"/>
      <c r="S547" s="566"/>
      <c r="T547" s="566"/>
      <c r="U547" s="566"/>
      <c r="V547" s="566"/>
      <c r="W547" s="566"/>
      <c r="X547" s="566"/>
      <c r="Y547" s="566"/>
      <c r="Z547" s="566"/>
      <c r="AA547" s="566"/>
      <c r="AB547" s="566"/>
      <c r="AC547" s="566"/>
      <c r="AD547" s="566"/>
    </row>
    <row r="548" spans="18:30" x14ac:dyDescent="0.25">
      <c r="R548" s="566"/>
      <c r="S548" s="566"/>
      <c r="T548" s="566"/>
      <c r="U548" s="566"/>
      <c r="V548" s="566"/>
      <c r="W548" s="566"/>
      <c r="X548" s="566"/>
      <c r="Y548" s="566"/>
      <c r="Z548" s="566"/>
      <c r="AA548" s="566"/>
      <c r="AB548" s="566"/>
      <c r="AC548" s="566"/>
      <c r="AD548" s="566"/>
    </row>
    <row r="549" spans="18:30" x14ac:dyDescent="0.25">
      <c r="R549" s="566"/>
      <c r="S549" s="566"/>
      <c r="T549" s="566"/>
      <c r="U549" s="566"/>
      <c r="V549" s="566"/>
      <c r="W549" s="566"/>
      <c r="X549" s="566"/>
      <c r="Y549" s="566"/>
      <c r="Z549" s="566"/>
      <c r="AA549" s="566"/>
      <c r="AB549" s="566"/>
      <c r="AC549" s="566"/>
      <c r="AD549" s="566"/>
    </row>
    <row r="550" spans="18:30" x14ac:dyDescent="0.25">
      <c r="R550" s="566"/>
      <c r="S550" s="566"/>
      <c r="T550" s="566"/>
      <c r="U550" s="566"/>
      <c r="V550" s="566"/>
      <c r="W550" s="566"/>
      <c r="X550" s="566"/>
      <c r="Y550" s="566"/>
      <c r="Z550" s="566"/>
      <c r="AA550" s="566"/>
      <c r="AB550" s="566"/>
      <c r="AC550" s="566"/>
      <c r="AD550" s="566"/>
    </row>
    <row r="551" spans="18:30" x14ac:dyDescent="0.25">
      <c r="R551" s="566"/>
      <c r="S551" s="566"/>
      <c r="T551" s="566"/>
      <c r="U551" s="566"/>
      <c r="V551" s="566"/>
      <c r="W551" s="566"/>
      <c r="X551" s="566"/>
      <c r="Y551" s="566"/>
      <c r="Z551" s="566"/>
      <c r="AA551" s="566"/>
      <c r="AB551" s="566"/>
      <c r="AC551" s="566"/>
      <c r="AD551" s="566"/>
    </row>
    <row r="552" spans="18:30" x14ac:dyDescent="0.25">
      <c r="R552" s="566"/>
      <c r="S552" s="566"/>
      <c r="T552" s="566"/>
      <c r="U552" s="566"/>
      <c r="V552" s="566"/>
      <c r="W552" s="566"/>
      <c r="X552" s="566"/>
      <c r="Y552" s="566"/>
      <c r="Z552" s="566"/>
      <c r="AA552" s="566"/>
      <c r="AB552" s="566"/>
      <c r="AC552" s="566"/>
      <c r="AD552" s="566"/>
    </row>
    <row r="553" spans="18:30" x14ac:dyDescent="0.25">
      <c r="R553" s="566"/>
      <c r="S553" s="566"/>
      <c r="T553" s="566"/>
      <c r="U553" s="566"/>
      <c r="V553" s="566"/>
      <c r="W553" s="566"/>
      <c r="X553" s="566"/>
      <c r="Y553" s="566"/>
      <c r="Z553" s="566"/>
      <c r="AA553" s="566"/>
      <c r="AB553" s="566"/>
      <c r="AC553" s="566"/>
      <c r="AD553" s="566"/>
    </row>
    <row r="554" spans="18:30" x14ac:dyDescent="0.25">
      <c r="R554" s="566"/>
      <c r="S554" s="566"/>
      <c r="T554" s="566"/>
      <c r="U554" s="566"/>
      <c r="V554" s="566"/>
      <c r="W554" s="566"/>
      <c r="X554" s="566"/>
      <c r="Y554" s="566"/>
      <c r="Z554" s="566"/>
      <c r="AA554" s="566"/>
      <c r="AB554" s="566"/>
      <c r="AC554" s="566"/>
      <c r="AD554" s="566"/>
    </row>
    <row r="555" spans="18:30" x14ac:dyDescent="0.25">
      <c r="R555" s="566"/>
      <c r="S555" s="566"/>
      <c r="T555" s="566"/>
      <c r="U555" s="566"/>
      <c r="V555" s="566"/>
      <c r="W555" s="566"/>
      <c r="X555" s="566"/>
      <c r="Y555" s="566"/>
      <c r="Z555" s="566"/>
      <c r="AA555" s="566"/>
      <c r="AB555" s="566"/>
      <c r="AC555" s="566"/>
      <c r="AD555" s="566"/>
    </row>
    <row r="556" spans="18:30" x14ac:dyDescent="0.25">
      <c r="R556" s="566"/>
      <c r="S556" s="566"/>
      <c r="T556" s="566"/>
      <c r="U556" s="566"/>
      <c r="V556" s="566"/>
      <c r="W556" s="566"/>
      <c r="X556" s="566"/>
      <c r="Y556" s="566"/>
      <c r="Z556" s="566"/>
      <c r="AA556" s="566"/>
      <c r="AB556" s="566"/>
      <c r="AC556" s="566"/>
      <c r="AD556" s="566"/>
    </row>
    <row r="557" spans="18:30" x14ac:dyDescent="0.25">
      <c r="R557" s="566"/>
      <c r="S557" s="566"/>
      <c r="T557" s="566"/>
      <c r="U557" s="566"/>
      <c r="V557" s="566"/>
      <c r="W557" s="566"/>
      <c r="X557" s="566"/>
      <c r="Y557" s="566"/>
      <c r="Z557" s="566"/>
      <c r="AA557" s="566"/>
      <c r="AB557" s="566"/>
      <c r="AC557" s="566"/>
      <c r="AD557" s="566"/>
    </row>
    <row r="558" spans="18:30" x14ac:dyDescent="0.25">
      <c r="R558" s="566"/>
      <c r="S558" s="566"/>
      <c r="T558" s="566"/>
      <c r="U558" s="566"/>
      <c r="V558" s="566"/>
      <c r="W558" s="566"/>
      <c r="X558" s="566"/>
      <c r="Y558" s="566"/>
      <c r="Z558" s="566"/>
      <c r="AA558" s="566"/>
      <c r="AB558" s="566"/>
      <c r="AC558" s="566"/>
      <c r="AD558" s="566"/>
    </row>
    <row r="559" spans="18:30" x14ac:dyDescent="0.25">
      <c r="R559" s="566"/>
      <c r="S559" s="566"/>
      <c r="T559" s="566"/>
      <c r="U559" s="566"/>
      <c r="V559" s="566"/>
      <c r="W559" s="566"/>
      <c r="X559" s="566"/>
      <c r="Y559" s="566"/>
      <c r="Z559" s="566"/>
      <c r="AA559" s="566"/>
      <c r="AB559" s="566"/>
      <c r="AC559" s="566"/>
      <c r="AD559" s="566"/>
    </row>
    <row r="560" spans="18:30" x14ac:dyDescent="0.25">
      <c r="R560" s="566"/>
      <c r="S560" s="566"/>
      <c r="T560" s="566"/>
      <c r="U560" s="566"/>
      <c r="V560" s="566"/>
      <c r="W560" s="566"/>
      <c r="X560" s="566"/>
      <c r="Y560" s="566"/>
      <c r="Z560" s="566"/>
      <c r="AA560" s="566"/>
      <c r="AB560" s="566"/>
      <c r="AC560" s="566"/>
      <c r="AD560" s="566"/>
    </row>
    <row r="561" spans="18:30" x14ac:dyDescent="0.25">
      <c r="R561" s="566"/>
      <c r="S561" s="566"/>
      <c r="T561" s="566"/>
      <c r="U561" s="566"/>
      <c r="V561" s="566"/>
      <c r="W561" s="566"/>
      <c r="X561" s="566"/>
      <c r="Y561" s="566"/>
      <c r="Z561" s="566"/>
      <c r="AA561" s="566"/>
      <c r="AB561" s="566"/>
      <c r="AC561" s="566"/>
      <c r="AD561" s="566"/>
    </row>
    <row r="562" spans="18:30" x14ac:dyDescent="0.25">
      <c r="R562" s="566"/>
      <c r="S562" s="566"/>
      <c r="T562" s="566"/>
      <c r="U562" s="566"/>
      <c r="V562" s="566"/>
      <c r="W562" s="566"/>
      <c r="X562" s="566"/>
      <c r="Y562" s="566"/>
      <c r="Z562" s="566"/>
      <c r="AA562" s="566"/>
      <c r="AB562" s="566"/>
      <c r="AC562" s="566"/>
      <c r="AD562" s="566"/>
    </row>
    <row r="563" spans="18:30" x14ac:dyDescent="0.25">
      <c r="R563" s="566"/>
      <c r="S563" s="566"/>
      <c r="T563" s="566"/>
      <c r="U563" s="566"/>
      <c r="V563" s="566"/>
      <c r="W563" s="566"/>
      <c r="X563" s="566"/>
      <c r="Y563" s="566"/>
      <c r="Z563" s="566"/>
      <c r="AA563" s="566"/>
      <c r="AB563" s="566"/>
      <c r="AC563" s="566"/>
      <c r="AD563" s="566"/>
    </row>
    <row r="564" spans="18:30" x14ac:dyDescent="0.25">
      <c r="R564" s="566"/>
      <c r="S564" s="566"/>
      <c r="T564" s="566"/>
      <c r="U564" s="566"/>
      <c r="V564" s="566"/>
      <c r="W564" s="566"/>
      <c r="X564" s="566"/>
      <c r="Y564" s="566"/>
      <c r="Z564" s="566"/>
      <c r="AA564" s="566"/>
      <c r="AB564" s="566"/>
      <c r="AC564" s="566"/>
      <c r="AD564" s="566"/>
    </row>
    <row r="565" spans="18:30" x14ac:dyDescent="0.25">
      <c r="R565" s="566"/>
      <c r="S565" s="566"/>
      <c r="T565" s="566"/>
      <c r="U565" s="566"/>
      <c r="V565" s="566"/>
      <c r="W565" s="566"/>
      <c r="X565" s="566"/>
      <c r="Y565" s="566"/>
      <c r="Z565" s="566"/>
      <c r="AA565" s="566"/>
      <c r="AB565" s="566"/>
      <c r="AC565" s="566"/>
      <c r="AD565" s="566"/>
    </row>
    <row r="566" spans="18:30" x14ac:dyDescent="0.25">
      <c r="R566" s="566"/>
      <c r="S566" s="566"/>
      <c r="T566" s="566"/>
      <c r="U566" s="566"/>
      <c r="V566" s="566"/>
      <c r="W566" s="566"/>
      <c r="X566" s="566"/>
      <c r="Y566" s="566"/>
      <c r="Z566" s="566"/>
      <c r="AA566" s="566"/>
      <c r="AB566" s="566"/>
      <c r="AC566" s="566"/>
      <c r="AD566" s="566"/>
    </row>
    <row r="567" spans="18:30" x14ac:dyDescent="0.25">
      <c r="R567" s="566"/>
      <c r="S567" s="566"/>
      <c r="T567" s="566"/>
      <c r="U567" s="566"/>
      <c r="V567" s="566"/>
      <c r="W567" s="566"/>
      <c r="X567" s="566"/>
      <c r="Y567" s="566"/>
      <c r="Z567" s="566"/>
      <c r="AA567" s="566"/>
      <c r="AB567" s="566"/>
      <c r="AC567" s="566"/>
      <c r="AD567" s="566"/>
    </row>
    <row r="568" spans="18:30" x14ac:dyDescent="0.25">
      <c r="R568" s="566"/>
      <c r="S568" s="566"/>
      <c r="T568" s="566"/>
      <c r="U568" s="566"/>
      <c r="V568" s="566"/>
      <c r="W568" s="566"/>
      <c r="X568" s="566"/>
      <c r="Y568" s="566"/>
      <c r="Z568" s="566"/>
      <c r="AA568" s="566"/>
      <c r="AB568" s="566"/>
      <c r="AC568" s="566"/>
      <c r="AD568" s="566"/>
    </row>
    <row r="569" spans="18:30" x14ac:dyDescent="0.25">
      <c r="R569" s="566"/>
      <c r="S569" s="566"/>
      <c r="T569" s="566"/>
      <c r="U569" s="566"/>
      <c r="V569" s="566"/>
      <c r="W569" s="566"/>
      <c r="X569" s="566"/>
      <c r="Y569" s="566"/>
      <c r="Z569" s="566"/>
      <c r="AA569" s="566"/>
      <c r="AB569" s="566"/>
      <c r="AC569" s="566"/>
      <c r="AD569" s="566"/>
    </row>
    <row r="570" spans="18:30" x14ac:dyDescent="0.25">
      <c r="R570" s="566"/>
      <c r="S570" s="566"/>
      <c r="T570" s="566"/>
      <c r="U570" s="566"/>
      <c r="V570" s="566"/>
      <c r="W570" s="566"/>
      <c r="X570" s="566"/>
      <c r="Y570" s="566"/>
      <c r="Z570" s="566"/>
      <c r="AA570" s="566"/>
      <c r="AB570" s="566"/>
      <c r="AC570" s="566"/>
      <c r="AD570" s="566"/>
    </row>
    <row r="571" spans="18:30" x14ac:dyDescent="0.25">
      <c r="R571" s="566"/>
      <c r="S571" s="566"/>
      <c r="T571" s="566"/>
      <c r="U571" s="566"/>
      <c r="V571" s="566"/>
      <c r="W571" s="566"/>
      <c r="X571" s="566"/>
      <c r="Y571" s="566"/>
      <c r="Z571" s="566"/>
      <c r="AA571" s="566"/>
      <c r="AB571" s="566"/>
      <c r="AC571" s="566"/>
      <c r="AD571" s="566"/>
    </row>
    <row r="572" spans="18:30" x14ac:dyDescent="0.25">
      <c r="R572" s="566"/>
      <c r="S572" s="566"/>
      <c r="T572" s="566"/>
      <c r="U572" s="566"/>
      <c r="V572" s="566"/>
      <c r="W572" s="566"/>
      <c r="X572" s="566"/>
      <c r="Y572" s="566"/>
      <c r="Z572" s="566"/>
      <c r="AA572" s="566"/>
      <c r="AB572" s="566"/>
      <c r="AC572" s="566"/>
      <c r="AD572" s="566"/>
    </row>
    <row r="573" spans="18:30" x14ac:dyDescent="0.25">
      <c r="R573" s="566"/>
      <c r="S573" s="566"/>
      <c r="T573" s="566"/>
      <c r="U573" s="566"/>
      <c r="V573" s="566"/>
      <c r="W573" s="566"/>
      <c r="X573" s="566"/>
      <c r="Y573" s="566"/>
      <c r="Z573" s="566"/>
      <c r="AA573" s="566"/>
      <c r="AB573" s="566"/>
      <c r="AC573" s="566"/>
      <c r="AD573" s="566"/>
    </row>
    <row r="574" spans="18:30" x14ac:dyDescent="0.25">
      <c r="R574" s="566"/>
      <c r="S574" s="566"/>
      <c r="T574" s="566"/>
      <c r="U574" s="566"/>
      <c r="V574" s="566"/>
      <c r="W574" s="566"/>
      <c r="X574" s="566"/>
      <c r="Y574" s="566"/>
      <c r="Z574" s="566"/>
      <c r="AA574" s="566"/>
      <c r="AB574" s="566"/>
      <c r="AC574" s="566"/>
      <c r="AD574" s="566"/>
    </row>
    <row r="575" spans="18:30" x14ac:dyDescent="0.25">
      <c r="R575" s="566"/>
      <c r="S575" s="566"/>
      <c r="T575" s="566"/>
      <c r="U575" s="566"/>
      <c r="V575" s="566"/>
      <c r="W575" s="566"/>
      <c r="X575" s="566"/>
      <c r="Y575" s="566"/>
      <c r="Z575" s="566"/>
      <c r="AA575" s="566"/>
      <c r="AB575" s="566"/>
      <c r="AC575" s="566"/>
      <c r="AD575" s="566"/>
    </row>
    <row r="576" spans="18:30" x14ac:dyDescent="0.25">
      <c r="R576" s="566"/>
      <c r="S576" s="566"/>
      <c r="T576" s="566"/>
      <c r="U576" s="566"/>
      <c r="V576" s="566"/>
      <c r="W576" s="566"/>
      <c r="X576" s="566"/>
      <c r="Y576" s="566"/>
      <c r="Z576" s="566"/>
      <c r="AA576" s="566"/>
      <c r="AB576" s="566"/>
      <c r="AC576" s="566"/>
      <c r="AD576" s="566"/>
    </row>
    <row r="577" spans="18:30" x14ac:dyDescent="0.25">
      <c r="R577" s="566"/>
      <c r="S577" s="566"/>
      <c r="T577" s="566"/>
      <c r="U577" s="566"/>
      <c r="V577" s="566"/>
      <c r="W577" s="566"/>
      <c r="X577" s="566"/>
      <c r="Y577" s="566"/>
      <c r="Z577" s="566"/>
      <c r="AA577" s="566"/>
      <c r="AB577" s="566"/>
      <c r="AC577" s="566"/>
      <c r="AD577" s="566"/>
    </row>
    <row r="578" spans="18:30" x14ac:dyDescent="0.25">
      <c r="R578" s="566"/>
      <c r="S578" s="566"/>
      <c r="T578" s="566"/>
      <c r="U578" s="566"/>
      <c r="V578" s="566"/>
      <c r="W578" s="566"/>
      <c r="X578" s="566"/>
      <c r="Y578" s="566"/>
      <c r="Z578" s="566"/>
      <c r="AA578" s="566"/>
      <c r="AB578" s="566"/>
      <c r="AC578" s="566"/>
      <c r="AD578" s="566"/>
    </row>
    <row r="579" spans="18:30" x14ac:dyDescent="0.25">
      <c r="R579" s="566"/>
      <c r="S579" s="566"/>
      <c r="T579" s="566"/>
      <c r="U579" s="566"/>
      <c r="V579" s="566"/>
      <c r="W579" s="566"/>
      <c r="X579" s="566"/>
      <c r="Y579" s="566"/>
      <c r="Z579" s="566"/>
      <c r="AA579" s="566"/>
      <c r="AB579" s="566"/>
      <c r="AC579" s="566"/>
      <c r="AD579" s="566"/>
    </row>
    <row r="580" spans="18:30" x14ac:dyDescent="0.25">
      <c r="R580" s="566"/>
      <c r="S580" s="566"/>
      <c r="T580" s="566"/>
      <c r="U580" s="566"/>
      <c r="V580" s="566"/>
      <c r="W580" s="566"/>
      <c r="X580" s="566"/>
      <c r="Y580" s="566"/>
      <c r="Z580" s="566"/>
      <c r="AA580" s="566"/>
      <c r="AB580" s="566"/>
      <c r="AC580" s="566"/>
      <c r="AD580" s="566"/>
    </row>
    <row r="581" spans="18:30" x14ac:dyDescent="0.25">
      <c r="R581" s="566"/>
      <c r="S581" s="566"/>
      <c r="T581" s="566"/>
      <c r="U581" s="566"/>
      <c r="V581" s="566"/>
      <c r="W581" s="566"/>
      <c r="X581" s="566"/>
      <c r="Y581" s="566"/>
      <c r="Z581" s="566"/>
      <c r="AA581" s="566"/>
      <c r="AB581" s="566"/>
      <c r="AC581" s="566"/>
      <c r="AD581" s="566"/>
    </row>
    <row r="582" spans="18:30" x14ac:dyDescent="0.25">
      <c r="R582" s="566"/>
      <c r="S582" s="566"/>
      <c r="T582" s="566"/>
      <c r="U582" s="566"/>
      <c r="V582" s="566"/>
      <c r="W582" s="566"/>
      <c r="X582" s="566"/>
      <c r="Y582" s="566"/>
      <c r="Z582" s="566"/>
      <c r="AA582" s="566"/>
      <c r="AB582" s="566"/>
      <c r="AC582" s="566"/>
      <c r="AD582" s="566"/>
    </row>
    <row r="583" spans="18:30" x14ac:dyDescent="0.25">
      <c r="R583" s="566"/>
      <c r="S583" s="566"/>
      <c r="T583" s="566"/>
      <c r="U583" s="566"/>
      <c r="V583" s="566"/>
      <c r="W583" s="566"/>
      <c r="X583" s="566"/>
      <c r="Y583" s="566"/>
      <c r="Z583" s="566"/>
      <c r="AA583" s="566"/>
      <c r="AB583" s="566"/>
      <c r="AC583" s="566"/>
      <c r="AD583" s="566"/>
    </row>
    <row r="584" spans="18:30" x14ac:dyDescent="0.25">
      <c r="R584" s="566"/>
      <c r="S584" s="566"/>
      <c r="T584" s="566"/>
      <c r="U584" s="566"/>
      <c r="V584" s="566"/>
      <c r="W584" s="566"/>
      <c r="X584" s="566"/>
      <c r="Y584" s="566"/>
      <c r="Z584" s="566"/>
      <c r="AA584" s="566"/>
      <c r="AB584" s="566"/>
      <c r="AC584" s="566"/>
      <c r="AD584" s="566"/>
    </row>
    <row r="585" spans="18:30" x14ac:dyDescent="0.25">
      <c r="R585" s="566"/>
      <c r="S585" s="566"/>
      <c r="T585" s="566"/>
      <c r="U585" s="566"/>
      <c r="V585" s="566"/>
      <c r="W585" s="566"/>
      <c r="X585" s="566"/>
      <c r="Y585" s="566"/>
      <c r="Z585" s="566"/>
      <c r="AA585" s="566"/>
      <c r="AB585" s="566"/>
      <c r="AC585" s="566"/>
      <c r="AD585" s="566"/>
    </row>
    <row r="586" spans="18:30" x14ac:dyDescent="0.25">
      <c r="R586" s="566"/>
      <c r="S586" s="566"/>
      <c r="T586" s="566"/>
      <c r="U586" s="566"/>
      <c r="V586" s="566"/>
      <c r="W586" s="566"/>
      <c r="X586" s="566"/>
      <c r="Y586" s="566"/>
      <c r="Z586" s="566"/>
      <c r="AA586" s="566"/>
      <c r="AB586" s="566"/>
      <c r="AC586" s="566"/>
      <c r="AD586" s="566"/>
    </row>
    <row r="587" spans="18:30" x14ac:dyDescent="0.25">
      <c r="R587" s="566"/>
      <c r="S587" s="566"/>
      <c r="T587" s="566"/>
      <c r="U587" s="566"/>
      <c r="V587" s="566"/>
      <c r="W587" s="566"/>
      <c r="X587" s="566"/>
      <c r="Y587" s="566"/>
      <c r="Z587" s="566"/>
      <c r="AA587" s="566"/>
      <c r="AB587" s="566"/>
      <c r="AC587" s="566"/>
      <c r="AD587" s="566"/>
    </row>
    <row r="588" spans="18:30" x14ac:dyDescent="0.25">
      <c r="R588" s="566"/>
      <c r="S588" s="566"/>
      <c r="T588" s="566"/>
      <c r="U588" s="566"/>
      <c r="V588" s="566"/>
      <c r="W588" s="566"/>
      <c r="X588" s="566"/>
      <c r="Y588" s="566"/>
      <c r="Z588" s="566"/>
      <c r="AA588" s="566"/>
      <c r="AB588" s="566"/>
      <c r="AC588" s="566"/>
      <c r="AD588" s="566"/>
    </row>
    <row r="589" spans="18:30" x14ac:dyDescent="0.25">
      <c r="R589" s="566"/>
      <c r="S589" s="566"/>
      <c r="T589" s="566"/>
      <c r="U589" s="566"/>
      <c r="V589" s="566"/>
      <c r="W589" s="566"/>
      <c r="X589" s="566"/>
      <c r="Y589" s="566"/>
      <c r="Z589" s="566"/>
      <c r="AA589" s="566"/>
      <c r="AB589" s="566"/>
      <c r="AC589" s="566"/>
      <c r="AD589" s="566"/>
    </row>
    <row r="590" spans="18:30" x14ac:dyDescent="0.25">
      <c r="R590" s="566"/>
      <c r="S590" s="566"/>
      <c r="T590" s="566"/>
      <c r="U590" s="566"/>
      <c r="V590" s="566"/>
      <c r="W590" s="566"/>
      <c r="X590" s="566"/>
      <c r="Y590" s="566"/>
      <c r="Z590" s="566"/>
      <c r="AA590" s="566"/>
      <c r="AB590" s="566"/>
      <c r="AC590" s="566"/>
      <c r="AD590" s="566"/>
    </row>
    <row r="591" spans="18:30" x14ac:dyDescent="0.25">
      <c r="R591" s="566"/>
      <c r="S591" s="566"/>
      <c r="T591" s="566"/>
      <c r="U591" s="566"/>
      <c r="V591" s="566"/>
      <c r="W591" s="566"/>
      <c r="X591" s="566"/>
      <c r="Y591" s="566"/>
      <c r="Z591" s="566"/>
      <c r="AA591" s="566"/>
      <c r="AB591" s="566"/>
      <c r="AC591" s="566"/>
      <c r="AD591" s="566"/>
    </row>
    <row r="592" spans="18:30" x14ac:dyDescent="0.25">
      <c r="R592" s="566"/>
      <c r="S592" s="566"/>
      <c r="T592" s="566"/>
      <c r="U592" s="566"/>
      <c r="V592" s="566"/>
      <c r="W592" s="566"/>
      <c r="X592" s="566"/>
      <c r="Y592" s="566"/>
      <c r="Z592" s="566"/>
      <c r="AA592" s="566"/>
      <c r="AB592" s="566"/>
      <c r="AC592" s="566"/>
      <c r="AD592" s="566"/>
    </row>
    <row r="593" spans="18:30" x14ac:dyDescent="0.25">
      <c r="R593" s="566"/>
      <c r="S593" s="566"/>
      <c r="T593" s="566"/>
      <c r="U593" s="566"/>
      <c r="V593" s="566"/>
      <c r="W593" s="566"/>
      <c r="X593" s="566"/>
      <c r="Y593" s="566"/>
      <c r="Z593" s="566"/>
      <c r="AA593" s="566"/>
      <c r="AB593" s="566"/>
      <c r="AC593" s="566"/>
      <c r="AD593" s="566"/>
    </row>
    <row r="594" spans="18:30" x14ac:dyDescent="0.25">
      <c r="R594" s="566"/>
      <c r="S594" s="566"/>
      <c r="T594" s="566"/>
      <c r="U594" s="566"/>
      <c r="V594" s="566"/>
      <c r="W594" s="566"/>
      <c r="X594" s="566"/>
      <c r="Y594" s="566"/>
      <c r="Z594" s="566"/>
      <c r="AA594" s="566"/>
      <c r="AB594" s="566"/>
      <c r="AC594" s="566"/>
      <c r="AD594" s="566"/>
    </row>
    <row r="595" spans="18:30" x14ac:dyDescent="0.25">
      <c r="R595" s="566"/>
      <c r="S595" s="566"/>
      <c r="T595" s="566"/>
      <c r="U595" s="566"/>
      <c r="V595" s="566"/>
      <c r="W595" s="566"/>
      <c r="X595" s="566"/>
      <c r="Y595" s="566"/>
      <c r="Z595" s="566"/>
      <c r="AA595" s="566"/>
      <c r="AB595" s="566"/>
      <c r="AC595" s="566"/>
      <c r="AD595" s="566"/>
    </row>
    <row r="596" spans="18:30" x14ac:dyDescent="0.25">
      <c r="R596" s="566"/>
      <c r="S596" s="566"/>
      <c r="T596" s="566"/>
      <c r="U596" s="566"/>
      <c r="V596" s="566"/>
      <c r="W596" s="566"/>
      <c r="X596" s="566"/>
      <c r="Y596" s="566"/>
      <c r="Z596" s="566"/>
      <c r="AA596" s="566"/>
      <c r="AB596" s="566"/>
      <c r="AC596" s="566"/>
      <c r="AD596" s="566"/>
    </row>
    <row r="597" spans="18:30" x14ac:dyDescent="0.25">
      <c r="R597" s="566"/>
      <c r="S597" s="566"/>
      <c r="T597" s="566"/>
      <c r="U597" s="566"/>
      <c r="V597" s="566"/>
      <c r="W597" s="566"/>
      <c r="X597" s="566"/>
      <c r="Y597" s="566"/>
      <c r="Z597" s="566"/>
      <c r="AA597" s="566"/>
      <c r="AB597" s="566"/>
      <c r="AC597" s="566"/>
      <c r="AD597" s="566"/>
    </row>
    <row r="598" spans="18:30" x14ac:dyDescent="0.25">
      <c r="R598" s="566"/>
      <c r="S598" s="566"/>
      <c r="T598" s="566"/>
      <c r="U598" s="566"/>
      <c r="V598" s="566"/>
      <c r="W598" s="566"/>
      <c r="X598" s="566"/>
      <c r="Y598" s="566"/>
      <c r="Z598" s="566"/>
      <c r="AA598" s="566"/>
      <c r="AB598" s="566"/>
      <c r="AC598" s="566"/>
      <c r="AD598" s="566"/>
    </row>
    <row r="599" spans="18:30" x14ac:dyDescent="0.25">
      <c r="R599" s="566"/>
      <c r="S599" s="566"/>
      <c r="T599" s="566"/>
      <c r="U599" s="566"/>
      <c r="V599" s="566"/>
      <c r="W599" s="566"/>
      <c r="X599" s="566"/>
      <c r="Y599" s="566"/>
      <c r="Z599" s="566"/>
      <c r="AA599" s="566"/>
      <c r="AB599" s="566"/>
      <c r="AC599" s="566"/>
      <c r="AD599" s="566"/>
    </row>
    <row r="600" spans="18:30" x14ac:dyDescent="0.25">
      <c r="R600" s="566"/>
      <c r="S600" s="566"/>
      <c r="T600" s="566"/>
      <c r="U600" s="566"/>
      <c r="V600" s="566"/>
      <c r="W600" s="566"/>
      <c r="X600" s="566"/>
      <c r="Y600" s="566"/>
      <c r="Z600" s="566"/>
      <c r="AA600" s="566"/>
      <c r="AB600" s="566"/>
      <c r="AC600" s="566"/>
      <c r="AD600" s="566"/>
    </row>
    <row r="601" spans="18:30" x14ac:dyDescent="0.25">
      <c r="R601" s="566"/>
      <c r="S601" s="566"/>
      <c r="T601" s="566"/>
      <c r="U601" s="566"/>
      <c r="V601" s="566"/>
      <c r="W601" s="566"/>
      <c r="X601" s="566"/>
      <c r="Y601" s="566"/>
      <c r="Z601" s="566"/>
      <c r="AA601" s="566"/>
      <c r="AB601" s="566"/>
      <c r="AC601" s="566"/>
      <c r="AD601" s="566"/>
    </row>
    <row r="602" spans="18:30" x14ac:dyDescent="0.25">
      <c r="R602" s="566"/>
      <c r="S602" s="566"/>
      <c r="T602" s="566"/>
      <c r="U602" s="566"/>
      <c r="V602" s="566"/>
      <c r="W602" s="566"/>
      <c r="X602" s="566"/>
      <c r="Y602" s="566"/>
      <c r="Z602" s="566"/>
      <c r="AA602" s="566"/>
      <c r="AB602" s="566"/>
      <c r="AC602" s="566"/>
      <c r="AD602" s="566"/>
    </row>
    <row r="603" spans="18:30" x14ac:dyDescent="0.25">
      <c r="R603" s="566"/>
      <c r="S603" s="566"/>
      <c r="T603" s="566"/>
      <c r="U603" s="566"/>
      <c r="V603" s="566"/>
      <c r="W603" s="566"/>
      <c r="X603" s="566"/>
      <c r="Y603" s="566"/>
      <c r="Z603" s="566"/>
      <c r="AA603" s="566"/>
      <c r="AB603" s="566"/>
      <c r="AC603" s="566"/>
      <c r="AD603" s="566"/>
    </row>
    <row r="604" spans="18:30" x14ac:dyDescent="0.25">
      <c r="R604" s="566"/>
      <c r="S604" s="566"/>
      <c r="T604" s="566"/>
      <c r="U604" s="566"/>
      <c r="V604" s="566"/>
      <c r="W604" s="566"/>
      <c r="X604" s="566"/>
      <c r="Y604" s="566"/>
      <c r="Z604" s="566"/>
      <c r="AA604" s="566"/>
      <c r="AB604" s="566"/>
      <c r="AC604" s="566"/>
      <c r="AD604" s="566"/>
    </row>
    <row r="605" spans="18:30" x14ac:dyDescent="0.25">
      <c r="R605" s="566"/>
      <c r="S605" s="566"/>
      <c r="T605" s="566"/>
      <c r="U605" s="566"/>
      <c r="V605" s="566"/>
      <c r="W605" s="566"/>
      <c r="X605" s="566"/>
      <c r="Y605" s="566"/>
      <c r="Z605" s="566"/>
      <c r="AA605" s="566"/>
      <c r="AB605" s="566"/>
      <c r="AC605" s="566"/>
      <c r="AD605" s="566"/>
    </row>
    <row r="606" spans="18:30" x14ac:dyDescent="0.25">
      <c r="R606" s="566"/>
      <c r="S606" s="566"/>
      <c r="T606" s="566"/>
      <c r="U606" s="566"/>
      <c r="V606" s="566"/>
      <c r="W606" s="566"/>
      <c r="X606" s="566"/>
      <c r="Y606" s="566"/>
      <c r="Z606" s="566"/>
      <c r="AA606" s="566"/>
      <c r="AB606" s="566"/>
      <c r="AC606" s="566"/>
      <c r="AD606" s="566"/>
    </row>
    <row r="607" spans="18:30" x14ac:dyDescent="0.25">
      <c r="R607" s="566"/>
      <c r="S607" s="566"/>
      <c r="T607" s="566"/>
      <c r="U607" s="566"/>
      <c r="V607" s="566"/>
      <c r="W607" s="566"/>
      <c r="X607" s="566"/>
      <c r="Y607" s="566"/>
      <c r="Z607" s="566"/>
      <c r="AA607" s="566"/>
      <c r="AB607" s="566"/>
      <c r="AC607" s="566"/>
      <c r="AD607" s="566"/>
    </row>
    <row r="608" spans="18:30" x14ac:dyDescent="0.25">
      <c r="R608" s="566"/>
      <c r="S608" s="566"/>
      <c r="T608" s="566"/>
      <c r="U608" s="566"/>
      <c r="V608" s="566"/>
      <c r="W608" s="566"/>
      <c r="X608" s="566"/>
      <c r="Y608" s="566"/>
      <c r="Z608" s="566"/>
      <c r="AA608" s="566"/>
      <c r="AB608" s="566"/>
      <c r="AC608" s="566"/>
      <c r="AD608" s="566"/>
    </row>
    <row r="609" spans="18:30" x14ac:dyDescent="0.25">
      <c r="R609" s="566"/>
      <c r="S609" s="566"/>
      <c r="T609" s="566"/>
      <c r="U609" s="566"/>
      <c r="V609" s="566"/>
      <c r="W609" s="566"/>
      <c r="X609" s="566"/>
      <c r="Y609" s="566"/>
      <c r="Z609" s="566"/>
      <c r="AA609" s="566"/>
      <c r="AB609" s="566"/>
      <c r="AC609" s="566"/>
      <c r="AD609" s="566"/>
    </row>
    <row r="610" spans="18:30" x14ac:dyDescent="0.25">
      <c r="R610" s="566"/>
      <c r="S610" s="566"/>
      <c r="T610" s="566"/>
      <c r="U610" s="566"/>
      <c r="V610" s="566"/>
      <c r="W610" s="566"/>
      <c r="X610" s="566"/>
      <c r="Y610" s="566"/>
      <c r="Z610" s="566"/>
      <c r="AA610" s="566"/>
      <c r="AB610" s="566"/>
      <c r="AC610" s="566"/>
      <c r="AD610" s="566"/>
    </row>
    <row r="611" spans="18:30" x14ac:dyDescent="0.25">
      <c r="R611" s="566"/>
      <c r="S611" s="566"/>
      <c r="T611" s="566"/>
      <c r="U611" s="566"/>
      <c r="V611" s="566"/>
      <c r="W611" s="566"/>
      <c r="X611" s="566"/>
      <c r="Y611" s="566"/>
      <c r="Z611" s="566"/>
      <c r="AA611" s="566"/>
      <c r="AB611" s="566"/>
      <c r="AC611" s="566"/>
      <c r="AD611" s="566"/>
    </row>
    <row r="612" spans="18:30" x14ac:dyDescent="0.25">
      <c r="R612" s="566"/>
      <c r="S612" s="566"/>
      <c r="T612" s="566"/>
      <c r="U612" s="566"/>
      <c r="V612" s="566"/>
      <c r="W612" s="566"/>
      <c r="X612" s="566"/>
      <c r="Y612" s="566"/>
      <c r="Z612" s="566"/>
      <c r="AA612" s="566"/>
      <c r="AB612" s="566"/>
      <c r="AC612" s="566"/>
      <c r="AD612" s="566"/>
    </row>
    <row r="613" spans="18:30" x14ac:dyDescent="0.25">
      <c r="R613" s="566"/>
      <c r="S613" s="566"/>
      <c r="T613" s="566"/>
      <c r="U613" s="566"/>
      <c r="V613" s="566"/>
      <c r="W613" s="566"/>
      <c r="X613" s="566"/>
      <c r="Y613" s="566"/>
      <c r="Z613" s="566"/>
      <c r="AA613" s="566"/>
      <c r="AB613" s="566"/>
      <c r="AC613" s="566"/>
      <c r="AD613" s="566"/>
    </row>
    <row r="614" spans="18:30" x14ac:dyDescent="0.25">
      <c r="R614" s="566"/>
      <c r="S614" s="566"/>
      <c r="T614" s="566"/>
      <c r="U614" s="566"/>
      <c r="V614" s="566"/>
      <c r="W614" s="566"/>
      <c r="X614" s="566"/>
      <c r="Y614" s="566"/>
      <c r="Z614" s="566"/>
      <c r="AA614" s="566"/>
      <c r="AB614" s="566"/>
      <c r="AC614" s="566"/>
      <c r="AD614" s="566"/>
    </row>
    <row r="615" spans="18:30" x14ac:dyDescent="0.25">
      <c r="R615" s="566"/>
      <c r="S615" s="566"/>
      <c r="T615" s="566"/>
      <c r="U615" s="566"/>
      <c r="V615" s="566"/>
      <c r="W615" s="566"/>
      <c r="X615" s="566"/>
      <c r="Y615" s="566"/>
      <c r="Z615" s="566"/>
      <c r="AA615" s="566"/>
      <c r="AB615" s="566"/>
      <c r="AC615" s="566"/>
      <c r="AD615" s="566"/>
    </row>
    <row r="616" spans="18:30" x14ac:dyDescent="0.25">
      <c r="R616" s="566"/>
      <c r="S616" s="566"/>
      <c r="T616" s="566"/>
      <c r="U616" s="566"/>
      <c r="V616" s="566"/>
      <c r="W616" s="566"/>
      <c r="X616" s="566"/>
      <c r="Y616" s="566"/>
      <c r="Z616" s="566"/>
      <c r="AA616" s="566"/>
      <c r="AB616" s="566"/>
      <c r="AC616" s="566"/>
      <c r="AD616" s="566"/>
    </row>
    <row r="617" spans="18:30" x14ac:dyDescent="0.25">
      <c r="R617" s="566"/>
      <c r="S617" s="566"/>
      <c r="T617" s="566"/>
      <c r="U617" s="566"/>
      <c r="V617" s="566"/>
      <c r="W617" s="566"/>
      <c r="X617" s="566"/>
      <c r="Y617" s="566"/>
      <c r="Z617" s="566"/>
      <c r="AA617" s="566"/>
      <c r="AB617" s="566"/>
      <c r="AC617" s="566"/>
      <c r="AD617" s="566"/>
    </row>
    <row r="618" spans="18:30" x14ac:dyDescent="0.25">
      <c r="R618" s="566"/>
      <c r="S618" s="566"/>
      <c r="T618" s="566"/>
      <c r="U618" s="566"/>
      <c r="V618" s="566"/>
      <c r="W618" s="566"/>
      <c r="X618" s="566"/>
      <c r="Y618" s="566"/>
      <c r="Z618" s="566"/>
      <c r="AA618" s="566"/>
      <c r="AB618" s="566"/>
      <c r="AC618" s="566"/>
      <c r="AD618" s="566"/>
    </row>
    <row r="619" spans="18:30" x14ac:dyDescent="0.25">
      <c r="R619" s="566"/>
      <c r="S619" s="566"/>
      <c r="T619" s="566"/>
      <c r="U619" s="566"/>
      <c r="V619" s="566"/>
      <c r="W619" s="566"/>
      <c r="X619" s="566"/>
      <c r="Y619" s="566"/>
      <c r="Z619" s="566"/>
      <c r="AA619" s="566"/>
      <c r="AB619" s="566"/>
      <c r="AC619" s="566"/>
      <c r="AD619" s="566"/>
    </row>
    <row r="620" spans="18:30" x14ac:dyDescent="0.25">
      <c r="R620" s="566"/>
      <c r="S620" s="566"/>
      <c r="T620" s="566"/>
      <c r="U620" s="566"/>
      <c r="V620" s="566"/>
      <c r="W620" s="566"/>
      <c r="X620" s="566"/>
      <c r="Y620" s="566"/>
      <c r="Z620" s="566"/>
      <c r="AA620" s="566"/>
      <c r="AB620" s="566"/>
      <c r="AC620" s="566"/>
      <c r="AD620" s="566"/>
    </row>
    <row r="621" spans="18:30" x14ac:dyDescent="0.25">
      <c r="R621" s="566"/>
      <c r="S621" s="566"/>
      <c r="T621" s="566"/>
      <c r="U621" s="566"/>
      <c r="V621" s="566"/>
      <c r="W621" s="566"/>
      <c r="X621" s="566"/>
      <c r="Y621" s="566"/>
      <c r="Z621" s="566"/>
      <c r="AA621" s="566"/>
      <c r="AB621" s="566"/>
      <c r="AC621" s="566"/>
      <c r="AD621" s="566"/>
    </row>
    <row r="622" spans="18:30" x14ac:dyDescent="0.25">
      <c r="R622" s="566"/>
      <c r="S622" s="566"/>
      <c r="T622" s="566"/>
      <c r="U622" s="566"/>
      <c r="V622" s="566"/>
      <c r="W622" s="566"/>
      <c r="X622" s="566"/>
      <c r="Y622" s="566"/>
      <c r="Z622" s="566"/>
      <c r="AA622" s="566"/>
      <c r="AB622" s="566"/>
      <c r="AC622" s="566"/>
      <c r="AD622" s="566"/>
    </row>
    <row r="623" spans="18:30" x14ac:dyDescent="0.25">
      <c r="R623" s="566"/>
      <c r="S623" s="566"/>
      <c r="T623" s="566"/>
      <c r="U623" s="566"/>
      <c r="V623" s="566"/>
      <c r="W623" s="566"/>
      <c r="X623" s="566"/>
      <c r="Y623" s="566"/>
      <c r="Z623" s="566"/>
      <c r="AA623" s="566"/>
      <c r="AB623" s="566"/>
      <c r="AC623" s="566"/>
      <c r="AD623" s="566"/>
    </row>
    <row r="624" spans="18:30" x14ac:dyDescent="0.25">
      <c r="R624" s="566"/>
      <c r="S624" s="566"/>
      <c r="T624" s="566"/>
      <c r="U624" s="566"/>
      <c r="V624" s="566"/>
      <c r="W624" s="566"/>
      <c r="X624" s="566"/>
      <c r="Y624" s="566"/>
      <c r="Z624" s="566"/>
      <c r="AA624" s="566"/>
      <c r="AB624" s="566"/>
      <c r="AC624" s="566"/>
      <c r="AD624" s="566"/>
    </row>
    <row r="625" spans="18:30" x14ac:dyDescent="0.25">
      <c r="R625" s="566"/>
      <c r="S625" s="566"/>
      <c r="T625" s="566"/>
      <c r="U625" s="566"/>
      <c r="V625" s="566"/>
      <c r="W625" s="566"/>
      <c r="X625" s="566"/>
      <c r="Y625" s="566"/>
      <c r="Z625" s="566"/>
      <c r="AA625" s="566"/>
      <c r="AB625" s="566"/>
      <c r="AC625" s="566"/>
      <c r="AD625" s="566"/>
    </row>
    <row r="626" spans="18:30" x14ac:dyDescent="0.25">
      <c r="R626" s="566"/>
      <c r="S626" s="566"/>
      <c r="T626" s="566"/>
      <c r="U626" s="566"/>
      <c r="V626" s="566"/>
      <c r="W626" s="566"/>
      <c r="X626" s="566"/>
      <c r="Y626" s="566"/>
      <c r="Z626" s="566"/>
      <c r="AA626" s="566"/>
      <c r="AB626" s="566"/>
      <c r="AC626" s="566"/>
      <c r="AD626" s="566"/>
    </row>
    <row r="627" spans="18:30" x14ac:dyDescent="0.25">
      <c r="R627" s="566"/>
      <c r="S627" s="566"/>
      <c r="T627" s="566"/>
      <c r="U627" s="566"/>
      <c r="V627" s="566"/>
      <c r="W627" s="566"/>
      <c r="X627" s="566"/>
      <c r="Y627" s="566"/>
      <c r="Z627" s="566"/>
      <c r="AA627" s="566"/>
      <c r="AB627" s="566"/>
      <c r="AC627" s="566"/>
      <c r="AD627" s="566"/>
    </row>
    <row r="628" spans="18:30" x14ac:dyDescent="0.25">
      <c r="R628" s="566"/>
      <c r="S628" s="566"/>
      <c r="T628" s="566"/>
      <c r="U628" s="566"/>
      <c r="V628" s="566"/>
      <c r="W628" s="566"/>
      <c r="X628" s="566"/>
      <c r="Y628" s="566"/>
      <c r="Z628" s="566"/>
      <c r="AA628" s="566"/>
      <c r="AB628" s="566"/>
      <c r="AC628" s="566"/>
      <c r="AD628" s="566"/>
    </row>
    <row r="629" spans="18:30" x14ac:dyDescent="0.25">
      <c r="R629" s="566"/>
      <c r="S629" s="566"/>
      <c r="T629" s="566"/>
      <c r="U629" s="566"/>
      <c r="V629" s="566"/>
      <c r="W629" s="566"/>
      <c r="X629" s="566"/>
      <c r="Y629" s="566"/>
      <c r="Z629" s="566"/>
      <c r="AA629" s="566"/>
      <c r="AB629" s="566"/>
      <c r="AC629" s="566"/>
      <c r="AD629" s="566"/>
    </row>
    <row r="630" spans="18:30" x14ac:dyDescent="0.25">
      <c r="R630" s="566"/>
      <c r="S630" s="566"/>
      <c r="T630" s="566"/>
      <c r="U630" s="566"/>
      <c r="V630" s="566"/>
      <c r="W630" s="566"/>
      <c r="X630" s="566"/>
      <c r="Y630" s="566"/>
      <c r="Z630" s="566"/>
      <c r="AA630" s="566"/>
      <c r="AB630" s="566"/>
      <c r="AC630" s="566"/>
      <c r="AD630" s="566"/>
    </row>
    <row r="631" spans="18:30" x14ac:dyDescent="0.25">
      <c r="R631" s="566"/>
      <c r="S631" s="566"/>
      <c r="T631" s="566"/>
      <c r="U631" s="566"/>
      <c r="V631" s="566"/>
      <c r="W631" s="566"/>
      <c r="X631" s="566"/>
      <c r="Y631" s="566"/>
      <c r="Z631" s="566"/>
      <c r="AA631" s="566"/>
      <c r="AB631" s="566"/>
      <c r="AC631" s="566"/>
      <c r="AD631" s="566"/>
    </row>
    <row r="632" spans="18:30" x14ac:dyDescent="0.25">
      <c r="R632" s="566"/>
      <c r="S632" s="566"/>
      <c r="T632" s="566"/>
      <c r="U632" s="566"/>
      <c r="V632" s="566"/>
      <c r="W632" s="566"/>
      <c r="X632" s="566"/>
      <c r="Y632" s="566"/>
      <c r="Z632" s="566"/>
      <c r="AA632" s="566"/>
      <c r="AB632" s="566"/>
      <c r="AC632" s="566"/>
      <c r="AD632" s="566"/>
    </row>
    <row r="633" spans="18:30" x14ac:dyDescent="0.25">
      <c r="R633" s="566"/>
      <c r="S633" s="566"/>
      <c r="T633" s="566"/>
      <c r="U633" s="566"/>
      <c r="V633" s="566"/>
      <c r="W633" s="566"/>
      <c r="X633" s="566"/>
      <c r="Y633" s="566"/>
      <c r="Z633" s="566"/>
      <c r="AA633" s="566"/>
      <c r="AB633" s="566"/>
      <c r="AC633" s="566"/>
      <c r="AD633" s="566"/>
    </row>
    <row r="634" spans="18:30" x14ac:dyDescent="0.25">
      <c r="R634" s="566"/>
      <c r="S634" s="566"/>
      <c r="T634" s="566"/>
      <c r="U634" s="566"/>
      <c r="V634" s="566"/>
      <c r="W634" s="566"/>
      <c r="X634" s="566"/>
      <c r="Y634" s="566"/>
      <c r="Z634" s="566"/>
      <c r="AA634" s="566"/>
      <c r="AB634" s="566"/>
      <c r="AC634" s="566"/>
      <c r="AD634" s="566"/>
    </row>
    <row r="635" spans="18:30" x14ac:dyDescent="0.25">
      <c r="R635" s="566"/>
      <c r="S635" s="566"/>
      <c r="T635" s="566"/>
      <c r="U635" s="566"/>
      <c r="V635" s="566"/>
      <c r="W635" s="566"/>
      <c r="X635" s="566"/>
      <c r="Y635" s="566"/>
      <c r="Z635" s="566"/>
      <c r="AA635" s="566"/>
      <c r="AB635" s="566"/>
      <c r="AC635" s="566"/>
      <c r="AD635" s="566"/>
    </row>
    <row r="636" spans="18:30" x14ac:dyDescent="0.25">
      <c r="R636" s="566"/>
      <c r="S636" s="566"/>
      <c r="T636" s="566"/>
      <c r="U636" s="566"/>
      <c r="V636" s="566"/>
      <c r="W636" s="566"/>
      <c r="X636" s="566"/>
      <c r="Y636" s="566"/>
      <c r="Z636" s="566"/>
      <c r="AA636" s="566"/>
      <c r="AB636" s="566"/>
      <c r="AC636" s="566"/>
      <c r="AD636" s="566"/>
    </row>
    <row r="637" spans="18:30" x14ac:dyDescent="0.25">
      <c r="R637" s="566"/>
      <c r="S637" s="566"/>
      <c r="T637" s="566"/>
      <c r="U637" s="566"/>
      <c r="V637" s="566"/>
      <c r="W637" s="566"/>
      <c r="X637" s="566"/>
      <c r="Y637" s="566"/>
      <c r="Z637" s="566"/>
      <c r="AA637" s="566"/>
      <c r="AB637" s="566"/>
      <c r="AC637" s="566"/>
      <c r="AD637" s="566"/>
    </row>
    <row r="638" spans="18:30" x14ac:dyDescent="0.25">
      <c r="R638" s="566"/>
      <c r="S638" s="566"/>
      <c r="T638" s="566"/>
      <c r="U638" s="566"/>
      <c r="V638" s="566"/>
      <c r="W638" s="566"/>
      <c r="X638" s="566"/>
      <c r="Y638" s="566"/>
      <c r="Z638" s="566"/>
      <c r="AA638" s="566"/>
      <c r="AB638" s="566"/>
      <c r="AC638" s="566"/>
      <c r="AD638" s="566"/>
    </row>
    <row r="639" spans="18:30" x14ac:dyDescent="0.25">
      <c r="R639" s="566"/>
      <c r="S639" s="566"/>
      <c r="T639" s="566"/>
      <c r="U639" s="566"/>
      <c r="V639" s="566"/>
      <c r="W639" s="566"/>
      <c r="X639" s="566"/>
      <c r="Y639" s="566"/>
      <c r="Z639" s="566"/>
      <c r="AA639" s="566"/>
      <c r="AB639" s="566"/>
      <c r="AC639" s="566"/>
      <c r="AD639" s="566"/>
    </row>
    <row r="640" spans="18:30" x14ac:dyDescent="0.25">
      <c r="R640" s="566"/>
      <c r="S640" s="566"/>
      <c r="T640" s="566"/>
      <c r="U640" s="566"/>
      <c r="V640" s="566"/>
      <c r="W640" s="566"/>
      <c r="X640" s="566"/>
      <c r="Y640" s="566"/>
      <c r="Z640" s="566"/>
      <c r="AA640" s="566"/>
      <c r="AB640" s="566"/>
      <c r="AC640" s="566"/>
      <c r="AD640" s="566"/>
    </row>
    <row r="641" spans="18:30" x14ac:dyDescent="0.25">
      <c r="R641" s="566"/>
      <c r="S641" s="566"/>
      <c r="T641" s="566"/>
      <c r="U641" s="566"/>
      <c r="V641" s="566"/>
      <c r="W641" s="566"/>
      <c r="X641" s="566"/>
      <c r="Y641" s="566"/>
      <c r="Z641" s="566"/>
      <c r="AA641" s="566"/>
      <c r="AB641" s="566"/>
      <c r="AC641" s="566"/>
      <c r="AD641" s="566"/>
    </row>
    <row r="642" spans="18:30" x14ac:dyDescent="0.25">
      <c r="R642" s="566"/>
      <c r="S642" s="566"/>
      <c r="T642" s="566"/>
      <c r="U642" s="566"/>
      <c r="V642" s="566"/>
      <c r="W642" s="566"/>
      <c r="X642" s="566"/>
      <c r="Y642" s="566"/>
      <c r="Z642" s="566"/>
      <c r="AA642" s="566"/>
      <c r="AB642" s="566"/>
      <c r="AC642" s="566"/>
      <c r="AD642" s="566"/>
    </row>
    <row r="643" spans="18:30" x14ac:dyDescent="0.25">
      <c r="R643" s="566"/>
      <c r="S643" s="566"/>
      <c r="T643" s="566"/>
      <c r="U643" s="566"/>
      <c r="V643" s="566"/>
      <c r="W643" s="566"/>
      <c r="X643" s="566"/>
      <c r="Y643" s="566"/>
      <c r="Z643" s="566"/>
      <c r="AA643" s="566"/>
      <c r="AB643" s="566"/>
      <c r="AC643" s="566"/>
      <c r="AD643" s="566"/>
    </row>
    <row r="644" spans="18:30" x14ac:dyDescent="0.25">
      <c r="R644" s="566"/>
      <c r="S644" s="566"/>
      <c r="T644" s="566"/>
      <c r="U644" s="566"/>
      <c r="V644" s="566"/>
      <c r="W644" s="566"/>
      <c r="X644" s="566"/>
      <c r="Y644" s="566"/>
      <c r="Z644" s="566"/>
      <c r="AA644" s="566"/>
      <c r="AB644" s="566"/>
      <c r="AC644" s="566"/>
      <c r="AD644" s="566"/>
    </row>
    <row r="645" spans="18:30" x14ac:dyDescent="0.25">
      <c r="R645" s="566"/>
      <c r="S645" s="566"/>
      <c r="T645" s="566"/>
      <c r="U645" s="566"/>
      <c r="V645" s="566"/>
      <c r="W645" s="566"/>
      <c r="X645" s="566"/>
      <c r="Y645" s="566"/>
      <c r="Z645" s="566"/>
      <c r="AA645" s="566"/>
      <c r="AB645" s="566"/>
      <c r="AC645" s="566"/>
      <c r="AD645" s="566"/>
    </row>
    <row r="646" spans="18:30" x14ac:dyDescent="0.25">
      <c r="R646" s="566"/>
      <c r="S646" s="566"/>
      <c r="T646" s="566"/>
      <c r="U646" s="566"/>
      <c r="V646" s="566"/>
      <c r="W646" s="566"/>
      <c r="X646" s="566"/>
      <c r="Y646" s="566"/>
      <c r="Z646" s="566"/>
      <c r="AA646" s="566"/>
      <c r="AB646" s="566"/>
      <c r="AC646" s="566"/>
      <c r="AD646" s="566"/>
    </row>
    <row r="647" spans="18:30" x14ac:dyDescent="0.25">
      <c r="R647" s="566"/>
      <c r="S647" s="566"/>
      <c r="T647" s="566"/>
      <c r="U647" s="566"/>
      <c r="V647" s="566"/>
      <c r="W647" s="566"/>
      <c r="X647" s="566"/>
      <c r="Y647" s="566"/>
      <c r="Z647" s="566"/>
      <c r="AA647" s="566"/>
      <c r="AB647" s="566"/>
      <c r="AC647" s="566"/>
      <c r="AD647" s="566"/>
    </row>
    <row r="648" spans="18:30" x14ac:dyDescent="0.25">
      <c r="R648" s="566"/>
      <c r="S648" s="566"/>
      <c r="T648" s="566"/>
      <c r="U648" s="566"/>
      <c r="V648" s="566"/>
      <c r="W648" s="566"/>
      <c r="X648" s="566"/>
      <c r="Y648" s="566"/>
      <c r="Z648" s="566"/>
      <c r="AA648" s="566"/>
      <c r="AB648" s="566"/>
      <c r="AC648" s="566"/>
      <c r="AD648" s="566"/>
    </row>
    <row r="649" spans="18:30" x14ac:dyDescent="0.25">
      <c r="R649" s="566"/>
      <c r="S649" s="566"/>
      <c r="T649" s="566"/>
      <c r="U649" s="566"/>
      <c r="V649" s="566"/>
      <c r="W649" s="566"/>
      <c r="X649" s="566"/>
      <c r="Y649" s="566"/>
      <c r="Z649" s="566"/>
      <c r="AA649" s="566"/>
      <c r="AB649" s="566"/>
      <c r="AC649" s="566"/>
      <c r="AD649" s="566"/>
    </row>
    <row r="650" spans="18:30" x14ac:dyDescent="0.25">
      <c r="R650" s="566"/>
      <c r="S650" s="566"/>
      <c r="T650" s="566"/>
      <c r="U650" s="566"/>
      <c r="V650" s="566"/>
      <c r="W650" s="566"/>
      <c r="X650" s="566"/>
      <c r="Y650" s="566"/>
      <c r="Z650" s="566"/>
      <c r="AA650" s="566"/>
      <c r="AB650" s="566"/>
      <c r="AC650" s="566"/>
      <c r="AD650" s="566"/>
    </row>
    <row r="651" spans="18:30" x14ac:dyDescent="0.25">
      <c r="R651" s="566"/>
      <c r="S651" s="566"/>
      <c r="T651" s="566"/>
      <c r="U651" s="566"/>
      <c r="V651" s="566"/>
      <c r="W651" s="566"/>
      <c r="X651" s="566"/>
      <c r="Y651" s="566"/>
      <c r="Z651" s="566"/>
      <c r="AA651" s="566"/>
      <c r="AB651" s="566"/>
      <c r="AC651" s="566"/>
      <c r="AD651" s="566"/>
    </row>
    <row r="652" spans="18:30" x14ac:dyDescent="0.25">
      <c r="R652" s="566"/>
      <c r="S652" s="566"/>
      <c r="T652" s="566"/>
      <c r="U652" s="566"/>
      <c r="V652" s="566"/>
      <c r="W652" s="566"/>
      <c r="X652" s="566"/>
      <c r="Y652" s="566"/>
      <c r="Z652" s="566"/>
      <c r="AA652" s="566"/>
      <c r="AB652" s="566"/>
      <c r="AC652" s="566"/>
      <c r="AD652" s="566"/>
    </row>
    <row r="653" spans="18:30" x14ac:dyDescent="0.25">
      <c r="R653" s="566"/>
      <c r="S653" s="566"/>
      <c r="T653" s="566"/>
      <c r="U653" s="566"/>
      <c r="V653" s="566"/>
      <c r="W653" s="566"/>
      <c r="X653" s="566"/>
      <c r="Y653" s="566"/>
      <c r="Z653" s="566"/>
      <c r="AA653" s="566"/>
      <c r="AB653" s="566"/>
      <c r="AC653" s="566"/>
      <c r="AD653" s="566"/>
    </row>
    <row r="654" spans="18:30" x14ac:dyDescent="0.25">
      <c r="R654" s="566"/>
      <c r="S654" s="566"/>
      <c r="T654" s="566"/>
      <c r="U654" s="566"/>
      <c r="V654" s="566"/>
      <c r="W654" s="566"/>
      <c r="X654" s="566"/>
      <c r="Y654" s="566"/>
      <c r="Z654" s="566"/>
      <c r="AA654" s="566"/>
      <c r="AB654" s="566"/>
      <c r="AC654" s="566"/>
      <c r="AD654" s="566"/>
    </row>
    <row r="655" spans="18:30" x14ac:dyDescent="0.25">
      <c r="R655" s="566"/>
      <c r="S655" s="566"/>
      <c r="T655" s="566"/>
      <c r="U655" s="566"/>
      <c r="V655" s="566"/>
      <c r="W655" s="566"/>
      <c r="X655" s="566"/>
      <c r="Y655" s="566"/>
      <c r="Z655" s="566"/>
      <c r="AA655" s="566"/>
      <c r="AB655" s="566"/>
      <c r="AC655" s="566"/>
      <c r="AD655" s="566"/>
    </row>
    <row r="656" spans="18:30" x14ac:dyDescent="0.25">
      <c r="R656" s="566"/>
      <c r="S656" s="566"/>
      <c r="T656" s="566"/>
      <c r="U656" s="566"/>
      <c r="V656" s="566"/>
      <c r="W656" s="566"/>
      <c r="X656" s="566"/>
      <c r="Y656" s="566"/>
      <c r="Z656" s="566"/>
      <c r="AA656" s="566"/>
      <c r="AB656" s="566"/>
      <c r="AC656" s="566"/>
      <c r="AD656" s="566"/>
    </row>
    <row r="657" spans="18:30" x14ac:dyDescent="0.25">
      <c r="R657" s="566"/>
      <c r="S657" s="566"/>
      <c r="T657" s="566"/>
      <c r="U657" s="566"/>
      <c r="V657" s="566"/>
      <c r="W657" s="566"/>
      <c r="X657" s="566"/>
      <c r="Y657" s="566"/>
      <c r="Z657" s="566"/>
      <c r="AA657" s="566"/>
      <c r="AB657" s="566"/>
      <c r="AC657" s="566"/>
      <c r="AD657" s="566"/>
    </row>
    <row r="658" spans="18:30" x14ac:dyDescent="0.25">
      <c r="R658" s="566"/>
      <c r="S658" s="566"/>
      <c r="T658" s="566"/>
      <c r="U658" s="566"/>
      <c r="V658" s="566"/>
      <c r="W658" s="566"/>
      <c r="X658" s="566"/>
      <c r="Y658" s="566"/>
      <c r="Z658" s="566"/>
      <c r="AA658" s="566"/>
      <c r="AB658" s="566"/>
      <c r="AC658" s="566"/>
      <c r="AD658" s="566"/>
    </row>
    <row r="659" spans="18:30" x14ac:dyDescent="0.25">
      <c r="R659" s="566"/>
      <c r="S659" s="566"/>
      <c r="T659" s="566"/>
      <c r="U659" s="566"/>
      <c r="V659" s="566"/>
      <c r="W659" s="566"/>
      <c r="X659" s="566"/>
      <c r="Y659" s="566"/>
      <c r="Z659" s="566"/>
      <c r="AA659" s="566"/>
      <c r="AB659" s="566"/>
      <c r="AC659" s="566"/>
      <c r="AD659" s="566"/>
    </row>
    <row r="660" spans="18:30" x14ac:dyDescent="0.25">
      <c r="R660" s="566"/>
      <c r="S660" s="566"/>
      <c r="T660" s="566"/>
      <c r="U660" s="566"/>
      <c r="V660" s="566"/>
      <c r="W660" s="566"/>
      <c r="X660" s="566"/>
      <c r="Y660" s="566"/>
      <c r="Z660" s="566"/>
      <c r="AA660" s="566"/>
      <c r="AB660" s="566"/>
      <c r="AC660" s="566"/>
      <c r="AD660" s="566"/>
    </row>
    <row r="661" spans="18:30" x14ac:dyDescent="0.25">
      <c r="R661" s="566"/>
      <c r="S661" s="566"/>
      <c r="T661" s="566"/>
      <c r="U661" s="566"/>
      <c r="V661" s="566"/>
      <c r="W661" s="566"/>
      <c r="X661" s="566"/>
      <c r="Y661" s="566"/>
      <c r="Z661" s="566"/>
      <c r="AA661" s="566"/>
      <c r="AB661" s="566"/>
      <c r="AC661" s="566"/>
      <c r="AD661" s="566"/>
    </row>
    <row r="662" spans="18:30" x14ac:dyDescent="0.25">
      <c r="R662" s="566"/>
      <c r="S662" s="566"/>
      <c r="T662" s="566"/>
      <c r="U662" s="566"/>
      <c r="V662" s="566"/>
      <c r="W662" s="566"/>
      <c r="X662" s="566"/>
      <c r="Y662" s="566"/>
      <c r="Z662" s="566"/>
      <c r="AA662" s="566"/>
      <c r="AB662" s="566"/>
      <c r="AC662" s="566"/>
      <c r="AD662" s="566"/>
    </row>
    <row r="663" spans="18:30" x14ac:dyDescent="0.25">
      <c r="R663" s="566"/>
      <c r="S663" s="566"/>
      <c r="T663" s="566"/>
      <c r="U663" s="566"/>
      <c r="V663" s="566"/>
      <c r="W663" s="566"/>
      <c r="X663" s="566"/>
      <c r="Y663" s="566"/>
      <c r="Z663" s="566"/>
      <c r="AA663" s="566"/>
      <c r="AB663" s="566"/>
      <c r="AC663" s="566"/>
      <c r="AD663" s="566"/>
    </row>
    <row r="664" spans="18:30" x14ac:dyDescent="0.25">
      <c r="R664" s="566"/>
      <c r="S664" s="566"/>
      <c r="T664" s="566"/>
      <c r="U664" s="566"/>
      <c r="V664" s="566"/>
      <c r="W664" s="566"/>
      <c r="X664" s="566"/>
      <c r="Y664" s="566"/>
      <c r="Z664" s="566"/>
      <c r="AA664" s="566"/>
      <c r="AB664" s="566"/>
      <c r="AC664" s="566"/>
      <c r="AD664" s="566"/>
    </row>
    <row r="665" spans="18:30" x14ac:dyDescent="0.25">
      <c r="R665" s="566"/>
      <c r="S665" s="566"/>
      <c r="T665" s="566"/>
      <c r="U665" s="566"/>
      <c r="V665" s="566"/>
      <c r="W665" s="566"/>
      <c r="X665" s="566"/>
      <c r="Y665" s="566"/>
      <c r="Z665" s="566"/>
      <c r="AA665" s="566"/>
      <c r="AB665" s="566"/>
      <c r="AC665" s="566"/>
      <c r="AD665" s="566"/>
    </row>
    <row r="666" spans="18:30" x14ac:dyDescent="0.25">
      <c r="R666" s="566"/>
      <c r="S666" s="566"/>
      <c r="T666" s="566"/>
      <c r="U666" s="566"/>
      <c r="V666" s="566"/>
      <c r="W666" s="566"/>
      <c r="X666" s="566"/>
      <c r="Y666" s="566"/>
      <c r="Z666" s="566"/>
      <c r="AA666" s="566"/>
      <c r="AB666" s="566"/>
      <c r="AC666" s="566"/>
      <c r="AD666" s="566"/>
    </row>
    <row r="667" spans="18:30" x14ac:dyDescent="0.25">
      <c r="R667" s="566"/>
      <c r="S667" s="566"/>
      <c r="T667" s="566"/>
      <c r="U667" s="566"/>
      <c r="V667" s="566"/>
      <c r="W667" s="566"/>
      <c r="X667" s="566"/>
      <c r="Y667" s="566"/>
      <c r="Z667" s="566"/>
      <c r="AA667" s="566"/>
      <c r="AB667" s="566"/>
      <c r="AC667" s="566"/>
      <c r="AD667" s="566"/>
    </row>
    <row r="668" spans="18:30" x14ac:dyDescent="0.25">
      <c r="R668" s="566"/>
      <c r="S668" s="566"/>
      <c r="T668" s="566"/>
      <c r="U668" s="566"/>
      <c r="V668" s="566"/>
      <c r="W668" s="566"/>
      <c r="X668" s="566"/>
      <c r="Y668" s="566"/>
      <c r="Z668" s="566"/>
      <c r="AA668" s="566"/>
      <c r="AB668" s="566"/>
      <c r="AC668" s="566"/>
      <c r="AD668" s="566"/>
    </row>
    <row r="669" spans="18:30" x14ac:dyDescent="0.25">
      <c r="R669" s="566"/>
      <c r="S669" s="566"/>
      <c r="T669" s="566"/>
      <c r="U669" s="566"/>
      <c r="V669" s="566"/>
      <c r="W669" s="566"/>
      <c r="X669" s="566"/>
      <c r="Y669" s="566"/>
      <c r="Z669" s="566"/>
      <c r="AA669" s="566"/>
      <c r="AB669" s="566"/>
      <c r="AC669" s="566"/>
      <c r="AD669" s="566"/>
    </row>
    <row r="670" spans="18:30" x14ac:dyDescent="0.25">
      <c r="R670" s="566"/>
      <c r="S670" s="566"/>
      <c r="T670" s="566"/>
      <c r="U670" s="566"/>
      <c r="V670" s="566"/>
      <c r="W670" s="566"/>
      <c r="X670" s="566"/>
      <c r="Y670" s="566"/>
      <c r="Z670" s="566"/>
      <c r="AA670" s="566"/>
      <c r="AB670" s="566"/>
      <c r="AC670" s="566"/>
      <c r="AD670" s="566"/>
    </row>
    <row r="671" spans="18:30" x14ac:dyDescent="0.25">
      <c r="R671" s="566"/>
      <c r="S671" s="566"/>
      <c r="T671" s="566"/>
      <c r="U671" s="566"/>
      <c r="V671" s="566"/>
      <c r="W671" s="566"/>
      <c r="X671" s="566"/>
      <c r="Y671" s="566"/>
      <c r="Z671" s="566"/>
      <c r="AA671" s="566"/>
      <c r="AB671" s="566"/>
      <c r="AC671" s="566"/>
      <c r="AD671" s="566"/>
    </row>
    <row r="672" spans="18:30" x14ac:dyDescent="0.25">
      <c r="R672" s="566"/>
      <c r="S672" s="566"/>
      <c r="T672" s="566"/>
      <c r="U672" s="566"/>
      <c r="V672" s="566"/>
      <c r="W672" s="566"/>
      <c r="X672" s="566"/>
      <c r="Y672" s="566"/>
      <c r="Z672" s="566"/>
      <c r="AA672" s="566"/>
      <c r="AB672" s="566"/>
      <c r="AC672" s="566"/>
      <c r="AD672" s="566"/>
    </row>
    <row r="673" spans="18:30" x14ac:dyDescent="0.25">
      <c r="R673" s="566"/>
      <c r="S673" s="566"/>
      <c r="T673" s="566"/>
      <c r="U673" s="566"/>
      <c r="V673" s="566"/>
      <c r="W673" s="566"/>
      <c r="X673" s="566"/>
      <c r="Y673" s="566"/>
      <c r="Z673" s="566"/>
      <c r="AA673" s="566"/>
      <c r="AB673" s="566"/>
      <c r="AC673" s="566"/>
      <c r="AD673" s="566"/>
    </row>
    <row r="674" spans="18:30" x14ac:dyDescent="0.25">
      <c r="R674" s="566"/>
      <c r="S674" s="566"/>
      <c r="T674" s="566"/>
      <c r="U674" s="566"/>
      <c r="V674" s="566"/>
      <c r="W674" s="566"/>
      <c r="X674" s="566"/>
      <c r="Y674" s="566"/>
      <c r="Z674" s="566"/>
      <c r="AA674" s="566"/>
      <c r="AB674" s="566"/>
      <c r="AC674" s="566"/>
      <c r="AD674" s="566"/>
    </row>
    <row r="675" spans="18:30" x14ac:dyDescent="0.25">
      <c r="R675" s="566"/>
      <c r="S675" s="566"/>
      <c r="T675" s="566"/>
      <c r="U675" s="566"/>
      <c r="V675" s="566"/>
      <c r="W675" s="566"/>
      <c r="X675" s="566"/>
      <c r="Y675" s="566"/>
      <c r="Z675" s="566"/>
      <c r="AA675" s="566"/>
      <c r="AB675" s="566"/>
      <c r="AC675" s="566"/>
      <c r="AD675" s="566"/>
    </row>
    <row r="676" spans="18:30" x14ac:dyDescent="0.25">
      <c r="R676" s="566"/>
      <c r="S676" s="566"/>
      <c r="T676" s="566"/>
      <c r="U676" s="566"/>
      <c r="V676" s="566"/>
      <c r="W676" s="566"/>
      <c r="X676" s="566"/>
      <c r="Y676" s="566"/>
      <c r="Z676" s="566"/>
      <c r="AA676" s="566"/>
      <c r="AB676" s="566"/>
      <c r="AC676" s="566"/>
      <c r="AD676" s="566"/>
    </row>
    <row r="677" spans="18:30" x14ac:dyDescent="0.25">
      <c r="R677" s="566"/>
      <c r="S677" s="566"/>
      <c r="T677" s="566"/>
      <c r="U677" s="566"/>
      <c r="V677" s="566"/>
      <c r="W677" s="566"/>
      <c r="X677" s="566"/>
      <c r="Y677" s="566"/>
      <c r="Z677" s="566"/>
      <c r="AA677" s="566"/>
      <c r="AB677" s="566"/>
      <c r="AC677" s="566"/>
      <c r="AD677" s="566"/>
    </row>
    <row r="678" spans="18:30" x14ac:dyDescent="0.25">
      <c r="R678" s="566"/>
      <c r="S678" s="566"/>
      <c r="T678" s="566"/>
      <c r="U678" s="566"/>
      <c r="V678" s="566"/>
      <c r="W678" s="566"/>
      <c r="X678" s="566"/>
      <c r="Y678" s="566"/>
      <c r="Z678" s="566"/>
      <c r="AA678" s="566"/>
      <c r="AB678" s="566"/>
      <c r="AC678" s="566"/>
      <c r="AD678" s="566"/>
    </row>
    <row r="679" spans="18:30" x14ac:dyDescent="0.25">
      <c r="R679" s="566"/>
      <c r="S679" s="566"/>
      <c r="T679" s="566"/>
      <c r="U679" s="566"/>
      <c r="V679" s="566"/>
      <c r="W679" s="566"/>
      <c r="X679" s="566"/>
      <c r="Y679" s="566"/>
      <c r="Z679" s="566"/>
      <c r="AA679" s="566"/>
      <c r="AB679" s="566"/>
      <c r="AC679" s="566"/>
      <c r="AD679" s="566"/>
    </row>
    <row r="680" spans="18:30" x14ac:dyDescent="0.25">
      <c r="R680" s="566"/>
      <c r="S680" s="566"/>
      <c r="T680" s="566"/>
      <c r="U680" s="566"/>
      <c r="V680" s="566"/>
      <c r="W680" s="566"/>
      <c r="X680" s="566"/>
      <c r="Y680" s="566"/>
      <c r="Z680" s="566"/>
      <c r="AA680" s="566"/>
      <c r="AB680" s="566"/>
      <c r="AC680" s="566"/>
      <c r="AD680" s="566"/>
    </row>
    <row r="681" spans="18:30" x14ac:dyDescent="0.25">
      <c r="R681" s="566"/>
      <c r="S681" s="566"/>
      <c r="T681" s="566"/>
      <c r="U681" s="566"/>
      <c r="V681" s="566"/>
      <c r="W681" s="566"/>
      <c r="X681" s="566"/>
      <c r="Y681" s="566"/>
      <c r="Z681" s="566"/>
      <c r="AA681" s="566"/>
      <c r="AB681" s="566"/>
      <c r="AC681" s="566"/>
      <c r="AD681" s="566"/>
    </row>
    <row r="682" spans="18:30" x14ac:dyDescent="0.25">
      <c r="R682" s="566"/>
      <c r="S682" s="566"/>
      <c r="T682" s="566"/>
      <c r="U682" s="566"/>
      <c r="V682" s="566"/>
      <c r="W682" s="566"/>
      <c r="X682" s="566"/>
      <c r="Y682" s="566"/>
      <c r="Z682" s="566"/>
      <c r="AA682" s="566"/>
      <c r="AB682" s="566"/>
      <c r="AC682" s="566"/>
      <c r="AD682" s="566"/>
    </row>
    <row r="683" spans="18:30" x14ac:dyDescent="0.25">
      <c r="R683" s="566"/>
      <c r="S683" s="566"/>
      <c r="T683" s="566"/>
      <c r="U683" s="566"/>
      <c r="V683" s="566"/>
      <c r="W683" s="566"/>
      <c r="X683" s="566"/>
      <c r="Y683" s="566"/>
      <c r="Z683" s="566"/>
      <c r="AA683" s="566"/>
      <c r="AB683" s="566"/>
      <c r="AC683" s="566"/>
      <c r="AD683" s="566"/>
    </row>
    <row r="684" spans="18:30" x14ac:dyDescent="0.25">
      <c r="R684" s="566"/>
      <c r="S684" s="566"/>
      <c r="T684" s="566"/>
      <c r="U684" s="566"/>
      <c r="V684" s="566"/>
      <c r="W684" s="566"/>
      <c r="X684" s="566"/>
      <c r="Y684" s="566"/>
      <c r="Z684" s="566"/>
      <c r="AA684" s="566"/>
      <c r="AB684" s="566"/>
      <c r="AC684" s="566"/>
      <c r="AD684" s="566"/>
    </row>
    <row r="685" spans="18:30" x14ac:dyDescent="0.25">
      <c r="R685" s="566"/>
      <c r="S685" s="566"/>
      <c r="T685" s="566"/>
      <c r="U685" s="566"/>
      <c r="V685" s="566"/>
      <c r="W685" s="566"/>
      <c r="X685" s="566"/>
      <c r="Y685" s="566"/>
      <c r="Z685" s="566"/>
      <c r="AA685" s="566"/>
      <c r="AB685" s="566"/>
      <c r="AC685" s="566"/>
      <c r="AD685" s="566"/>
    </row>
    <row r="686" spans="18:30" x14ac:dyDescent="0.25">
      <c r="R686" s="566"/>
      <c r="S686" s="566"/>
      <c r="T686" s="566"/>
      <c r="U686" s="566"/>
      <c r="V686" s="566"/>
      <c r="W686" s="566"/>
      <c r="X686" s="566"/>
      <c r="Y686" s="566"/>
      <c r="Z686" s="566"/>
      <c r="AA686" s="566"/>
      <c r="AB686" s="566"/>
      <c r="AC686" s="566"/>
      <c r="AD686" s="566"/>
    </row>
    <row r="687" spans="18:30" x14ac:dyDescent="0.25">
      <c r="R687" s="566"/>
      <c r="S687" s="566"/>
      <c r="T687" s="566"/>
      <c r="U687" s="566"/>
      <c r="V687" s="566"/>
      <c r="W687" s="566"/>
      <c r="X687" s="566"/>
      <c r="Y687" s="566"/>
      <c r="Z687" s="566"/>
      <c r="AA687" s="566"/>
      <c r="AB687" s="566"/>
      <c r="AC687" s="566"/>
      <c r="AD687" s="566"/>
    </row>
    <row r="688" spans="18:30" x14ac:dyDescent="0.25">
      <c r="R688" s="566"/>
      <c r="S688" s="566"/>
      <c r="T688" s="566"/>
      <c r="U688" s="566"/>
      <c r="V688" s="566"/>
      <c r="W688" s="566"/>
      <c r="X688" s="566"/>
      <c r="Y688" s="566"/>
      <c r="Z688" s="566"/>
      <c r="AA688" s="566"/>
      <c r="AB688" s="566"/>
      <c r="AC688" s="566"/>
      <c r="AD688" s="566"/>
    </row>
    <row r="689" spans="18:30" x14ac:dyDescent="0.25">
      <c r="R689" s="566"/>
      <c r="S689" s="566"/>
      <c r="T689" s="566"/>
      <c r="U689" s="566"/>
      <c r="V689" s="566"/>
      <c r="W689" s="566"/>
      <c r="X689" s="566"/>
      <c r="Y689" s="566"/>
      <c r="Z689" s="566"/>
      <c r="AA689" s="566"/>
      <c r="AB689" s="566"/>
      <c r="AC689" s="566"/>
      <c r="AD689" s="566"/>
    </row>
    <row r="690" spans="18:30" x14ac:dyDescent="0.25">
      <c r="R690" s="566"/>
      <c r="S690" s="566"/>
      <c r="T690" s="566"/>
      <c r="U690" s="566"/>
      <c r="V690" s="566"/>
      <c r="W690" s="566"/>
      <c r="X690" s="566"/>
      <c r="Y690" s="566"/>
      <c r="Z690" s="566"/>
      <c r="AA690" s="566"/>
      <c r="AB690" s="566"/>
      <c r="AC690" s="566"/>
      <c r="AD690" s="566"/>
    </row>
    <row r="691" spans="18:30" x14ac:dyDescent="0.25">
      <c r="R691" s="566"/>
      <c r="S691" s="566"/>
      <c r="T691" s="566"/>
      <c r="U691" s="566"/>
      <c r="V691" s="566"/>
      <c r="W691" s="566"/>
      <c r="X691" s="566"/>
      <c r="Y691" s="566"/>
      <c r="Z691" s="566"/>
      <c r="AA691" s="566"/>
      <c r="AB691" s="566"/>
      <c r="AC691" s="566"/>
      <c r="AD691" s="566"/>
    </row>
    <row r="692" spans="18:30" x14ac:dyDescent="0.25">
      <c r="R692" s="566"/>
      <c r="S692" s="566"/>
      <c r="T692" s="566"/>
      <c r="U692" s="566"/>
      <c r="V692" s="566"/>
      <c r="W692" s="566"/>
      <c r="X692" s="566"/>
      <c r="Y692" s="566"/>
      <c r="Z692" s="566"/>
      <c r="AA692" s="566"/>
      <c r="AB692" s="566"/>
      <c r="AC692" s="566"/>
      <c r="AD692" s="566"/>
    </row>
    <row r="693" spans="18:30" x14ac:dyDescent="0.25">
      <c r="R693" s="566"/>
      <c r="S693" s="566"/>
      <c r="T693" s="566"/>
      <c r="U693" s="566"/>
      <c r="V693" s="566"/>
      <c r="W693" s="566"/>
      <c r="X693" s="566"/>
      <c r="Y693" s="566"/>
      <c r="Z693" s="566"/>
      <c r="AA693" s="566"/>
      <c r="AB693" s="566"/>
      <c r="AC693" s="566"/>
      <c r="AD693" s="566"/>
    </row>
    <row r="694" spans="18:30" x14ac:dyDescent="0.25">
      <c r="R694" s="566"/>
      <c r="S694" s="566"/>
      <c r="T694" s="566"/>
      <c r="U694" s="566"/>
      <c r="V694" s="566"/>
      <c r="W694" s="566"/>
      <c r="X694" s="566"/>
      <c r="Y694" s="566"/>
      <c r="Z694" s="566"/>
      <c r="AA694" s="566"/>
      <c r="AB694" s="566"/>
      <c r="AC694" s="566"/>
      <c r="AD694" s="566"/>
    </row>
    <row r="695" spans="18:30" x14ac:dyDescent="0.25">
      <c r="R695" s="566"/>
      <c r="S695" s="566"/>
      <c r="T695" s="566"/>
      <c r="U695" s="566"/>
      <c r="V695" s="566"/>
      <c r="W695" s="566"/>
      <c r="X695" s="566"/>
      <c r="Y695" s="566"/>
      <c r="Z695" s="566"/>
      <c r="AA695" s="566"/>
      <c r="AB695" s="566"/>
      <c r="AC695" s="566"/>
      <c r="AD695" s="566"/>
    </row>
    <row r="696" spans="18:30" x14ac:dyDescent="0.25">
      <c r="R696" s="566"/>
      <c r="S696" s="566"/>
      <c r="T696" s="566"/>
      <c r="U696" s="566"/>
      <c r="V696" s="566"/>
      <c r="W696" s="566"/>
      <c r="X696" s="566"/>
      <c r="Y696" s="566"/>
      <c r="Z696" s="566"/>
      <c r="AA696" s="566"/>
      <c r="AB696" s="566"/>
      <c r="AC696" s="566"/>
      <c r="AD696" s="566"/>
    </row>
    <row r="697" spans="18:30" x14ac:dyDescent="0.25">
      <c r="R697" s="566"/>
      <c r="S697" s="566"/>
      <c r="T697" s="566"/>
      <c r="U697" s="566"/>
      <c r="V697" s="566"/>
      <c r="W697" s="566"/>
      <c r="X697" s="566"/>
      <c r="Y697" s="566"/>
      <c r="Z697" s="566"/>
      <c r="AA697" s="566"/>
      <c r="AB697" s="566"/>
      <c r="AC697" s="566"/>
      <c r="AD697" s="566"/>
    </row>
    <row r="698" spans="18:30" x14ac:dyDescent="0.25">
      <c r="R698" s="566"/>
      <c r="S698" s="566"/>
      <c r="T698" s="566"/>
      <c r="U698" s="566"/>
      <c r="V698" s="566"/>
      <c r="W698" s="566"/>
      <c r="X698" s="566"/>
      <c r="Y698" s="566"/>
      <c r="Z698" s="566"/>
      <c r="AA698" s="566"/>
      <c r="AB698" s="566"/>
      <c r="AC698" s="566"/>
      <c r="AD698" s="566"/>
    </row>
    <row r="699" spans="18:30" x14ac:dyDescent="0.25">
      <c r="R699" s="566"/>
      <c r="S699" s="566"/>
      <c r="T699" s="566"/>
      <c r="U699" s="566"/>
      <c r="V699" s="566"/>
      <c r="W699" s="566"/>
      <c r="X699" s="566"/>
      <c r="Y699" s="566"/>
      <c r="Z699" s="566"/>
      <c r="AA699" s="566"/>
      <c r="AB699" s="566"/>
      <c r="AC699" s="566"/>
      <c r="AD699" s="566"/>
    </row>
    <row r="700" spans="18:30" x14ac:dyDescent="0.25">
      <c r="R700" s="566"/>
      <c r="S700" s="566"/>
      <c r="T700" s="566"/>
      <c r="U700" s="566"/>
      <c r="V700" s="566"/>
      <c r="W700" s="566"/>
      <c r="X700" s="566"/>
      <c r="Y700" s="566"/>
      <c r="Z700" s="566"/>
      <c r="AA700" s="566"/>
      <c r="AB700" s="566"/>
      <c r="AC700" s="566"/>
      <c r="AD700" s="566"/>
    </row>
    <row r="701" spans="18:30" x14ac:dyDescent="0.25">
      <c r="R701" s="566"/>
      <c r="S701" s="566"/>
      <c r="T701" s="566"/>
      <c r="U701" s="566"/>
      <c r="V701" s="566"/>
      <c r="W701" s="566"/>
      <c r="X701" s="566"/>
      <c r="Y701" s="566"/>
      <c r="Z701" s="566"/>
      <c r="AA701" s="566"/>
      <c r="AB701" s="566"/>
      <c r="AC701" s="566"/>
      <c r="AD701" s="566"/>
    </row>
    <row r="702" spans="18:30" x14ac:dyDescent="0.25">
      <c r="R702" s="566"/>
      <c r="S702" s="566"/>
      <c r="T702" s="566"/>
      <c r="U702" s="566"/>
      <c r="V702" s="566"/>
      <c r="W702" s="566"/>
      <c r="X702" s="566"/>
      <c r="Y702" s="566"/>
      <c r="Z702" s="566"/>
      <c r="AA702" s="566"/>
      <c r="AB702" s="566"/>
      <c r="AC702" s="566"/>
      <c r="AD702" s="566"/>
    </row>
    <row r="703" spans="18:30" x14ac:dyDescent="0.25">
      <c r="R703" s="566"/>
      <c r="S703" s="566"/>
      <c r="T703" s="566"/>
      <c r="U703" s="566"/>
      <c r="V703" s="566"/>
      <c r="W703" s="566"/>
      <c r="X703" s="566"/>
      <c r="Y703" s="566"/>
      <c r="Z703" s="566"/>
      <c r="AA703" s="566"/>
      <c r="AB703" s="566"/>
      <c r="AC703" s="566"/>
      <c r="AD703" s="566"/>
    </row>
    <row r="704" spans="18:30" x14ac:dyDescent="0.25">
      <c r="R704" s="566"/>
      <c r="S704" s="566"/>
      <c r="T704" s="566"/>
      <c r="U704" s="566"/>
      <c r="V704" s="566"/>
      <c r="W704" s="566"/>
      <c r="X704" s="566"/>
      <c r="Y704" s="566"/>
      <c r="Z704" s="566"/>
      <c r="AA704" s="566"/>
      <c r="AB704" s="566"/>
      <c r="AC704" s="566"/>
      <c r="AD704" s="566"/>
    </row>
    <row r="705" spans="18:30" x14ac:dyDescent="0.25">
      <c r="R705" s="566"/>
      <c r="S705" s="566"/>
      <c r="T705" s="566"/>
      <c r="U705" s="566"/>
      <c r="V705" s="566"/>
      <c r="W705" s="566"/>
      <c r="X705" s="566"/>
      <c r="Y705" s="566"/>
      <c r="Z705" s="566"/>
      <c r="AA705" s="566"/>
      <c r="AB705" s="566"/>
      <c r="AC705" s="566"/>
      <c r="AD705" s="566"/>
    </row>
    <row r="706" spans="18:30" x14ac:dyDescent="0.25">
      <c r="R706" s="566"/>
      <c r="S706" s="566"/>
      <c r="T706" s="566"/>
      <c r="U706" s="566"/>
      <c r="V706" s="566"/>
      <c r="W706" s="566"/>
      <c r="X706" s="566"/>
      <c r="Y706" s="566"/>
      <c r="Z706" s="566"/>
      <c r="AA706" s="566"/>
      <c r="AB706" s="566"/>
      <c r="AC706" s="566"/>
      <c r="AD706" s="566"/>
    </row>
    <row r="707" spans="18:30" x14ac:dyDescent="0.25">
      <c r="R707" s="566"/>
      <c r="S707" s="566"/>
      <c r="T707" s="566"/>
      <c r="U707" s="566"/>
      <c r="V707" s="566"/>
      <c r="W707" s="566"/>
      <c r="X707" s="566"/>
      <c r="Y707" s="566"/>
      <c r="Z707" s="566"/>
      <c r="AA707" s="566"/>
      <c r="AB707" s="566"/>
      <c r="AC707" s="566"/>
      <c r="AD707" s="566"/>
    </row>
    <row r="708" spans="18:30" x14ac:dyDescent="0.25">
      <c r="R708" s="566"/>
      <c r="S708" s="566"/>
      <c r="T708" s="566"/>
      <c r="U708" s="566"/>
      <c r="V708" s="566"/>
      <c r="W708" s="566"/>
      <c r="X708" s="566"/>
      <c r="Y708" s="566"/>
      <c r="Z708" s="566"/>
      <c r="AA708" s="566"/>
      <c r="AB708" s="566"/>
      <c r="AC708" s="566"/>
      <c r="AD708" s="566"/>
    </row>
    <row r="709" spans="18:30" x14ac:dyDescent="0.25">
      <c r="R709" s="566"/>
      <c r="S709" s="566"/>
      <c r="T709" s="566"/>
      <c r="U709" s="566"/>
      <c r="V709" s="566"/>
      <c r="W709" s="566"/>
      <c r="X709" s="566"/>
      <c r="Y709" s="566"/>
      <c r="Z709" s="566"/>
      <c r="AA709" s="566"/>
      <c r="AB709" s="566"/>
      <c r="AC709" s="566"/>
      <c r="AD709" s="566"/>
    </row>
    <row r="710" spans="18:30" x14ac:dyDescent="0.25">
      <c r="R710" s="566"/>
      <c r="S710" s="566"/>
      <c r="T710" s="566"/>
      <c r="U710" s="566"/>
      <c r="V710" s="566"/>
      <c r="W710" s="566"/>
      <c r="X710" s="566"/>
      <c r="Y710" s="566"/>
      <c r="Z710" s="566"/>
      <c r="AA710" s="566"/>
      <c r="AB710" s="566"/>
      <c r="AC710" s="566"/>
      <c r="AD710" s="566"/>
    </row>
    <row r="711" spans="18:30" x14ac:dyDescent="0.25">
      <c r="R711" s="566"/>
      <c r="S711" s="566"/>
      <c r="T711" s="566"/>
      <c r="U711" s="566"/>
      <c r="V711" s="566"/>
      <c r="W711" s="566"/>
      <c r="X711" s="566"/>
      <c r="Y711" s="566"/>
      <c r="Z711" s="566"/>
      <c r="AA711" s="566"/>
      <c r="AB711" s="566"/>
      <c r="AC711" s="566"/>
      <c r="AD711" s="566"/>
    </row>
    <row r="712" spans="18:30" x14ac:dyDescent="0.25">
      <c r="R712" s="566"/>
      <c r="S712" s="566"/>
      <c r="T712" s="566"/>
      <c r="U712" s="566"/>
      <c r="V712" s="566"/>
      <c r="W712" s="566"/>
      <c r="X712" s="566"/>
      <c r="Y712" s="566"/>
      <c r="Z712" s="566"/>
      <c r="AA712" s="566"/>
      <c r="AB712" s="566"/>
      <c r="AC712" s="566"/>
      <c r="AD712" s="566"/>
    </row>
    <row r="713" spans="18:30" x14ac:dyDescent="0.25">
      <c r="R713" s="566"/>
      <c r="S713" s="566"/>
      <c r="T713" s="566"/>
      <c r="U713" s="566"/>
      <c r="V713" s="566"/>
      <c r="W713" s="566"/>
      <c r="X713" s="566"/>
      <c r="Y713" s="566"/>
      <c r="Z713" s="566"/>
      <c r="AA713" s="566"/>
      <c r="AB713" s="566"/>
      <c r="AC713" s="566"/>
      <c r="AD713" s="566"/>
    </row>
    <row r="714" spans="18:30" x14ac:dyDescent="0.25">
      <c r="R714" s="566"/>
      <c r="S714" s="566"/>
      <c r="T714" s="566"/>
      <c r="U714" s="566"/>
      <c r="V714" s="566"/>
      <c r="W714" s="566"/>
      <c r="X714" s="566"/>
      <c r="Y714" s="566"/>
      <c r="Z714" s="566"/>
      <c r="AA714" s="566"/>
      <c r="AB714" s="566"/>
      <c r="AC714" s="566"/>
      <c r="AD714" s="566"/>
    </row>
    <row r="715" spans="18:30" x14ac:dyDescent="0.25">
      <c r="R715" s="566"/>
      <c r="S715" s="566"/>
      <c r="T715" s="566"/>
      <c r="U715" s="566"/>
      <c r="V715" s="566"/>
      <c r="W715" s="566"/>
      <c r="X715" s="566"/>
      <c r="Y715" s="566"/>
      <c r="Z715" s="566"/>
      <c r="AA715" s="566"/>
      <c r="AB715" s="566"/>
      <c r="AC715" s="566"/>
      <c r="AD715" s="566"/>
    </row>
    <row r="716" spans="18:30" x14ac:dyDescent="0.25">
      <c r="R716" s="566"/>
      <c r="S716" s="566"/>
      <c r="T716" s="566"/>
      <c r="U716" s="566"/>
      <c r="V716" s="566"/>
      <c r="W716" s="566"/>
      <c r="X716" s="566"/>
      <c r="Y716" s="566"/>
      <c r="Z716" s="566"/>
      <c r="AA716" s="566"/>
      <c r="AB716" s="566"/>
      <c r="AC716" s="566"/>
      <c r="AD716" s="566"/>
    </row>
    <row r="717" spans="18:30" x14ac:dyDescent="0.25">
      <c r="R717" s="566"/>
      <c r="S717" s="566"/>
      <c r="T717" s="566"/>
      <c r="U717" s="566"/>
      <c r="V717" s="566"/>
      <c r="W717" s="566"/>
      <c r="X717" s="566"/>
      <c r="Y717" s="566"/>
      <c r="Z717" s="566"/>
      <c r="AA717" s="566"/>
      <c r="AB717" s="566"/>
      <c r="AC717" s="566"/>
      <c r="AD717" s="566"/>
    </row>
    <row r="718" spans="18:30" x14ac:dyDescent="0.25">
      <c r="R718" s="566"/>
      <c r="S718" s="566"/>
      <c r="T718" s="566"/>
      <c r="U718" s="566"/>
      <c r="V718" s="566"/>
      <c r="W718" s="566"/>
      <c r="X718" s="566"/>
      <c r="Y718" s="566"/>
      <c r="Z718" s="566"/>
      <c r="AA718" s="566"/>
      <c r="AB718" s="566"/>
      <c r="AC718" s="566"/>
      <c r="AD718" s="566"/>
    </row>
    <row r="719" spans="18:30" x14ac:dyDescent="0.25">
      <c r="R719" s="566"/>
      <c r="S719" s="566"/>
      <c r="T719" s="566"/>
      <c r="U719" s="566"/>
      <c r="V719" s="566"/>
      <c r="W719" s="566"/>
      <c r="X719" s="566"/>
      <c r="Y719" s="566"/>
      <c r="Z719" s="566"/>
      <c r="AA719" s="566"/>
      <c r="AB719" s="566"/>
      <c r="AC719" s="566"/>
      <c r="AD719" s="566"/>
    </row>
    <row r="720" spans="18:30" x14ac:dyDescent="0.25">
      <c r="R720" s="566"/>
      <c r="S720" s="566"/>
      <c r="T720" s="566"/>
      <c r="U720" s="566"/>
      <c r="V720" s="566"/>
      <c r="W720" s="566"/>
      <c r="X720" s="566"/>
      <c r="Y720" s="566"/>
      <c r="Z720" s="566"/>
      <c r="AA720" s="566"/>
      <c r="AB720" s="566"/>
      <c r="AC720" s="566"/>
      <c r="AD720" s="566"/>
    </row>
    <row r="721" spans="18:30" x14ac:dyDescent="0.25">
      <c r="R721" s="566"/>
      <c r="S721" s="566"/>
      <c r="T721" s="566"/>
      <c r="U721" s="566"/>
      <c r="V721" s="566"/>
      <c r="W721" s="566"/>
      <c r="X721" s="566"/>
      <c r="Y721" s="566"/>
      <c r="Z721" s="566"/>
      <c r="AA721" s="566"/>
      <c r="AB721" s="566"/>
      <c r="AC721" s="566"/>
      <c r="AD721" s="566"/>
    </row>
    <row r="722" spans="18:30" x14ac:dyDescent="0.25">
      <c r="R722" s="566"/>
      <c r="S722" s="566"/>
      <c r="T722" s="566"/>
      <c r="U722" s="566"/>
      <c r="V722" s="566"/>
      <c r="W722" s="566"/>
      <c r="X722" s="566"/>
      <c r="Y722" s="566"/>
      <c r="Z722" s="566"/>
      <c r="AA722" s="566"/>
      <c r="AB722" s="566"/>
      <c r="AC722" s="566"/>
      <c r="AD722" s="566"/>
    </row>
    <row r="723" spans="18:30" x14ac:dyDescent="0.25">
      <c r="R723" s="566"/>
      <c r="S723" s="566"/>
      <c r="T723" s="566"/>
      <c r="U723" s="566"/>
      <c r="V723" s="566"/>
      <c r="W723" s="566"/>
      <c r="X723" s="566"/>
      <c r="Y723" s="566"/>
      <c r="Z723" s="566"/>
      <c r="AA723" s="566"/>
      <c r="AB723" s="566"/>
      <c r="AC723" s="566"/>
      <c r="AD723" s="566"/>
    </row>
    <row r="724" spans="18:30" x14ac:dyDescent="0.25">
      <c r="R724" s="566"/>
      <c r="S724" s="566"/>
      <c r="T724" s="566"/>
      <c r="U724" s="566"/>
      <c r="V724" s="566"/>
      <c r="W724" s="566"/>
      <c r="X724" s="566"/>
      <c r="Y724" s="566"/>
      <c r="Z724" s="566"/>
      <c r="AA724" s="566"/>
      <c r="AB724" s="566"/>
      <c r="AC724" s="566"/>
      <c r="AD724" s="566"/>
    </row>
    <row r="725" spans="18:30" x14ac:dyDescent="0.25">
      <c r="R725" s="566"/>
      <c r="S725" s="566"/>
      <c r="T725" s="566"/>
      <c r="U725" s="566"/>
      <c r="V725" s="566"/>
      <c r="W725" s="566"/>
      <c r="X725" s="566"/>
      <c r="Y725" s="566"/>
      <c r="Z725" s="566"/>
      <c r="AA725" s="566"/>
      <c r="AB725" s="566"/>
      <c r="AC725" s="566"/>
      <c r="AD725" s="566"/>
    </row>
    <row r="726" spans="18:30" x14ac:dyDescent="0.25">
      <c r="R726" s="566"/>
      <c r="S726" s="566"/>
      <c r="T726" s="566"/>
      <c r="U726" s="566"/>
      <c r="V726" s="566"/>
      <c r="W726" s="566"/>
      <c r="X726" s="566"/>
      <c r="Y726" s="566"/>
      <c r="Z726" s="566"/>
      <c r="AA726" s="566"/>
      <c r="AB726" s="566"/>
      <c r="AC726" s="566"/>
      <c r="AD726" s="566"/>
    </row>
    <row r="727" spans="18:30" x14ac:dyDescent="0.25">
      <c r="R727" s="566"/>
      <c r="S727" s="566"/>
      <c r="T727" s="566"/>
      <c r="U727" s="566"/>
      <c r="V727" s="566"/>
      <c r="W727" s="566"/>
      <c r="X727" s="566"/>
      <c r="Y727" s="566"/>
      <c r="Z727" s="566"/>
      <c r="AA727" s="566"/>
      <c r="AB727" s="566"/>
      <c r="AC727" s="566"/>
      <c r="AD727" s="566"/>
    </row>
    <row r="728" spans="18:30" x14ac:dyDescent="0.25">
      <c r="R728" s="566"/>
      <c r="S728" s="566"/>
      <c r="T728" s="566"/>
      <c r="U728" s="566"/>
      <c r="V728" s="566"/>
      <c r="W728" s="566"/>
      <c r="X728" s="566"/>
      <c r="Y728" s="566"/>
      <c r="Z728" s="566"/>
      <c r="AA728" s="566"/>
      <c r="AB728" s="566"/>
      <c r="AC728" s="566"/>
      <c r="AD728" s="566"/>
    </row>
    <row r="729" spans="18:30" x14ac:dyDescent="0.25">
      <c r="R729" s="566"/>
      <c r="S729" s="566"/>
      <c r="T729" s="566"/>
      <c r="U729" s="566"/>
      <c r="V729" s="566"/>
      <c r="W729" s="566"/>
      <c r="X729" s="566"/>
      <c r="Y729" s="566"/>
      <c r="Z729" s="566"/>
      <c r="AA729" s="566"/>
      <c r="AB729" s="566"/>
      <c r="AC729" s="566"/>
      <c r="AD729" s="566"/>
    </row>
    <row r="730" spans="18:30" x14ac:dyDescent="0.25">
      <c r="R730" s="566"/>
      <c r="S730" s="566"/>
      <c r="T730" s="566"/>
      <c r="U730" s="566"/>
      <c r="V730" s="566"/>
      <c r="W730" s="566"/>
      <c r="X730" s="566"/>
      <c r="Y730" s="566"/>
      <c r="Z730" s="566"/>
      <c r="AA730" s="566"/>
      <c r="AB730" s="566"/>
      <c r="AC730" s="566"/>
      <c r="AD730" s="566"/>
    </row>
    <row r="731" spans="18:30" x14ac:dyDescent="0.25">
      <c r="R731" s="566"/>
      <c r="S731" s="566"/>
      <c r="T731" s="566"/>
      <c r="U731" s="566"/>
      <c r="V731" s="566"/>
      <c r="W731" s="566"/>
      <c r="X731" s="566"/>
      <c r="Y731" s="566"/>
      <c r="Z731" s="566"/>
      <c r="AA731" s="566"/>
      <c r="AB731" s="566"/>
      <c r="AC731" s="566"/>
      <c r="AD731" s="566"/>
    </row>
    <row r="732" spans="18:30" x14ac:dyDescent="0.25">
      <c r="R732" s="566"/>
      <c r="S732" s="566"/>
      <c r="T732" s="566"/>
      <c r="U732" s="566"/>
      <c r="V732" s="566"/>
      <c r="W732" s="566"/>
      <c r="X732" s="566"/>
      <c r="Y732" s="566"/>
      <c r="Z732" s="566"/>
      <c r="AA732" s="566"/>
      <c r="AB732" s="566"/>
      <c r="AC732" s="566"/>
      <c r="AD732" s="566"/>
    </row>
    <row r="733" spans="18:30" x14ac:dyDescent="0.25">
      <c r="R733" s="566"/>
      <c r="S733" s="566"/>
      <c r="T733" s="566"/>
      <c r="U733" s="566"/>
      <c r="V733" s="566"/>
      <c r="W733" s="566"/>
      <c r="X733" s="566"/>
      <c r="Y733" s="566"/>
      <c r="Z733" s="566"/>
      <c r="AA733" s="566"/>
      <c r="AB733" s="566"/>
      <c r="AC733" s="566"/>
      <c r="AD733" s="566"/>
    </row>
    <row r="734" spans="18:30" x14ac:dyDescent="0.25">
      <c r="R734" s="566"/>
      <c r="S734" s="566"/>
      <c r="T734" s="566"/>
      <c r="U734" s="566"/>
      <c r="V734" s="566"/>
      <c r="W734" s="566"/>
      <c r="X734" s="566"/>
      <c r="Y734" s="566"/>
      <c r="Z734" s="566"/>
      <c r="AA734" s="566"/>
      <c r="AB734" s="566"/>
      <c r="AC734" s="566"/>
      <c r="AD734" s="566"/>
    </row>
    <row r="735" spans="18:30" x14ac:dyDescent="0.25">
      <c r="R735" s="566"/>
      <c r="S735" s="566"/>
      <c r="T735" s="566"/>
      <c r="U735" s="566"/>
      <c r="V735" s="566"/>
      <c r="W735" s="566"/>
      <c r="X735" s="566"/>
      <c r="Y735" s="566"/>
      <c r="Z735" s="566"/>
      <c r="AA735" s="566"/>
      <c r="AB735" s="566"/>
      <c r="AC735" s="566"/>
      <c r="AD735" s="566"/>
    </row>
    <row r="736" spans="18:30" x14ac:dyDescent="0.25">
      <c r="R736" s="566"/>
      <c r="S736" s="566"/>
      <c r="T736" s="566"/>
      <c r="U736" s="566"/>
      <c r="V736" s="566"/>
      <c r="W736" s="566"/>
      <c r="X736" s="566"/>
      <c r="Y736" s="566"/>
      <c r="Z736" s="566"/>
      <c r="AA736" s="566"/>
      <c r="AB736" s="566"/>
      <c r="AC736" s="566"/>
      <c r="AD736" s="566"/>
    </row>
    <row r="737" spans="18:30" x14ac:dyDescent="0.25">
      <c r="R737" s="566"/>
      <c r="S737" s="566"/>
      <c r="T737" s="566"/>
      <c r="U737" s="566"/>
      <c r="V737" s="566"/>
      <c r="W737" s="566"/>
      <c r="X737" s="566"/>
      <c r="Y737" s="566"/>
      <c r="Z737" s="566"/>
      <c r="AA737" s="566"/>
      <c r="AB737" s="566"/>
      <c r="AC737" s="566"/>
      <c r="AD737" s="566"/>
    </row>
    <row r="738" spans="18:30" x14ac:dyDescent="0.25">
      <c r="R738" s="566"/>
      <c r="S738" s="566"/>
      <c r="T738" s="566"/>
      <c r="U738" s="566"/>
      <c r="V738" s="566"/>
      <c r="W738" s="566"/>
      <c r="X738" s="566"/>
      <c r="Y738" s="566"/>
      <c r="Z738" s="566"/>
      <c r="AA738" s="566"/>
      <c r="AB738" s="566"/>
      <c r="AC738" s="566"/>
      <c r="AD738" s="566"/>
    </row>
    <row r="739" spans="18:30" x14ac:dyDescent="0.25">
      <c r="R739" s="566"/>
      <c r="S739" s="566"/>
      <c r="T739" s="566"/>
      <c r="U739" s="566"/>
      <c r="V739" s="566"/>
      <c r="W739" s="566"/>
      <c r="X739" s="566"/>
      <c r="Y739" s="566"/>
      <c r="Z739" s="566"/>
      <c r="AA739" s="566"/>
      <c r="AB739" s="566"/>
      <c r="AC739" s="566"/>
      <c r="AD739" s="566"/>
    </row>
    <row r="740" spans="18:30" x14ac:dyDescent="0.25">
      <c r="R740" s="566"/>
      <c r="S740" s="566"/>
      <c r="T740" s="566"/>
      <c r="U740" s="566"/>
      <c r="V740" s="566"/>
      <c r="W740" s="566"/>
      <c r="X740" s="566"/>
      <c r="Y740" s="566"/>
      <c r="Z740" s="566"/>
      <c r="AA740" s="566"/>
      <c r="AB740" s="566"/>
      <c r="AC740" s="566"/>
      <c r="AD740" s="566"/>
    </row>
    <row r="741" spans="18:30" x14ac:dyDescent="0.25">
      <c r="R741" s="566"/>
      <c r="S741" s="566"/>
      <c r="T741" s="566"/>
      <c r="U741" s="566"/>
      <c r="V741" s="566"/>
      <c r="W741" s="566"/>
      <c r="X741" s="566"/>
      <c r="Y741" s="566"/>
      <c r="Z741" s="566"/>
      <c r="AA741" s="566"/>
      <c r="AB741" s="566"/>
      <c r="AC741" s="566"/>
      <c r="AD741" s="566"/>
    </row>
    <row r="742" spans="18:30" x14ac:dyDescent="0.25">
      <c r="R742" s="566"/>
      <c r="S742" s="566"/>
      <c r="T742" s="566"/>
      <c r="U742" s="566"/>
      <c r="V742" s="566"/>
      <c r="W742" s="566"/>
      <c r="X742" s="566"/>
      <c r="Y742" s="566"/>
      <c r="Z742" s="566"/>
      <c r="AA742" s="566"/>
      <c r="AB742" s="566"/>
      <c r="AC742" s="566"/>
      <c r="AD742" s="566"/>
    </row>
    <row r="743" spans="18:30" x14ac:dyDescent="0.25">
      <c r="R743" s="566"/>
      <c r="S743" s="566"/>
      <c r="T743" s="566"/>
      <c r="U743" s="566"/>
      <c r="V743" s="566"/>
      <c r="W743" s="566"/>
      <c r="X743" s="566"/>
      <c r="Y743" s="566"/>
      <c r="Z743" s="566"/>
      <c r="AA743" s="566"/>
      <c r="AB743" s="566"/>
      <c r="AC743" s="566"/>
      <c r="AD743" s="566"/>
    </row>
    <row r="744" spans="18:30" x14ac:dyDescent="0.25">
      <c r="R744" s="566"/>
      <c r="S744" s="566"/>
      <c r="T744" s="566"/>
      <c r="U744" s="566"/>
      <c r="V744" s="566"/>
      <c r="W744" s="566"/>
      <c r="X744" s="566"/>
      <c r="Y744" s="566"/>
      <c r="Z744" s="566"/>
      <c r="AA744" s="566"/>
      <c r="AB744" s="566"/>
      <c r="AC744" s="566"/>
      <c r="AD744" s="566"/>
    </row>
    <row r="745" spans="18:30" x14ac:dyDescent="0.25">
      <c r="R745" s="566"/>
      <c r="S745" s="566"/>
      <c r="T745" s="566"/>
      <c r="U745" s="566"/>
      <c r="V745" s="566"/>
      <c r="W745" s="566"/>
      <c r="X745" s="566"/>
      <c r="Y745" s="566"/>
      <c r="Z745" s="566"/>
      <c r="AA745" s="566"/>
      <c r="AB745" s="566"/>
      <c r="AC745" s="566"/>
      <c r="AD745" s="566"/>
    </row>
    <row r="746" spans="18:30" x14ac:dyDescent="0.25">
      <c r="R746" s="566"/>
      <c r="S746" s="566"/>
      <c r="T746" s="566"/>
      <c r="U746" s="566"/>
      <c r="V746" s="566"/>
      <c r="W746" s="566"/>
      <c r="X746" s="566"/>
      <c r="Y746" s="566"/>
      <c r="Z746" s="566"/>
      <c r="AA746" s="566"/>
      <c r="AB746" s="566"/>
      <c r="AC746" s="566"/>
      <c r="AD746" s="566"/>
    </row>
    <row r="747" spans="18:30" x14ac:dyDescent="0.25">
      <c r="R747" s="566"/>
      <c r="S747" s="566"/>
      <c r="T747" s="566"/>
      <c r="U747" s="566"/>
      <c r="V747" s="566"/>
      <c r="W747" s="566"/>
      <c r="X747" s="566"/>
      <c r="Y747" s="566"/>
      <c r="Z747" s="566"/>
      <c r="AA747" s="566"/>
      <c r="AB747" s="566"/>
      <c r="AC747" s="566"/>
      <c r="AD747" s="566"/>
    </row>
    <row r="748" spans="18:30" x14ac:dyDescent="0.25">
      <c r="R748" s="566"/>
      <c r="S748" s="566"/>
      <c r="T748" s="566"/>
      <c r="U748" s="566"/>
      <c r="V748" s="566"/>
      <c r="W748" s="566"/>
      <c r="X748" s="566"/>
      <c r="Y748" s="566"/>
      <c r="Z748" s="566"/>
      <c r="AA748" s="566"/>
      <c r="AB748" s="566"/>
      <c r="AC748" s="566"/>
      <c r="AD748" s="566"/>
    </row>
    <row r="749" spans="18:30" x14ac:dyDescent="0.25">
      <c r="R749" s="566"/>
      <c r="S749" s="566"/>
      <c r="T749" s="566"/>
      <c r="U749" s="566"/>
      <c r="V749" s="566"/>
      <c r="W749" s="566"/>
      <c r="X749" s="566"/>
      <c r="Y749" s="566"/>
      <c r="Z749" s="566"/>
      <c r="AA749" s="566"/>
      <c r="AB749" s="566"/>
      <c r="AC749" s="566"/>
      <c r="AD749" s="566"/>
    </row>
    <row r="750" spans="18:30" x14ac:dyDescent="0.25">
      <c r="R750" s="566"/>
      <c r="S750" s="566"/>
      <c r="T750" s="566"/>
      <c r="U750" s="566"/>
      <c r="V750" s="566"/>
      <c r="W750" s="566"/>
      <c r="X750" s="566"/>
      <c r="Y750" s="566"/>
      <c r="Z750" s="566"/>
      <c r="AA750" s="566"/>
      <c r="AB750" s="566"/>
      <c r="AC750" s="566"/>
      <c r="AD750" s="566"/>
    </row>
    <row r="751" spans="18:30" x14ac:dyDescent="0.25">
      <c r="R751" s="566"/>
      <c r="S751" s="566"/>
      <c r="T751" s="566"/>
      <c r="U751" s="566"/>
      <c r="V751" s="566"/>
      <c r="W751" s="566"/>
      <c r="X751" s="566"/>
      <c r="Y751" s="566"/>
      <c r="Z751" s="566"/>
      <c r="AA751" s="566"/>
      <c r="AB751" s="566"/>
      <c r="AC751" s="566"/>
      <c r="AD751" s="566"/>
    </row>
    <row r="752" spans="18:30" x14ac:dyDescent="0.25">
      <c r="R752" s="566"/>
      <c r="S752" s="566"/>
      <c r="T752" s="566"/>
      <c r="U752" s="566"/>
      <c r="V752" s="566"/>
      <c r="W752" s="566"/>
      <c r="X752" s="566"/>
      <c r="Y752" s="566"/>
      <c r="Z752" s="566"/>
      <c r="AA752" s="566"/>
      <c r="AB752" s="566"/>
      <c r="AC752" s="566"/>
      <c r="AD752" s="566"/>
    </row>
    <row r="753" spans="18:30" x14ac:dyDescent="0.25">
      <c r="R753" s="566"/>
      <c r="S753" s="566"/>
      <c r="T753" s="566"/>
      <c r="U753" s="566"/>
      <c r="V753" s="566"/>
      <c r="W753" s="566"/>
      <c r="X753" s="566"/>
      <c r="Y753" s="566"/>
      <c r="Z753" s="566"/>
      <c r="AA753" s="566"/>
      <c r="AB753" s="566"/>
      <c r="AC753" s="566"/>
      <c r="AD753" s="566"/>
    </row>
    <row r="754" spans="18:30" x14ac:dyDescent="0.25">
      <c r="R754" s="566"/>
      <c r="S754" s="566"/>
      <c r="T754" s="566"/>
      <c r="U754" s="566"/>
      <c r="V754" s="566"/>
      <c r="W754" s="566"/>
      <c r="X754" s="566"/>
      <c r="Y754" s="566"/>
      <c r="Z754" s="566"/>
      <c r="AA754" s="566"/>
      <c r="AB754" s="566"/>
      <c r="AC754" s="566"/>
      <c r="AD754" s="566"/>
    </row>
    <row r="755" spans="18:30" x14ac:dyDescent="0.25">
      <c r="R755" s="566"/>
      <c r="S755" s="566"/>
      <c r="T755" s="566"/>
      <c r="U755" s="566"/>
      <c r="V755" s="566"/>
      <c r="W755" s="566"/>
      <c r="X755" s="566"/>
      <c r="Y755" s="566"/>
      <c r="Z755" s="566"/>
      <c r="AA755" s="566"/>
      <c r="AB755" s="566"/>
      <c r="AC755" s="566"/>
      <c r="AD755" s="566"/>
    </row>
    <row r="756" spans="18:30" x14ac:dyDescent="0.25">
      <c r="R756" s="566"/>
      <c r="S756" s="566"/>
      <c r="T756" s="566"/>
      <c r="U756" s="566"/>
      <c r="V756" s="566"/>
      <c r="W756" s="566"/>
      <c r="X756" s="566"/>
      <c r="Y756" s="566"/>
      <c r="Z756" s="566"/>
      <c r="AA756" s="566"/>
      <c r="AB756" s="566"/>
      <c r="AC756" s="566"/>
      <c r="AD756" s="566"/>
    </row>
    <row r="757" spans="18:30" x14ac:dyDescent="0.25">
      <c r="R757" s="566"/>
      <c r="S757" s="566"/>
      <c r="T757" s="566"/>
      <c r="U757" s="566"/>
      <c r="V757" s="566"/>
      <c r="W757" s="566"/>
      <c r="X757" s="566"/>
      <c r="Y757" s="566"/>
      <c r="Z757" s="566"/>
      <c r="AA757" s="566"/>
      <c r="AB757" s="566"/>
      <c r="AC757" s="566"/>
      <c r="AD757" s="566"/>
    </row>
    <row r="758" spans="18:30" x14ac:dyDescent="0.25">
      <c r="R758" s="566"/>
      <c r="S758" s="566"/>
      <c r="T758" s="566"/>
      <c r="U758" s="566"/>
      <c r="V758" s="566"/>
      <c r="W758" s="566"/>
      <c r="X758" s="566"/>
      <c r="Y758" s="566"/>
      <c r="Z758" s="566"/>
      <c r="AA758" s="566"/>
      <c r="AB758" s="566"/>
      <c r="AC758" s="566"/>
      <c r="AD758" s="566"/>
    </row>
    <row r="759" spans="18:30" x14ac:dyDescent="0.25">
      <c r="R759" s="566"/>
      <c r="S759" s="566"/>
      <c r="T759" s="566"/>
      <c r="U759" s="566"/>
      <c r="V759" s="566"/>
      <c r="W759" s="566"/>
      <c r="X759" s="566"/>
      <c r="Y759" s="566"/>
      <c r="Z759" s="566"/>
      <c r="AA759" s="566"/>
      <c r="AB759" s="566"/>
      <c r="AC759" s="566"/>
      <c r="AD759" s="566"/>
    </row>
    <row r="760" spans="18:30" x14ac:dyDescent="0.25">
      <c r="R760" s="566"/>
      <c r="S760" s="566"/>
      <c r="T760" s="566"/>
      <c r="U760" s="566"/>
      <c r="V760" s="566"/>
      <c r="W760" s="566"/>
      <c r="X760" s="566"/>
      <c r="Y760" s="566"/>
      <c r="Z760" s="566"/>
      <c r="AA760" s="566"/>
      <c r="AB760" s="566"/>
      <c r="AC760" s="566"/>
      <c r="AD760" s="566"/>
    </row>
    <row r="761" spans="18:30" x14ac:dyDescent="0.25">
      <c r="R761" s="566"/>
      <c r="S761" s="566"/>
      <c r="T761" s="566"/>
      <c r="U761" s="566"/>
      <c r="V761" s="566"/>
      <c r="W761" s="566"/>
      <c r="X761" s="566"/>
      <c r="Y761" s="566"/>
      <c r="Z761" s="566"/>
      <c r="AA761" s="566"/>
      <c r="AB761" s="566"/>
      <c r="AC761" s="566"/>
      <c r="AD761" s="566"/>
    </row>
    <row r="762" spans="18:30" x14ac:dyDescent="0.25">
      <c r="R762" s="566"/>
      <c r="S762" s="566"/>
      <c r="T762" s="566"/>
      <c r="U762" s="566"/>
      <c r="V762" s="566"/>
      <c r="W762" s="566"/>
      <c r="X762" s="566"/>
      <c r="Y762" s="566"/>
      <c r="Z762" s="566"/>
      <c r="AA762" s="566"/>
      <c r="AB762" s="566"/>
      <c r="AC762" s="566"/>
      <c r="AD762" s="566"/>
    </row>
    <row r="763" spans="18:30" x14ac:dyDescent="0.25">
      <c r="R763" s="566"/>
      <c r="S763" s="566"/>
      <c r="T763" s="566"/>
      <c r="U763" s="566"/>
      <c r="V763" s="566"/>
      <c r="W763" s="566"/>
      <c r="X763" s="566"/>
      <c r="Y763" s="566"/>
      <c r="Z763" s="566"/>
      <c r="AA763" s="566"/>
      <c r="AB763" s="566"/>
      <c r="AC763" s="566"/>
      <c r="AD763" s="566"/>
    </row>
    <row r="764" spans="18:30" x14ac:dyDescent="0.25">
      <c r="R764" s="566"/>
      <c r="S764" s="566"/>
      <c r="T764" s="566"/>
      <c r="U764" s="566"/>
      <c r="V764" s="566"/>
      <c r="W764" s="566"/>
      <c r="X764" s="566"/>
      <c r="Y764" s="566"/>
      <c r="Z764" s="566"/>
      <c r="AA764" s="566"/>
      <c r="AB764" s="566"/>
      <c r="AC764" s="566"/>
      <c r="AD764" s="566"/>
    </row>
    <row r="765" spans="18:30" x14ac:dyDescent="0.25">
      <c r="R765" s="566"/>
      <c r="S765" s="566"/>
      <c r="T765" s="566"/>
      <c r="U765" s="566"/>
      <c r="V765" s="566"/>
      <c r="W765" s="566"/>
      <c r="X765" s="566"/>
      <c r="Y765" s="566"/>
      <c r="Z765" s="566"/>
      <c r="AA765" s="566"/>
      <c r="AB765" s="566"/>
      <c r="AC765" s="566"/>
      <c r="AD765" s="566"/>
    </row>
    <row r="766" spans="18:30" x14ac:dyDescent="0.25">
      <c r="R766" s="566"/>
      <c r="S766" s="566"/>
      <c r="T766" s="566"/>
      <c r="U766" s="566"/>
      <c r="V766" s="566"/>
      <c r="W766" s="566"/>
      <c r="X766" s="566"/>
      <c r="Y766" s="566"/>
      <c r="Z766" s="566"/>
      <c r="AA766" s="566"/>
      <c r="AB766" s="566"/>
      <c r="AC766" s="566"/>
      <c r="AD766" s="566"/>
    </row>
    <row r="767" spans="18:30" x14ac:dyDescent="0.25">
      <c r="R767" s="566"/>
      <c r="S767" s="566"/>
      <c r="T767" s="566"/>
      <c r="U767" s="566"/>
      <c r="V767" s="566"/>
      <c r="W767" s="566"/>
      <c r="X767" s="566"/>
      <c r="Y767" s="566"/>
      <c r="Z767" s="566"/>
      <c r="AA767" s="566"/>
      <c r="AB767" s="566"/>
      <c r="AC767" s="566"/>
      <c r="AD767" s="566"/>
    </row>
    <row r="768" spans="18:30" x14ac:dyDescent="0.25">
      <c r="R768" s="566"/>
      <c r="S768" s="566"/>
      <c r="T768" s="566"/>
      <c r="U768" s="566"/>
      <c r="V768" s="566"/>
      <c r="W768" s="566"/>
      <c r="X768" s="566"/>
      <c r="Y768" s="566"/>
      <c r="Z768" s="566"/>
      <c r="AA768" s="566"/>
      <c r="AB768" s="566"/>
      <c r="AC768" s="566"/>
      <c r="AD768" s="566"/>
    </row>
    <row r="769" spans="18:30" x14ac:dyDescent="0.25">
      <c r="R769" s="566"/>
      <c r="S769" s="566"/>
      <c r="T769" s="566"/>
      <c r="U769" s="566"/>
      <c r="V769" s="566"/>
      <c r="W769" s="566"/>
      <c r="X769" s="566"/>
      <c r="Y769" s="566"/>
      <c r="Z769" s="566"/>
      <c r="AA769" s="566"/>
      <c r="AB769" s="566"/>
      <c r="AC769" s="566"/>
      <c r="AD769" s="566"/>
    </row>
    <row r="770" spans="18:30" x14ac:dyDescent="0.25">
      <c r="R770" s="566"/>
      <c r="S770" s="566"/>
      <c r="T770" s="566"/>
      <c r="U770" s="566"/>
      <c r="V770" s="566"/>
      <c r="W770" s="566"/>
      <c r="X770" s="566"/>
      <c r="Y770" s="566"/>
      <c r="Z770" s="566"/>
      <c r="AA770" s="566"/>
      <c r="AB770" s="566"/>
      <c r="AC770" s="566"/>
      <c r="AD770" s="566"/>
    </row>
    <row r="771" spans="18:30" x14ac:dyDescent="0.25">
      <c r="R771" s="566"/>
      <c r="S771" s="566"/>
      <c r="T771" s="566"/>
      <c r="U771" s="566"/>
      <c r="V771" s="566"/>
      <c r="W771" s="566"/>
      <c r="X771" s="566"/>
      <c r="Y771" s="566"/>
      <c r="Z771" s="566"/>
      <c r="AA771" s="566"/>
      <c r="AB771" s="566"/>
      <c r="AC771" s="566"/>
      <c r="AD771" s="566"/>
    </row>
    <row r="772" spans="18:30" x14ac:dyDescent="0.25">
      <c r="R772" s="566"/>
      <c r="S772" s="566"/>
      <c r="T772" s="566"/>
      <c r="U772" s="566"/>
      <c r="V772" s="566"/>
      <c r="W772" s="566"/>
      <c r="X772" s="566"/>
      <c r="Y772" s="566"/>
      <c r="Z772" s="566"/>
      <c r="AA772" s="566"/>
      <c r="AB772" s="566"/>
      <c r="AC772" s="566"/>
      <c r="AD772" s="566"/>
    </row>
    <row r="773" spans="18:30" x14ac:dyDescent="0.25">
      <c r="R773" s="566"/>
      <c r="S773" s="566"/>
      <c r="T773" s="566"/>
      <c r="U773" s="566"/>
      <c r="V773" s="566"/>
      <c r="W773" s="566"/>
      <c r="X773" s="566"/>
      <c r="Y773" s="566"/>
      <c r="Z773" s="566"/>
      <c r="AA773" s="566"/>
      <c r="AB773" s="566"/>
      <c r="AC773" s="566"/>
      <c r="AD773" s="566"/>
    </row>
    <row r="774" spans="18:30" x14ac:dyDescent="0.25">
      <c r="R774" s="566"/>
      <c r="S774" s="566"/>
      <c r="T774" s="566"/>
      <c r="U774" s="566"/>
      <c r="V774" s="566"/>
      <c r="W774" s="566"/>
      <c r="X774" s="566"/>
      <c r="Y774" s="566"/>
      <c r="Z774" s="566"/>
      <c r="AA774" s="566"/>
      <c r="AB774" s="566"/>
      <c r="AC774" s="566"/>
      <c r="AD774" s="566"/>
    </row>
    <row r="775" spans="18:30" x14ac:dyDescent="0.25">
      <c r="R775" s="566"/>
      <c r="S775" s="566"/>
      <c r="T775" s="566"/>
      <c r="U775" s="566"/>
      <c r="V775" s="566"/>
      <c r="W775" s="566"/>
      <c r="X775" s="566"/>
      <c r="Y775" s="566"/>
      <c r="Z775" s="566"/>
      <c r="AA775" s="566"/>
      <c r="AB775" s="566"/>
      <c r="AC775" s="566"/>
      <c r="AD775" s="566"/>
    </row>
    <row r="776" spans="18:30" x14ac:dyDescent="0.25">
      <c r="R776" s="566"/>
      <c r="S776" s="566"/>
      <c r="T776" s="566"/>
      <c r="U776" s="566"/>
      <c r="V776" s="566"/>
      <c r="W776" s="566"/>
      <c r="X776" s="566"/>
      <c r="Y776" s="566"/>
      <c r="Z776" s="566"/>
      <c r="AA776" s="566"/>
      <c r="AB776" s="566"/>
      <c r="AC776" s="566"/>
      <c r="AD776" s="566"/>
    </row>
    <row r="777" spans="18:30" x14ac:dyDescent="0.25">
      <c r="R777" s="566"/>
      <c r="S777" s="566"/>
      <c r="T777" s="566"/>
      <c r="U777" s="566"/>
      <c r="V777" s="566"/>
      <c r="W777" s="566"/>
      <c r="X777" s="566"/>
      <c r="Y777" s="566"/>
      <c r="Z777" s="566"/>
      <c r="AA777" s="566"/>
      <c r="AB777" s="566"/>
      <c r="AC777" s="566"/>
      <c r="AD777" s="566"/>
    </row>
    <row r="778" spans="18:30" x14ac:dyDescent="0.25">
      <c r="R778" s="566"/>
      <c r="S778" s="566"/>
      <c r="T778" s="566"/>
      <c r="U778" s="566"/>
      <c r="V778" s="566"/>
      <c r="W778" s="566"/>
      <c r="X778" s="566"/>
      <c r="Y778" s="566"/>
      <c r="Z778" s="566"/>
      <c r="AA778" s="566"/>
      <c r="AB778" s="566"/>
      <c r="AC778" s="566"/>
      <c r="AD778" s="566"/>
    </row>
    <row r="779" spans="18:30" x14ac:dyDescent="0.25">
      <c r="R779" s="566"/>
      <c r="S779" s="566"/>
      <c r="T779" s="566"/>
      <c r="U779" s="566"/>
      <c r="V779" s="566"/>
      <c r="W779" s="566"/>
      <c r="X779" s="566"/>
      <c r="Y779" s="566"/>
      <c r="Z779" s="566"/>
      <c r="AA779" s="566"/>
      <c r="AB779" s="566"/>
      <c r="AC779" s="566"/>
      <c r="AD779" s="566"/>
    </row>
    <row r="780" spans="18:30" x14ac:dyDescent="0.25">
      <c r="R780" s="566"/>
      <c r="S780" s="566"/>
      <c r="T780" s="566"/>
      <c r="U780" s="566"/>
      <c r="V780" s="566"/>
      <c r="W780" s="566"/>
      <c r="X780" s="566"/>
      <c r="Y780" s="566"/>
      <c r="Z780" s="566"/>
      <c r="AA780" s="566"/>
      <c r="AB780" s="566"/>
      <c r="AC780" s="566"/>
      <c r="AD780" s="566"/>
    </row>
    <row r="781" spans="18:30" x14ac:dyDescent="0.25">
      <c r="R781" s="566"/>
      <c r="S781" s="566"/>
      <c r="T781" s="566"/>
      <c r="U781" s="566"/>
      <c r="V781" s="566"/>
      <c r="W781" s="566"/>
      <c r="X781" s="566"/>
      <c r="Y781" s="566"/>
      <c r="Z781" s="566"/>
      <c r="AA781" s="566"/>
      <c r="AB781" s="566"/>
      <c r="AC781" s="566"/>
      <c r="AD781" s="566"/>
    </row>
    <row r="782" spans="18:30" x14ac:dyDescent="0.25">
      <c r="R782" s="566"/>
      <c r="S782" s="566"/>
      <c r="T782" s="566"/>
      <c r="U782" s="566"/>
      <c r="V782" s="566"/>
      <c r="W782" s="566"/>
      <c r="X782" s="566"/>
      <c r="Y782" s="566"/>
      <c r="Z782" s="566"/>
      <c r="AA782" s="566"/>
      <c r="AB782" s="566"/>
      <c r="AC782" s="566"/>
      <c r="AD782" s="566"/>
    </row>
    <row r="783" spans="18:30" x14ac:dyDescent="0.25">
      <c r="R783" s="566"/>
      <c r="S783" s="566"/>
      <c r="T783" s="566"/>
      <c r="U783" s="566"/>
      <c r="V783" s="566"/>
      <c r="W783" s="566"/>
      <c r="X783" s="566"/>
      <c r="Y783" s="566"/>
      <c r="Z783" s="566"/>
      <c r="AA783" s="566"/>
      <c r="AB783" s="566"/>
      <c r="AC783" s="566"/>
      <c r="AD783" s="566"/>
    </row>
    <row r="784" spans="18:30" x14ac:dyDescent="0.25">
      <c r="R784" s="566"/>
      <c r="S784" s="566"/>
      <c r="T784" s="566"/>
      <c r="U784" s="566"/>
      <c r="V784" s="566"/>
      <c r="W784" s="566"/>
      <c r="X784" s="566"/>
      <c r="Y784" s="566"/>
      <c r="Z784" s="566"/>
      <c r="AA784" s="566"/>
      <c r="AB784" s="566"/>
      <c r="AC784" s="566"/>
      <c r="AD784" s="566"/>
    </row>
    <row r="785" spans="18:30" x14ac:dyDescent="0.25">
      <c r="R785" s="566"/>
      <c r="S785" s="566"/>
      <c r="T785" s="566"/>
      <c r="U785" s="566"/>
      <c r="V785" s="566"/>
      <c r="W785" s="566"/>
      <c r="X785" s="566"/>
      <c r="Y785" s="566"/>
      <c r="Z785" s="566"/>
      <c r="AA785" s="566"/>
      <c r="AB785" s="566"/>
      <c r="AC785" s="566"/>
      <c r="AD785" s="566"/>
    </row>
    <row r="786" spans="18:30" x14ac:dyDescent="0.25">
      <c r="R786" s="566"/>
      <c r="S786" s="566"/>
      <c r="T786" s="566"/>
      <c r="U786" s="566"/>
      <c r="V786" s="566"/>
      <c r="W786" s="566"/>
      <c r="X786" s="566"/>
      <c r="Y786" s="566"/>
      <c r="Z786" s="566"/>
      <c r="AA786" s="566"/>
      <c r="AB786" s="566"/>
      <c r="AC786" s="566"/>
      <c r="AD786" s="566"/>
    </row>
    <row r="787" spans="18:30" x14ac:dyDescent="0.25">
      <c r="R787" s="566"/>
      <c r="S787" s="566"/>
      <c r="T787" s="566"/>
      <c r="U787" s="566"/>
      <c r="V787" s="566"/>
      <c r="W787" s="566"/>
      <c r="X787" s="566"/>
      <c r="Y787" s="566"/>
      <c r="Z787" s="566"/>
      <c r="AA787" s="566"/>
      <c r="AB787" s="566"/>
      <c r="AC787" s="566"/>
      <c r="AD787" s="566"/>
    </row>
    <row r="788" spans="18:30" x14ac:dyDescent="0.25">
      <c r="R788" s="566"/>
      <c r="S788" s="566"/>
      <c r="T788" s="566"/>
      <c r="U788" s="566"/>
      <c r="V788" s="566"/>
      <c r="W788" s="566"/>
      <c r="X788" s="566"/>
      <c r="Y788" s="566"/>
      <c r="Z788" s="566"/>
      <c r="AA788" s="566"/>
      <c r="AB788" s="566"/>
      <c r="AC788" s="566"/>
      <c r="AD788" s="566"/>
    </row>
    <row r="789" spans="18:30" x14ac:dyDescent="0.25">
      <c r="R789" s="566"/>
      <c r="S789" s="566"/>
      <c r="T789" s="566"/>
      <c r="U789" s="566"/>
      <c r="V789" s="566"/>
      <c r="W789" s="566"/>
      <c r="X789" s="566"/>
      <c r="Y789" s="566"/>
      <c r="Z789" s="566"/>
      <c r="AA789" s="566"/>
      <c r="AB789" s="566"/>
      <c r="AC789" s="566"/>
      <c r="AD789" s="566"/>
    </row>
    <row r="790" spans="18:30" x14ac:dyDescent="0.25">
      <c r="R790" s="566"/>
      <c r="S790" s="566"/>
      <c r="T790" s="566"/>
      <c r="U790" s="566"/>
      <c r="V790" s="566"/>
      <c r="W790" s="566"/>
      <c r="X790" s="566"/>
      <c r="Y790" s="566"/>
      <c r="Z790" s="566"/>
      <c r="AA790" s="566"/>
      <c r="AB790" s="566"/>
      <c r="AC790" s="566"/>
      <c r="AD790" s="566"/>
    </row>
    <row r="791" spans="18:30" x14ac:dyDescent="0.25">
      <c r="R791" s="566"/>
      <c r="S791" s="566"/>
      <c r="T791" s="566"/>
      <c r="U791" s="566"/>
      <c r="V791" s="566"/>
      <c r="W791" s="566"/>
      <c r="X791" s="566"/>
      <c r="Y791" s="566"/>
      <c r="Z791" s="566"/>
      <c r="AA791" s="566"/>
      <c r="AB791" s="566"/>
      <c r="AC791" s="566"/>
      <c r="AD791" s="566"/>
    </row>
    <row r="792" spans="18:30" x14ac:dyDescent="0.25">
      <c r="R792" s="566"/>
      <c r="S792" s="566"/>
      <c r="T792" s="566"/>
      <c r="U792" s="566"/>
      <c r="V792" s="566"/>
      <c r="W792" s="566"/>
      <c r="X792" s="566"/>
      <c r="Y792" s="566"/>
      <c r="Z792" s="566"/>
      <c r="AA792" s="566"/>
      <c r="AB792" s="566"/>
      <c r="AC792" s="566"/>
      <c r="AD792" s="566"/>
    </row>
    <row r="793" spans="18:30" x14ac:dyDescent="0.25">
      <c r="R793" s="566"/>
      <c r="S793" s="566"/>
      <c r="T793" s="566"/>
      <c r="U793" s="566"/>
      <c r="V793" s="566"/>
      <c r="W793" s="566"/>
      <c r="X793" s="566"/>
      <c r="Y793" s="566"/>
      <c r="Z793" s="566"/>
      <c r="AA793" s="566"/>
      <c r="AB793" s="566"/>
      <c r="AC793" s="566"/>
      <c r="AD793" s="566"/>
    </row>
    <row r="794" spans="18:30" x14ac:dyDescent="0.25">
      <c r="R794" s="566"/>
      <c r="S794" s="566"/>
      <c r="T794" s="566"/>
      <c r="U794" s="566"/>
      <c r="V794" s="566"/>
      <c r="W794" s="566"/>
      <c r="X794" s="566"/>
      <c r="Y794" s="566"/>
      <c r="Z794" s="566"/>
      <c r="AA794" s="566"/>
      <c r="AB794" s="566"/>
      <c r="AC794" s="566"/>
      <c r="AD794" s="566"/>
    </row>
    <row r="795" spans="18:30" x14ac:dyDescent="0.25">
      <c r="R795" s="566"/>
      <c r="S795" s="566"/>
      <c r="T795" s="566"/>
      <c r="U795" s="566"/>
      <c r="V795" s="566"/>
      <c r="W795" s="566"/>
      <c r="X795" s="566"/>
      <c r="Y795" s="566"/>
      <c r="Z795" s="566"/>
      <c r="AA795" s="566"/>
      <c r="AB795" s="566"/>
      <c r="AC795" s="566"/>
      <c r="AD795" s="566"/>
    </row>
    <row r="796" spans="18:30" x14ac:dyDescent="0.25">
      <c r="R796" s="566"/>
      <c r="S796" s="566"/>
      <c r="T796" s="566"/>
      <c r="U796" s="566"/>
      <c r="V796" s="566"/>
      <c r="W796" s="566"/>
      <c r="X796" s="566"/>
      <c r="Y796" s="566"/>
      <c r="Z796" s="566"/>
      <c r="AA796" s="566"/>
      <c r="AB796" s="566"/>
      <c r="AC796" s="566"/>
      <c r="AD796" s="566"/>
    </row>
    <row r="797" spans="18:30" x14ac:dyDescent="0.25">
      <c r="R797" s="566"/>
      <c r="S797" s="566"/>
      <c r="T797" s="566"/>
      <c r="U797" s="566"/>
      <c r="V797" s="566"/>
      <c r="W797" s="566"/>
      <c r="X797" s="566"/>
      <c r="Y797" s="566"/>
      <c r="Z797" s="566"/>
      <c r="AA797" s="566"/>
      <c r="AB797" s="566"/>
      <c r="AC797" s="566"/>
      <c r="AD797" s="566"/>
    </row>
    <row r="798" spans="18:30" x14ac:dyDescent="0.25">
      <c r="R798" s="566"/>
      <c r="S798" s="566"/>
      <c r="T798" s="566"/>
      <c r="U798" s="566"/>
      <c r="V798" s="566"/>
      <c r="W798" s="566"/>
      <c r="X798" s="566"/>
      <c r="Y798" s="566"/>
      <c r="Z798" s="566"/>
      <c r="AA798" s="566"/>
      <c r="AB798" s="566"/>
      <c r="AC798" s="566"/>
      <c r="AD798" s="566"/>
    </row>
    <row r="799" spans="18:30" x14ac:dyDescent="0.25">
      <c r="R799" s="566"/>
      <c r="S799" s="566"/>
      <c r="T799" s="566"/>
      <c r="U799" s="566"/>
      <c r="V799" s="566"/>
      <c r="W799" s="566"/>
      <c r="X799" s="566"/>
      <c r="Y799" s="566"/>
      <c r="Z799" s="566"/>
      <c r="AA799" s="566"/>
      <c r="AB799" s="566"/>
      <c r="AC799" s="566"/>
      <c r="AD799" s="566"/>
    </row>
    <row r="800" spans="18:30" x14ac:dyDescent="0.25">
      <c r="R800" s="566"/>
      <c r="S800" s="566"/>
      <c r="T800" s="566"/>
      <c r="U800" s="566"/>
      <c r="V800" s="566"/>
      <c r="W800" s="566"/>
      <c r="X800" s="566"/>
      <c r="Y800" s="566"/>
      <c r="Z800" s="566"/>
      <c r="AA800" s="566"/>
      <c r="AB800" s="566"/>
      <c r="AC800" s="566"/>
      <c r="AD800" s="566"/>
    </row>
    <row r="801" spans="18:30" x14ac:dyDescent="0.25">
      <c r="R801" s="566"/>
      <c r="S801" s="566"/>
      <c r="T801" s="566"/>
      <c r="U801" s="566"/>
      <c r="V801" s="566"/>
      <c r="W801" s="566"/>
      <c r="X801" s="566"/>
      <c r="Y801" s="566"/>
      <c r="Z801" s="566"/>
      <c r="AA801" s="566"/>
      <c r="AB801" s="566"/>
      <c r="AC801" s="566"/>
      <c r="AD801" s="566"/>
    </row>
    <row r="802" spans="18:30" x14ac:dyDescent="0.25">
      <c r="R802" s="566"/>
      <c r="S802" s="566"/>
      <c r="T802" s="566"/>
      <c r="U802" s="566"/>
      <c r="V802" s="566"/>
      <c r="W802" s="566"/>
      <c r="X802" s="566"/>
      <c r="Y802" s="566"/>
      <c r="Z802" s="566"/>
      <c r="AA802" s="566"/>
      <c r="AB802" s="566"/>
      <c r="AC802" s="566"/>
      <c r="AD802" s="566"/>
    </row>
    <row r="803" spans="18:30" x14ac:dyDescent="0.25">
      <c r="R803" s="566"/>
      <c r="S803" s="566"/>
      <c r="T803" s="566"/>
      <c r="U803" s="566"/>
      <c r="V803" s="566"/>
      <c r="W803" s="566"/>
      <c r="X803" s="566"/>
      <c r="Y803" s="566"/>
      <c r="Z803" s="566"/>
      <c r="AA803" s="566"/>
      <c r="AB803" s="566"/>
      <c r="AC803" s="566"/>
      <c r="AD803" s="566"/>
    </row>
    <row r="804" spans="18:30" x14ac:dyDescent="0.25">
      <c r="R804" s="566"/>
      <c r="S804" s="566"/>
      <c r="T804" s="566"/>
      <c r="U804" s="566"/>
      <c r="V804" s="566"/>
      <c r="W804" s="566"/>
      <c r="X804" s="566"/>
      <c r="Y804" s="566"/>
      <c r="Z804" s="566"/>
      <c r="AA804" s="566"/>
      <c r="AB804" s="566"/>
      <c r="AC804" s="566"/>
      <c r="AD804" s="566"/>
    </row>
    <row r="805" spans="18:30" x14ac:dyDescent="0.25">
      <c r="R805" s="566"/>
      <c r="S805" s="566"/>
      <c r="T805" s="566"/>
      <c r="U805" s="566"/>
      <c r="V805" s="566"/>
      <c r="W805" s="566"/>
      <c r="X805" s="566"/>
      <c r="Y805" s="566"/>
      <c r="Z805" s="566"/>
      <c r="AA805" s="566"/>
      <c r="AB805" s="566"/>
      <c r="AC805" s="566"/>
      <c r="AD805" s="566"/>
    </row>
    <row r="806" spans="18:30" x14ac:dyDescent="0.25">
      <c r="R806" s="566"/>
      <c r="S806" s="566"/>
      <c r="T806" s="566"/>
      <c r="U806" s="566"/>
      <c r="V806" s="566"/>
      <c r="W806" s="566"/>
      <c r="X806" s="566"/>
      <c r="Y806" s="566"/>
      <c r="Z806" s="566"/>
      <c r="AA806" s="566"/>
      <c r="AB806" s="566"/>
      <c r="AC806" s="566"/>
      <c r="AD806" s="566"/>
    </row>
    <row r="807" spans="18:30" x14ac:dyDescent="0.25">
      <c r="R807" s="566"/>
      <c r="S807" s="566"/>
      <c r="T807" s="566"/>
      <c r="U807" s="566"/>
      <c r="V807" s="566"/>
      <c r="W807" s="566"/>
      <c r="X807" s="566"/>
      <c r="Y807" s="566"/>
      <c r="Z807" s="566"/>
      <c r="AA807" s="566"/>
      <c r="AB807" s="566"/>
      <c r="AC807" s="566"/>
      <c r="AD807" s="566"/>
    </row>
    <row r="808" spans="18:30" x14ac:dyDescent="0.25">
      <c r="R808" s="566"/>
      <c r="S808" s="566"/>
      <c r="T808" s="566"/>
      <c r="U808" s="566"/>
      <c r="V808" s="566"/>
      <c r="W808" s="566"/>
      <c r="X808" s="566"/>
      <c r="Y808" s="566"/>
      <c r="Z808" s="566"/>
      <c r="AA808" s="566"/>
      <c r="AB808" s="566"/>
      <c r="AC808" s="566"/>
      <c r="AD808" s="566"/>
    </row>
    <row r="809" spans="18:30" x14ac:dyDescent="0.25">
      <c r="R809" s="566"/>
      <c r="S809" s="566"/>
      <c r="T809" s="566"/>
      <c r="U809" s="566"/>
      <c r="V809" s="566"/>
      <c r="W809" s="566"/>
      <c r="X809" s="566"/>
      <c r="Y809" s="566"/>
      <c r="Z809" s="566"/>
      <c r="AA809" s="566"/>
      <c r="AB809" s="566"/>
      <c r="AC809" s="566"/>
      <c r="AD809" s="566"/>
    </row>
    <row r="810" spans="18:30" x14ac:dyDescent="0.25">
      <c r="R810" s="566"/>
      <c r="S810" s="566"/>
      <c r="T810" s="566"/>
      <c r="U810" s="566"/>
      <c r="V810" s="566"/>
      <c r="W810" s="566"/>
      <c r="X810" s="566"/>
      <c r="Y810" s="566"/>
      <c r="Z810" s="566"/>
      <c r="AA810" s="566"/>
      <c r="AB810" s="566"/>
      <c r="AC810" s="566"/>
      <c r="AD810" s="566"/>
    </row>
    <row r="811" spans="18:30" x14ac:dyDescent="0.25">
      <c r="R811" s="566"/>
      <c r="S811" s="566"/>
      <c r="T811" s="566"/>
      <c r="U811" s="566"/>
      <c r="V811" s="566"/>
      <c r="W811" s="566"/>
      <c r="X811" s="566"/>
      <c r="Y811" s="566"/>
      <c r="Z811" s="566"/>
      <c r="AA811" s="566"/>
      <c r="AB811" s="566"/>
      <c r="AC811" s="566"/>
      <c r="AD811" s="566"/>
    </row>
    <row r="812" spans="18:30" x14ac:dyDescent="0.25">
      <c r="R812" s="566"/>
      <c r="S812" s="566"/>
      <c r="T812" s="566"/>
      <c r="U812" s="566"/>
      <c r="V812" s="566"/>
      <c r="W812" s="566"/>
      <c r="X812" s="566"/>
      <c r="Y812" s="566"/>
      <c r="Z812" s="566"/>
      <c r="AA812" s="566"/>
      <c r="AB812" s="566"/>
      <c r="AC812" s="566"/>
      <c r="AD812" s="566"/>
    </row>
    <row r="813" spans="18:30" x14ac:dyDescent="0.25">
      <c r="R813" s="566"/>
      <c r="S813" s="566"/>
      <c r="T813" s="566"/>
      <c r="U813" s="566"/>
      <c r="V813" s="566"/>
      <c r="W813" s="566"/>
      <c r="X813" s="566"/>
      <c r="Y813" s="566"/>
      <c r="Z813" s="566"/>
      <c r="AA813" s="566"/>
      <c r="AB813" s="566"/>
      <c r="AC813" s="566"/>
      <c r="AD813" s="566"/>
    </row>
    <row r="814" spans="18:30" x14ac:dyDescent="0.25">
      <c r="R814" s="566"/>
      <c r="S814" s="566"/>
      <c r="T814" s="566"/>
      <c r="U814" s="566"/>
      <c r="V814" s="566"/>
      <c r="W814" s="566"/>
      <c r="X814" s="566"/>
      <c r="Y814" s="566"/>
      <c r="Z814" s="566"/>
      <c r="AA814" s="566"/>
      <c r="AB814" s="566"/>
      <c r="AC814" s="566"/>
      <c r="AD814" s="566"/>
    </row>
    <row r="815" spans="18:30" x14ac:dyDescent="0.25">
      <c r="R815" s="566"/>
      <c r="S815" s="566"/>
      <c r="T815" s="566"/>
      <c r="U815" s="566"/>
      <c r="V815" s="566"/>
      <c r="W815" s="566"/>
      <c r="X815" s="566"/>
      <c r="Y815" s="566"/>
      <c r="Z815" s="566"/>
      <c r="AA815" s="566"/>
      <c r="AB815" s="566"/>
      <c r="AC815" s="566"/>
      <c r="AD815" s="566"/>
    </row>
    <row r="816" spans="18:30" x14ac:dyDescent="0.25">
      <c r="R816" s="566"/>
      <c r="S816" s="566"/>
      <c r="T816" s="566"/>
      <c r="U816" s="566"/>
      <c r="V816" s="566"/>
      <c r="W816" s="566"/>
      <c r="X816" s="566"/>
      <c r="Y816" s="566"/>
      <c r="Z816" s="566"/>
      <c r="AA816" s="566"/>
      <c r="AB816" s="566"/>
      <c r="AC816" s="566"/>
      <c r="AD816" s="566"/>
    </row>
    <row r="817" spans="18:30" x14ac:dyDescent="0.25">
      <c r="R817" s="566"/>
      <c r="S817" s="566"/>
      <c r="T817" s="566"/>
      <c r="U817" s="566"/>
      <c r="V817" s="566"/>
      <c r="W817" s="566"/>
      <c r="X817" s="566"/>
      <c r="Y817" s="566"/>
      <c r="Z817" s="566"/>
      <c r="AA817" s="566"/>
      <c r="AB817" s="566"/>
      <c r="AC817" s="566"/>
      <c r="AD817" s="566"/>
    </row>
    <row r="818" spans="18:30" x14ac:dyDescent="0.25">
      <c r="R818" s="566"/>
      <c r="S818" s="566"/>
      <c r="T818" s="566"/>
      <c r="U818" s="566"/>
      <c r="V818" s="566"/>
      <c r="W818" s="566"/>
      <c r="X818" s="566"/>
      <c r="Y818" s="566"/>
      <c r="Z818" s="566"/>
      <c r="AA818" s="566"/>
      <c r="AB818" s="566"/>
      <c r="AC818" s="566"/>
      <c r="AD818" s="566"/>
    </row>
    <row r="819" spans="18:30" x14ac:dyDescent="0.25">
      <c r="R819" s="566"/>
      <c r="S819" s="566"/>
      <c r="T819" s="566"/>
      <c r="U819" s="566"/>
      <c r="V819" s="566"/>
      <c r="W819" s="566"/>
      <c r="X819" s="566"/>
      <c r="Y819" s="566"/>
      <c r="Z819" s="566"/>
      <c r="AA819" s="566"/>
      <c r="AB819" s="566"/>
      <c r="AC819" s="566"/>
      <c r="AD819" s="566"/>
    </row>
    <row r="820" spans="18:30" x14ac:dyDescent="0.25">
      <c r="R820" s="566"/>
      <c r="S820" s="566"/>
      <c r="T820" s="566"/>
      <c r="U820" s="566"/>
      <c r="V820" s="566"/>
      <c r="W820" s="566"/>
      <c r="X820" s="566"/>
      <c r="Y820" s="566"/>
      <c r="Z820" s="566"/>
      <c r="AA820" s="566"/>
      <c r="AB820" s="566"/>
      <c r="AC820" s="566"/>
      <c r="AD820" s="566"/>
    </row>
    <row r="821" spans="18:30" x14ac:dyDescent="0.25">
      <c r="R821" s="566"/>
      <c r="S821" s="566"/>
      <c r="T821" s="566"/>
      <c r="U821" s="566"/>
      <c r="V821" s="566"/>
      <c r="W821" s="566"/>
      <c r="X821" s="566"/>
      <c r="Y821" s="566"/>
      <c r="Z821" s="566"/>
      <c r="AA821" s="566"/>
      <c r="AB821" s="566"/>
      <c r="AC821" s="566"/>
      <c r="AD821" s="566"/>
    </row>
    <row r="822" spans="18:30" x14ac:dyDescent="0.25">
      <c r="R822" s="566"/>
      <c r="S822" s="566"/>
      <c r="T822" s="566"/>
      <c r="U822" s="566"/>
      <c r="V822" s="566"/>
      <c r="W822" s="566"/>
      <c r="X822" s="566"/>
      <c r="Y822" s="566"/>
      <c r="Z822" s="566"/>
      <c r="AA822" s="566"/>
      <c r="AB822" s="566"/>
      <c r="AC822" s="566"/>
      <c r="AD822" s="566"/>
    </row>
    <row r="823" spans="18:30" x14ac:dyDescent="0.25">
      <c r="R823" s="566"/>
      <c r="S823" s="566"/>
      <c r="T823" s="566"/>
      <c r="U823" s="566"/>
      <c r="V823" s="566"/>
      <c r="W823" s="566"/>
      <c r="X823" s="566"/>
      <c r="Y823" s="566"/>
      <c r="Z823" s="566"/>
      <c r="AA823" s="566"/>
      <c r="AB823" s="566"/>
      <c r="AC823" s="566"/>
      <c r="AD823" s="566"/>
    </row>
    <row r="824" spans="18:30" x14ac:dyDescent="0.25">
      <c r="R824" s="566"/>
      <c r="S824" s="566"/>
      <c r="T824" s="566"/>
      <c r="U824" s="566"/>
      <c r="V824" s="566"/>
      <c r="W824" s="566"/>
      <c r="X824" s="566"/>
      <c r="Y824" s="566"/>
      <c r="Z824" s="566"/>
      <c r="AA824" s="566"/>
      <c r="AB824" s="566"/>
      <c r="AC824" s="566"/>
      <c r="AD824" s="566"/>
    </row>
    <row r="825" spans="18:30" x14ac:dyDescent="0.25">
      <c r="R825" s="566"/>
      <c r="S825" s="566"/>
      <c r="T825" s="566"/>
      <c r="U825" s="566"/>
      <c r="V825" s="566"/>
      <c r="W825" s="566"/>
      <c r="X825" s="566"/>
      <c r="Y825" s="566"/>
      <c r="Z825" s="566"/>
      <c r="AA825" s="566"/>
      <c r="AB825" s="566"/>
      <c r="AC825" s="566"/>
      <c r="AD825" s="566"/>
    </row>
    <row r="826" spans="18:30" x14ac:dyDescent="0.25">
      <c r="R826" s="566"/>
      <c r="S826" s="566"/>
      <c r="T826" s="566"/>
      <c r="U826" s="566"/>
      <c r="V826" s="566"/>
      <c r="W826" s="566"/>
      <c r="X826" s="566"/>
      <c r="Y826" s="566"/>
      <c r="Z826" s="566"/>
      <c r="AA826" s="566"/>
      <c r="AB826" s="566"/>
      <c r="AC826" s="566"/>
      <c r="AD826" s="566"/>
    </row>
    <row r="827" spans="18:30" x14ac:dyDescent="0.25">
      <c r="R827" s="566"/>
      <c r="S827" s="566"/>
      <c r="T827" s="566"/>
      <c r="U827" s="566"/>
      <c r="V827" s="566"/>
      <c r="W827" s="566"/>
      <c r="X827" s="566"/>
      <c r="Y827" s="566"/>
      <c r="Z827" s="566"/>
      <c r="AA827" s="566"/>
      <c r="AB827" s="566"/>
      <c r="AC827" s="566"/>
      <c r="AD827" s="566"/>
    </row>
    <row r="828" spans="18:30" x14ac:dyDescent="0.25">
      <c r="R828" s="566"/>
      <c r="S828" s="566"/>
      <c r="T828" s="566"/>
      <c r="U828" s="566"/>
      <c r="V828" s="566"/>
      <c r="W828" s="566"/>
      <c r="X828" s="566"/>
      <c r="Y828" s="566"/>
      <c r="Z828" s="566"/>
      <c r="AA828" s="566"/>
      <c r="AB828" s="566"/>
      <c r="AC828" s="566"/>
      <c r="AD828" s="566"/>
    </row>
    <row r="829" spans="18:30" x14ac:dyDescent="0.25">
      <c r="R829" s="566"/>
      <c r="S829" s="566"/>
      <c r="T829" s="566"/>
      <c r="U829" s="566"/>
      <c r="V829" s="566"/>
      <c r="W829" s="566"/>
      <c r="X829" s="566"/>
      <c r="Y829" s="566"/>
      <c r="Z829" s="566"/>
      <c r="AA829" s="566"/>
      <c r="AB829" s="566"/>
      <c r="AC829" s="566"/>
      <c r="AD829" s="566"/>
    </row>
    <row r="830" spans="18:30" x14ac:dyDescent="0.25">
      <c r="R830" s="566"/>
      <c r="S830" s="566"/>
      <c r="T830" s="566"/>
      <c r="U830" s="566"/>
      <c r="V830" s="566"/>
      <c r="W830" s="566"/>
      <c r="X830" s="566"/>
      <c r="Y830" s="566"/>
      <c r="Z830" s="566"/>
      <c r="AA830" s="566"/>
      <c r="AB830" s="566"/>
      <c r="AC830" s="566"/>
      <c r="AD830" s="566"/>
    </row>
    <row r="831" spans="18:30" x14ac:dyDescent="0.25">
      <c r="R831" s="566"/>
      <c r="S831" s="566"/>
      <c r="T831" s="566"/>
      <c r="U831" s="566"/>
      <c r="V831" s="566"/>
      <c r="W831" s="566"/>
      <c r="X831" s="566"/>
      <c r="Y831" s="566"/>
      <c r="Z831" s="566"/>
      <c r="AA831" s="566"/>
      <c r="AB831" s="566"/>
      <c r="AC831" s="566"/>
      <c r="AD831" s="566"/>
    </row>
    <row r="832" spans="18:30" x14ac:dyDescent="0.25">
      <c r="R832" s="566"/>
      <c r="S832" s="566"/>
      <c r="T832" s="566"/>
      <c r="U832" s="566"/>
      <c r="V832" s="566"/>
      <c r="W832" s="566"/>
      <c r="X832" s="566"/>
      <c r="Y832" s="566"/>
      <c r="Z832" s="566"/>
      <c r="AA832" s="566"/>
      <c r="AB832" s="566"/>
      <c r="AC832" s="566"/>
      <c r="AD832" s="566"/>
    </row>
    <row r="833" spans="18:30" x14ac:dyDescent="0.25">
      <c r="R833" s="566"/>
      <c r="S833" s="566"/>
      <c r="T833" s="566"/>
      <c r="U833" s="566"/>
      <c r="V833" s="566"/>
      <c r="W833" s="566"/>
      <c r="X833" s="566"/>
      <c r="Y833" s="566"/>
      <c r="Z833" s="566"/>
      <c r="AA833" s="566"/>
      <c r="AB833" s="566"/>
      <c r="AC833" s="566"/>
      <c r="AD833" s="566"/>
    </row>
    <row r="834" spans="18:30" x14ac:dyDescent="0.25">
      <c r="R834" s="566"/>
      <c r="S834" s="566"/>
      <c r="T834" s="566"/>
      <c r="U834" s="566"/>
      <c r="V834" s="566"/>
      <c r="W834" s="566"/>
      <c r="X834" s="566"/>
      <c r="Y834" s="566"/>
      <c r="Z834" s="566"/>
      <c r="AA834" s="566"/>
      <c r="AB834" s="566"/>
      <c r="AC834" s="566"/>
      <c r="AD834" s="566"/>
    </row>
    <row r="835" spans="18:30" x14ac:dyDescent="0.25">
      <c r="R835" s="566"/>
      <c r="S835" s="566"/>
      <c r="T835" s="566"/>
      <c r="U835" s="566"/>
      <c r="V835" s="566"/>
      <c r="W835" s="566"/>
      <c r="X835" s="566"/>
      <c r="Y835" s="566"/>
      <c r="Z835" s="566"/>
      <c r="AA835" s="566"/>
      <c r="AB835" s="566"/>
      <c r="AC835" s="566"/>
      <c r="AD835" s="566"/>
    </row>
    <row r="836" spans="18:30" x14ac:dyDescent="0.25">
      <c r="R836" s="566"/>
      <c r="S836" s="566"/>
      <c r="T836" s="566"/>
      <c r="U836" s="566"/>
      <c r="V836" s="566"/>
      <c r="W836" s="566"/>
      <c r="X836" s="566"/>
      <c r="Y836" s="566"/>
      <c r="Z836" s="566"/>
      <c r="AA836" s="566"/>
      <c r="AB836" s="566"/>
      <c r="AC836" s="566"/>
      <c r="AD836" s="566"/>
    </row>
    <row r="837" spans="18:30" x14ac:dyDescent="0.25">
      <c r="R837" s="566"/>
      <c r="S837" s="566"/>
      <c r="T837" s="566"/>
      <c r="U837" s="566"/>
      <c r="V837" s="566"/>
      <c r="W837" s="566"/>
      <c r="X837" s="566"/>
      <c r="Y837" s="566"/>
      <c r="Z837" s="566"/>
      <c r="AA837" s="566"/>
      <c r="AB837" s="566"/>
      <c r="AC837" s="566"/>
      <c r="AD837" s="566"/>
    </row>
    <row r="838" spans="18:30" x14ac:dyDescent="0.25">
      <c r="R838" s="566"/>
      <c r="S838" s="566"/>
      <c r="T838" s="566"/>
      <c r="U838" s="566"/>
      <c r="V838" s="566"/>
      <c r="W838" s="566"/>
      <c r="X838" s="566"/>
      <c r="Y838" s="566"/>
      <c r="Z838" s="566"/>
      <c r="AA838" s="566"/>
      <c r="AB838" s="566"/>
      <c r="AC838" s="566"/>
      <c r="AD838" s="566"/>
    </row>
    <row r="839" spans="18:30" x14ac:dyDescent="0.25">
      <c r="R839" s="566"/>
      <c r="S839" s="566"/>
      <c r="T839" s="566"/>
      <c r="U839" s="566"/>
      <c r="V839" s="566"/>
      <c r="W839" s="566"/>
      <c r="X839" s="566"/>
      <c r="Y839" s="566"/>
      <c r="Z839" s="566"/>
      <c r="AA839" s="566"/>
      <c r="AB839" s="566"/>
      <c r="AC839" s="566"/>
      <c r="AD839" s="566"/>
    </row>
    <row r="840" spans="18:30" x14ac:dyDescent="0.25">
      <c r="R840" s="566"/>
      <c r="S840" s="566"/>
      <c r="T840" s="566"/>
      <c r="U840" s="566"/>
      <c r="V840" s="566"/>
      <c r="W840" s="566"/>
      <c r="X840" s="566"/>
      <c r="Y840" s="566"/>
      <c r="Z840" s="566"/>
      <c r="AA840" s="566"/>
      <c r="AB840" s="566"/>
      <c r="AC840" s="566"/>
      <c r="AD840" s="566"/>
    </row>
    <row r="841" spans="18:30" x14ac:dyDescent="0.25">
      <c r="R841" s="566"/>
      <c r="S841" s="566"/>
      <c r="T841" s="566"/>
      <c r="U841" s="566"/>
      <c r="V841" s="566"/>
      <c r="W841" s="566"/>
      <c r="X841" s="566"/>
      <c r="Y841" s="566"/>
      <c r="Z841" s="566"/>
      <c r="AA841" s="566"/>
      <c r="AB841" s="566"/>
      <c r="AC841" s="566"/>
      <c r="AD841" s="566"/>
    </row>
    <row r="842" spans="18:30" x14ac:dyDescent="0.25">
      <c r="R842" s="566"/>
      <c r="S842" s="566"/>
      <c r="T842" s="566"/>
      <c r="U842" s="566"/>
      <c r="V842" s="566"/>
      <c r="W842" s="566"/>
      <c r="X842" s="566"/>
      <c r="Y842" s="566"/>
      <c r="Z842" s="566"/>
      <c r="AA842" s="566"/>
      <c r="AB842" s="566"/>
      <c r="AC842" s="566"/>
      <c r="AD842" s="566"/>
    </row>
    <row r="843" spans="18:30" x14ac:dyDescent="0.25">
      <c r="R843" s="566"/>
      <c r="S843" s="566"/>
      <c r="T843" s="566"/>
      <c r="U843" s="566"/>
      <c r="V843" s="566"/>
      <c r="W843" s="566"/>
      <c r="X843" s="566"/>
      <c r="Y843" s="566"/>
      <c r="Z843" s="566"/>
      <c r="AA843" s="566"/>
      <c r="AB843" s="566"/>
      <c r="AC843" s="566"/>
      <c r="AD843" s="566"/>
    </row>
    <row r="844" spans="18:30" x14ac:dyDescent="0.25">
      <c r="R844" s="566"/>
      <c r="S844" s="566"/>
      <c r="T844" s="566"/>
      <c r="U844" s="566"/>
      <c r="V844" s="566"/>
      <c r="W844" s="566"/>
      <c r="X844" s="566"/>
      <c r="Y844" s="566"/>
      <c r="Z844" s="566"/>
      <c r="AA844" s="566"/>
      <c r="AB844" s="566"/>
      <c r="AC844" s="566"/>
      <c r="AD844" s="566"/>
    </row>
    <row r="845" spans="18:30" x14ac:dyDescent="0.25">
      <c r="R845" s="566"/>
      <c r="S845" s="566"/>
      <c r="T845" s="566"/>
      <c r="U845" s="566"/>
      <c r="V845" s="566"/>
      <c r="W845" s="566"/>
      <c r="X845" s="566"/>
      <c r="Y845" s="566"/>
      <c r="Z845" s="566"/>
      <c r="AA845" s="566"/>
      <c r="AB845" s="566"/>
      <c r="AC845" s="566"/>
      <c r="AD845" s="566"/>
    </row>
    <row r="846" spans="18:30" x14ac:dyDescent="0.25">
      <c r="R846" s="566"/>
      <c r="S846" s="566"/>
      <c r="T846" s="566"/>
      <c r="U846" s="566"/>
      <c r="V846" s="566"/>
      <c r="W846" s="566"/>
      <c r="X846" s="566"/>
      <c r="Y846" s="566"/>
      <c r="Z846" s="566"/>
      <c r="AA846" s="566"/>
      <c r="AB846" s="566"/>
      <c r="AC846" s="566"/>
      <c r="AD846" s="566"/>
    </row>
    <row r="847" spans="18:30" x14ac:dyDescent="0.25">
      <c r="R847" s="566"/>
      <c r="S847" s="566"/>
      <c r="T847" s="566"/>
      <c r="U847" s="566"/>
      <c r="V847" s="566"/>
      <c r="W847" s="566"/>
      <c r="X847" s="566"/>
      <c r="Y847" s="566"/>
      <c r="Z847" s="566"/>
      <c r="AA847" s="566"/>
      <c r="AB847" s="566"/>
      <c r="AC847" s="566"/>
      <c r="AD847" s="566"/>
    </row>
    <row r="848" spans="18:30" x14ac:dyDescent="0.25">
      <c r="R848" s="566"/>
      <c r="S848" s="566"/>
      <c r="T848" s="566"/>
      <c r="U848" s="566"/>
      <c r="V848" s="566"/>
      <c r="W848" s="566"/>
      <c r="X848" s="566"/>
      <c r="Y848" s="566"/>
      <c r="Z848" s="566"/>
      <c r="AA848" s="566"/>
      <c r="AB848" s="566"/>
      <c r="AC848" s="566"/>
      <c r="AD848" s="566"/>
    </row>
    <row r="849" spans="18:30" x14ac:dyDescent="0.25">
      <c r="R849" s="566"/>
      <c r="S849" s="566"/>
      <c r="T849" s="566"/>
      <c r="U849" s="566"/>
      <c r="V849" s="566"/>
      <c r="W849" s="566"/>
      <c r="X849" s="566"/>
      <c r="Y849" s="566"/>
      <c r="Z849" s="566"/>
      <c r="AA849" s="566"/>
      <c r="AB849" s="566"/>
      <c r="AC849" s="566"/>
      <c r="AD849" s="566"/>
    </row>
    <row r="850" spans="18:30" x14ac:dyDescent="0.25">
      <c r="R850" s="566"/>
      <c r="S850" s="566"/>
      <c r="T850" s="566"/>
      <c r="U850" s="566"/>
      <c r="V850" s="566"/>
      <c r="W850" s="566"/>
      <c r="X850" s="566"/>
      <c r="Y850" s="566"/>
      <c r="Z850" s="566"/>
      <c r="AA850" s="566"/>
      <c r="AB850" s="566"/>
      <c r="AC850" s="566"/>
      <c r="AD850" s="566"/>
    </row>
    <row r="851" spans="18:30" x14ac:dyDescent="0.25">
      <c r="R851" s="566"/>
      <c r="S851" s="566"/>
      <c r="T851" s="566"/>
      <c r="U851" s="566"/>
      <c r="V851" s="566"/>
      <c r="W851" s="566"/>
      <c r="X851" s="566"/>
      <c r="Y851" s="566"/>
      <c r="Z851" s="566"/>
      <c r="AA851" s="566"/>
      <c r="AB851" s="566"/>
      <c r="AC851" s="566"/>
      <c r="AD851" s="566"/>
    </row>
    <row r="852" spans="18:30" x14ac:dyDescent="0.25">
      <c r="R852" s="566"/>
      <c r="S852" s="566"/>
      <c r="T852" s="566"/>
      <c r="U852" s="566"/>
      <c r="V852" s="566"/>
      <c r="W852" s="566"/>
      <c r="X852" s="566"/>
      <c r="Y852" s="566"/>
      <c r="Z852" s="566"/>
      <c r="AA852" s="566"/>
      <c r="AB852" s="566"/>
      <c r="AC852" s="566"/>
      <c r="AD852" s="566"/>
    </row>
    <row r="853" spans="18:30" x14ac:dyDescent="0.25">
      <c r="R853" s="566"/>
      <c r="S853" s="566"/>
      <c r="T853" s="566"/>
      <c r="U853" s="566"/>
      <c r="V853" s="566"/>
      <c r="W853" s="566"/>
      <c r="X853" s="566"/>
      <c r="Y853" s="566"/>
      <c r="Z853" s="566"/>
      <c r="AA853" s="566"/>
      <c r="AB853" s="566"/>
      <c r="AC853" s="566"/>
      <c r="AD853" s="566"/>
    </row>
    <row r="854" spans="18:30" x14ac:dyDescent="0.25">
      <c r="R854" s="566"/>
      <c r="S854" s="566"/>
      <c r="T854" s="566"/>
      <c r="U854" s="566"/>
      <c r="V854" s="566"/>
      <c r="W854" s="566"/>
      <c r="X854" s="566"/>
      <c r="Y854" s="566"/>
      <c r="Z854" s="566"/>
      <c r="AA854" s="566"/>
      <c r="AB854" s="566"/>
      <c r="AC854" s="566"/>
      <c r="AD854" s="566"/>
    </row>
    <row r="855" spans="18:30" x14ac:dyDescent="0.25">
      <c r="R855" s="566"/>
      <c r="S855" s="566"/>
      <c r="T855" s="566"/>
      <c r="U855" s="566"/>
      <c r="V855" s="566"/>
      <c r="W855" s="566"/>
      <c r="X855" s="566"/>
      <c r="Y855" s="566"/>
      <c r="Z855" s="566"/>
      <c r="AA855" s="566"/>
      <c r="AB855" s="566"/>
      <c r="AC855" s="566"/>
      <c r="AD855" s="566"/>
    </row>
    <row r="856" spans="18:30" x14ac:dyDescent="0.25">
      <c r="R856" s="566"/>
      <c r="S856" s="566"/>
      <c r="T856" s="566"/>
      <c r="U856" s="566"/>
      <c r="V856" s="566"/>
      <c r="W856" s="566"/>
      <c r="X856" s="566"/>
      <c r="Y856" s="566"/>
      <c r="Z856" s="566"/>
      <c r="AA856" s="566"/>
      <c r="AB856" s="566"/>
      <c r="AC856" s="566"/>
      <c r="AD856" s="566"/>
    </row>
    <row r="857" spans="18:30" x14ac:dyDescent="0.25">
      <c r="R857" s="566"/>
      <c r="S857" s="566"/>
      <c r="T857" s="566"/>
      <c r="U857" s="566"/>
      <c r="V857" s="566"/>
      <c r="W857" s="566"/>
      <c r="X857" s="566"/>
      <c r="Y857" s="566"/>
      <c r="Z857" s="566"/>
      <c r="AA857" s="566"/>
      <c r="AB857" s="566"/>
      <c r="AC857" s="566"/>
      <c r="AD857" s="566"/>
    </row>
    <row r="858" spans="18:30" x14ac:dyDescent="0.25">
      <c r="R858" s="566"/>
      <c r="S858" s="566"/>
      <c r="T858" s="566"/>
      <c r="U858" s="566"/>
      <c r="V858" s="566"/>
      <c r="W858" s="566"/>
      <c r="X858" s="566"/>
      <c r="Y858" s="566"/>
      <c r="Z858" s="566"/>
      <c r="AA858" s="566"/>
      <c r="AB858" s="566"/>
      <c r="AC858" s="566"/>
      <c r="AD858" s="566"/>
    </row>
    <row r="859" spans="18:30" x14ac:dyDescent="0.25">
      <c r="R859" s="566"/>
      <c r="S859" s="566"/>
      <c r="T859" s="566"/>
      <c r="U859" s="566"/>
      <c r="V859" s="566"/>
      <c r="W859" s="566"/>
      <c r="X859" s="566"/>
      <c r="Y859" s="566"/>
      <c r="Z859" s="566"/>
      <c r="AA859" s="566"/>
      <c r="AB859" s="566"/>
      <c r="AC859" s="566"/>
      <c r="AD859" s="566"/>
    </row>
    <row r="860" spans="18:30" x14ac:dyDescent="0.25">
      <c r="R860" s="566"/>
      <c r="S860" s="566"/>
      <c r="T860" s="566"/>
      <c r="U860" s="566"/>
      <c r="V860" s="566"/>
      <c r="W860" s="566"/>
      <c r="X860" s="566"/>
      <c r="Y860" s="566"/>
      <c r="Z860" s="566"/>
      <c r="AA860" s="566"/>
      <c r="AB860" s="566"/>
      <c r="AC860" s="566"/>
      <c r="AD860" s="566"/>
    </row>
    <row r="861" spans="18:30" x14ac:dyDescent="0.25">
      <c r="R861" s="566"/>
      <c r="S861" s="566"/>
      <c r="T861" s="566"/>
      <c r="U861" s="566"/>
      <c r="V861" s="566"/>
      <c r="W861" s="566"/>
      <c r="X861" s="566"/>
      <c r="Y861" s="566"/>
      <c r="Z861" s="566"/>
      <c r="AA861" s="566"/>
      <c r="AB861" s="566"/>
      <c r="AC861" s="566"/>
      <c r="AD861" s="566"/>
    </row>
    <row r="862" spans="18:30" x14ac:dyDescent="0.25">
      <c r="R862" s="566"/>
      <c r="S862" s="566"/>
      <c r="T862" s="566"/>
      <c r="U862" s="566"/>
      <c r="V862" s="566"/>
      <c r="W862" s="566"/>
      <c r="X862" s="566"/>
      <c r="Y862" s="566"/>
      <c r="Z862" s="566"/>
      <c r="AA862" s="566"/>
      <c r="AB862" s="566"/>
      <c r="AC862" s="566"/>
      <c r="AD862" s="566"/>
    </row>
    <row r="863" spans="18:30" x14ac:dyDescent="0.25">
      <c r="R863" s="566"/>
      <c r="S863" s="566"/>
      <c r="T863" s="566"/>
      <c r="U863" s="566"/>
      <c r="V863" s="566"/>
      <c r="W863" s="566"/>
      <c r="X863" s="566"/>
      <c r="Y863" s="566"/>
      <c r="Z863" s="566"/>
      <c r="AA863" s="566"/>
      <c r="AB863" s="566"/>
      <c r="AC863" s="566"/>
      <c r="AD863" s="566"/>
    </row>
    <row r="864" spans="18:30" x14ac:dyDescent="0.25">
      <c r="R864" s="566"/>
      <c r="S864" s="566"/>
      <c r="T864" s="566"/>
      <c r="U864" s="566"/>
      <c r="V864" s="566"/>
      <c r="W864" s="566"/>
      <c r="X864" s="566"/>
      <c r="Y864" s="566"/>
      <c r="Z864" s="566"/>
      <c r="AA864" s="566"/>
      <c r="AB864" s="566"/>
      <c r="AC864" s="566"/>
      <c r="AD864" s="566"/>
    </row>
    <row r="865" spans="18:30" x14ac:dyDescent="0.25">
      <c r="R865" s="566"/>
      <c r="S865" s="566"/>
      <c r="T865" s="566"/>
      <c r="U865" s="566"/>
      <c r="V865" s="566"/>
      <c r="W865" s="566"/>
      <c r="X865" s="566"/>
      <c r="Y865" s="566"/>
      <c r="Z865" s="566"/>
      <c r="AA865" s="566"/>
      <c r="AB865" s="566"/>
      <c r="AC865" s="566"/>
      <c r="AD865" s="566"/>
    </row>
    <row r="866" spans="18:30" x14ac:dyDescent="0.25">
      <c r="R866" s="566"/>
      <c r="S866" s="566"/>
      <c r="T866" s="566"/>
      <c r="U866" s="566"/>
      <c r="V866" s="566"/>
      <c r="W866" s="566"/>
      <c r="X866" s="566"/>
      <c r="Y866" s="566"/>
      <c r="Z866" s="566"/>
      <c r="AA866" s="566"/>
      <c r="AB866" s="566"/>
      <c r="AC866" s="566"/>
      <c r="AD866" s="566"/>
    </row>
    <row r="867" spans="18:30" x14ac:dyDescent="0.25">
      <c r="R867" s="566"/>
      <c r="S867" s="566"/>
      <c r="T867" s="566"/>
      <c r="U867" s="566"/>
      <c r="V867" s="566"/>
      <c r="W867" s="566"/>
      <c r="X867" s="566"/>
      <c r="Y867" s="566"/>
      <c r="Z867" s="566"/>
      <c r="AA867" s="566"/>
      <c r="AB867" s="566"/>
      <c r="AC867" s="566"/>
      <c r="AD867" s="566"/>
    </row>
    <row r="868" spans="18:30" x14ac:dyDescent="0.25">
      <c r="R868" s="566"/>
      <c r="S868" s="566"/>
      <c r="T868" s="566"/>
      <c r="U868" s="566"/>
      <c r="V868" s="566"/>
      <c r="W868" s="566"/>
      <c r="X868" s="566"/>
      <c r="Y868" s="566"/>
      <c r="Z868" s="566"/>
      <c r="AA868" s="566"/>
      <c r="AB868" s="566"/>
      <c r="AC868" s="566"/>
      <c r="AD868" s="566"/>
    </row>
    <row r="869" spans="18:30" x14ac:dyDescent="0.25">
      <c r="R869" s="566"/>
      <c r="S869" s="566"/>
      <c r="T869" s="566"/>
      <c r="U869" s="566"/>
      <c r="V869" s="566"/>
      <c r="W869" s="566"/>
      <c r="X869" s="566"/>
      <c r="Y869" s="566"/>
      <c r="Z869" s="566"/>
      <c r="AA869" s="566"/>
      <c r="AB869" s="566"/>
      <c r="AC869" s="566"/>
      <c r="AD869" s="566"/>
    </row>
    <row r="870" spans="18:30" x14ac:dyDescent="0.25">
      <c r="R870" s="566"/>
      <c r="S870" s="566"/>
      <c r="T870" s="566"/>
      <c r="U870" s="566"/>
      <c r="V870" s="566"/>
      <c r="W870" s="566"/>
      <c r="X870" s="566"/>
      <c r="Y870" s="566"/>
      <c r="Z870" s="566"/>
      <c r="AA870" s="566"/>
      <c r="AB870" s="566"/>
      <c r="AC870" s="566"/>
      <c r="AD870" s="566"/>
    </row>
    <row r="871" spans="18:30" x14ac:dyDescent="0.25">
      <c r="R871" s="566"/>
      <c r="S871" s="566"/>
      <c r="T871" s="566"/>
      <c r="U871" s="566"/>
      <c r="V871" s="566"/>
      <c r="W871" s="566"/>
      <c r="X871" s="566"/>
      <c r="Y871" s="566"/>
      <c r="Z871" s="566"/>
      <c r="AA871" s="566"/>
      <c r="AB871" s="566"/>
      <c r="AC871" s="566"/>
      <c r="AD871" s="566"/>
    </row>
    <row r="872" spans="18:30" x14ac:dyDescent="0.25">
      <c r="R872" s="566"/>
      <c r="S872" s="566"/>
      <c r="T872" s="566"/>
      <c r="U872" s="566"/>
      <c r="V872" s="566"/>
      <c r="W872" s="566"/>
      <c r="X872" s="566"/>
      <c r="Y872" s="566"/>
      <c r="Z872" s="566"/>
      <c r="AA872" s="566"/>
      <c r="AB872" s="566"/>
      <c r="AC872" s="566"/>
      <c r="AD872" s="566"/>
    </row>
    <row r="873" spans="18:30" x14ac:dyDescent="0.25">
      <c r="R873" s="566"/>
      <c r="S873" s="566"/>
      <c r="T873" s="566"/>
      <c r="U873" s="566"/>
      <c r="V873" s="566"/>
      <c r="W873" s="566"/>
      <c r="X873" s="566"/>
      <c r="Y873" s="566"/>
      <c r="Z873" s="566"/>
      <c r="AA873" s="566"/>
      <c r="AB873" s="566"/>
      <c r="AC873" s="566"/>
      <c r="AD873" s="566"/>
    </row>
    <row r="874" spans="18:30" x14ac:dyDescent="0.25">
      <c r="R874" s="566"/>
      <c r="S874" s="566"/>
      <c r="T874" s="566"/>
      <c r="U874" s="566"/>
      <c r="V874" s="566"/>
      <c r="W874" s="566"/>
      <c r="X874" s="566"/>
      <c r="Y874" s="566"/>
      <c r="Z874" s="566"/>
      <c r="AA874" s="566"/>
      <c r="AB874" s="566"/>
      <c r="AC874" s="566"/>
      <c r="AD874" s="566"/>
    </row>
    <row r="875" spans="18:30" x14ac:dyDescent="0.25">
      <c r="R875" s="566"/>
      <c r="S875" s="566"/>
      <c r="T875" s="566"/>
      <c r="U875" s="566"/>
      <c r="V875" s="566"/>
      <c r="W875" s="566"/>
      <c r="X875" s="566"/>
      <c r="Y875" s="566"/>
      <c r="Z875" s="566"/>
      <c r="AA875" s="566"/>
      <c r="AB875" s="566"/>
      <c r="AC875" s="566"/>
      <c r="AD875" s="566"/>
    </row>
    <row r="876" spans="18:30" x14ac:dyDescent="0.25">
      <c r="R876" s="566"/>
      <c r="S876" s="566"/>
      <c r="T876" s="566"/>
      <c r="U876" s="566"/>
      <c r="V876" s="566"/>
      <c r="W876" s="566"/>
      <c r="X876" s="566"/>
      <c r="Y876" s="566"/>
      <c r="Z876" s="566"/>
      <c r="AA876" s="566"/>
      <c r="AB876" s="566"/>
      <c r="AC876" s="566"/>
      <c r="AD876" s="566"/>
    </row>
    <row r="877" spans="18:30" x14ac:dyDescent="0.25">
      <c r="R877" s="566"/>
      <c r="S877" s="566"/>
      <c r="T877" s="566"/>
      <c r="U877" s="566"/>
      <c r="V877" s="566"/>
      <c r="W877" s="566"/>
      <c r="X877" s="566"/>
      <c r="Y877" s="566"/>
      <c r="Z877" s="566"/>
      <c r="AA877" s="566"/>
      <c r="AB877" s="566"/>
      <c r="AC877" s="566"/>
      <c r="AD877" s="566"/>
    </row>
    <row r="878" spans="18:30" x14ac:dyDescent="0.25">
      <c r="R878" s="566"/>
      <c r="S878" s="566"/>
      <c r="T878" s="566"/>
      <c r="U878" s="566"/>
      <c r="V878" s="566"/>
      <c r="W878" s="566"/>
      <c r="X878" s="566"/>
      <c r="Y878" s="566"/>
      <c r="Z878" s="566"/>
      <c r="AA878" s="566"/>
      <c r="AB878" s="566"/>
      <c r="AC878" s="566"/>
      <c r="AD878" s="566"/>
    </row>
    <row r="879" spans="18:30" x14ac:dyDescent="0.25">
      <c r="R879" s="566"/>
      <c r="S879" s="566"/>
      <c r="T879" s="566"/>
      <c r="U879" s="566"/>
      <c r="V879" s="566"/>
      <c r="W879" s="566"/>
      <c r="X879" s="566"/>
      <c r="Y879" s="566"/>
      <c r="Z879" s="566"/>
      <c r="AA879" s="566"/>
      <c r="AB879" s="566"/>
      <c r="AC879" s="566"/>
      <c r="AD879" s="566"/>
    </row>
    <row r="880" spans="18:30" x14ac:dyDescent="0.25">
      <c r="R880" s="566"/>
      <c r="S880" s="566"/>
      <c r="T880" s="566"/>
      <c r="U880" s="566"/>
      <c r="V880" s="566"/>
      <c r="W880" s="566"/>
      <c r="X880" s="566"/>
      <c r="Y880" s="566"/>
      <c r="Z880" s="566"/>
      <c r="AA880" s="566"/>
      <c r="AB880" s="566"/>
      <c r="AC880" s="566"/>
      <c r="AD880" s="566"/>
    </row>
    <row r="881" spans="18:30" x14ac:dyDescent="0.25">
      <c r="R881" s="566"/>
      <c r="S881" s="566"/>
      <c r="T881" s="566"/>
      <c r="U881" s="566"/>
      <c r="V881" s="566"/>
      <c r="W881" s="566"/>
      <c r="X881" s="566"/>
      <c r="Y881" s="566"/>
      <c r="Z881" s="566"/>
      <c r="AA881" s="566"/>
      <c r="AB881" s="566"/>
      <c r="AC881" s="566"/>
      <c r="AD881" s="566"/>
    </row>
    <row r="882" spans="18:30" x14ac:dyDescent="0.25">
      <c r="R882" s="566"/>
      <c r="S882" s="566"/>
      <c r="T882" s="566"/>
      <c r="U882" s="566"/>
      <c r="V882" s="566"/>
      <c r="W882" s="566"/>
      <c r="X882" s="566"/>
      <c r="Y882" s="566"/>
      <c r="Z882" s="566"/>
      <c r="AA882" s="566"/>
      <c r="AB882" s="566"/>
      <c r="AC882" s="566"/>
      <c r="AD882" s="566"/>
    </row>
    <row r="883" spans="18:30" x14ac:dyDescent="0.25">
      <c r="R883" s="566"/>
      <c r="S883" s="566"/>
      <c r="T883" s="566"/>
      <c r="U883" s="566"/>
      <c r="V883" s="566"/>
      <c r="W883" s="566"/>
      <c r="X883" s="566"/>
      <c r="Y883" s="566"/>
      <c r="Z883" s="566"/>
      <c r="AA883" s="566"/>
      <c r="AB883" s="566"/>
      <c r="AC883" s="566"/>
      <c r="AD883" s="566"/>
    </row>
    <row r="884" spans="18:30" x14ac:dyDescent="0.25">
      <c r="R884" s="566"/>
      <c r="S884" s="566"/>
      <c r="T884" s="566"/>
      <c r="U884" s="566"/>
      <c r="V884" s="566"/>
      <c r="W884" s="566"/>
      <c r="X884" s="566"/>
      <c r="Y884" s="566"/>
      <c r="Z884" s="566"/>
      <c r="AA884" s="566"/>
      <c r="AB884" s="566"/>
      <c r="AC884" s="566"/>
      <c r="AD884" s="566"/>
    </row>
    <row r="885" spans="18:30" x14ac:dyDescent="0.25">
      <c r="R885" s="566"/>
      <c r="S885" s="566"/>
      <c r="T885" s="566"/>
      <c r="U885" s="566"/>
      <c r="V885" s="566"/>
      <c r="W885" s="566"/>
      <c r="X885" s="566"/>
      <c r="Y885" s="566"/>
      <c r="Z885" s="566"/>
      <c r="AA885" s="566"/>
      <c r="AB885" s="566"/>
      <c r="AC885" s="566"/>
      <c r="AD885" s="566"/>
    </row>
    <row r="886" spans="18:30" x14ac:dyDescent="0.25">
      <c r="R886" s="566"/>
      <c r="S886" s="566"/>
      <c r="T886" s="566"/>
      <c r="U886" s="566"/>
      <c r="V886" s="566"/>
      <c r="W886" s="566"/>
      <c r="X886" s="566"/>
      <c r="Y886" s="566"/>
      <c r="Z886" s="566"/>
      <c r="AA886" s="566"/>
      <c r="AB886" s="566"/>
      <c r="AC886" s="566"/>
      <c r="AD886" s="566"/>
    </row>
    <row r="887" spans="18:30" x14ac:dyDescent="0.25">
      <c r="R887" s="566"/>
      <c r="S887" s="566"/>
      <c r="T887" s="566"/>
      <c r="U887" s="566"/>
      <c r="V887" s="566"/>
      <c r="W887" s="566"/>
      <c r="X887" s="566"/>
      <c r="Y887" s="566"/>
      <c r="Z887" s="566"/>
      <c r="AA887" s="566"/>
      <c r="AB887" s="566"/>
      <c r="AC887" s="566"/>
      <c r="AD887" s="566"/>
    </row>
    <row r="888" spans="18:30" x14ac:dyDescent="0.25">
      <c r="R888" s="566"/>
      <c r="S888" s="566"/>
      <c r="T888" s="566"/>
      <c r="U888" s="566"/>
      <c r="V888" s="566"/>
      <c r="W888" s="566"/>
      <c r="X888" s="566"/>
      <c r="Y888" s="566"/>
      <c r="Z888" s="566"/>
      <c r="AA888" s="566"/>
      <c r="AB888" s="566"/>
      <c r="AC888" s="566"/>
      <c r="AD888" s="566"/>
    </row>
    <row r="889" spans="18:30" x14ac:dyDescent="0.25">
      <c r="R889" s="566"/>
      <c r="S889" s="566"/>
      <c r="T889" s="566"/>
      <c r="U889" s="566"/>
      <c r="V889" s="566"/>
      <c r="W889" s="566"/>
      <c r="X889" s="566"/>
      <c r="Y889" s="566"/>
      <c r="Z889" s="566"/>
      <c r="AA889" s="566"/>
      <c r="AB889" s="566"/>
      <c r="AC889" s="566"/>
      <c r="AD889" s="566"/>
    </row>
    <row r="890" spans="18:30" x14ac:dyDescent="0.25">
      <c r="R890" s="566"/>
      <c r="S890" s="566"/>
      <c r="T890" s="566"/>
      <c r="U890" s="566"/>
      <c r="V890" s="566"/>
      <c r="W890" s="566"/>
      <c r="X890" s="566"/>
      <c r="Y890" s="566"/>
      <c r="Z890" s="566"/>
      <c r="AA890" s="566"/>
      <c r="AB890" s="566"/>
      <c r="AC890" s="566"/>
      <c r="AD890" s="566"/>
    </row>
    <row r="891" spans="18:30" x14ac:dyDescent="0.25">
      <c r="R891" s="566"/>
      <c r="S891" s="566"/>
      <c r="T891" s="566"/>
      <c r="U891" s="566"/>
      <c r="V891" s="566"/>
      <c r="W891" s="566"/>
      <c r="X891" s="566"/>
      <c r="Y891" s="566"/>
      <c r="Z891" s="566"/>
      <c r="AA891" s="566"/>
      <c r="AB891" s="566"/>
      <c r="AC891" s="566"/>
      <c r="AD891" s="566"/>
    </row>
    <row r="892" spans="18:30" x14ac:dyDescent="0.25">
      <c r="R892" s="566"/>
      <c r="S892" s="566"/>
      <c r="T892" s="566"/>
      <c r="U892" s="566"/>
      <c r="V892" s="566"/>
      <c r="W892" s="566"/>
      <c r="X892" s="566"/>
      <c r="Y892" s="566"/>
      <c r="Z892" s="566"/>
      <c r="AA892" s="566"/>
      <c r="AB892" s="566"/>
      <c r="AC892" s="566"/>
      <c r="AD892" s="566"/>
    </row>
    <row r="893" spans="18:30" x14ac:dyDescent="0.25">
      <c r="R893" s="566"/>
      <c r="S893" s="566"/>
      <c r="T893" s="566"/>
      <c r="U893" s="566"/>
      <c r="V893" s="566"/>
      <c r="W893" s="566"/>
      <c r="X893" s="566"/>
      <c r="Y893" s="566"/>
      <c r="Z893" s="566"/>
      <c r="AA893" s="566"/>
      <c r="AB893" s="566"/>
      <c r="AC893" s="566"/>
      <c r="AD893" s="566"/>
    </row>
    <row r="894" spans="18:30" x14ac:dyDescent="0.25">
      <c r="R894" s="566"/>
      <c r="S894" s="566"/>
      <c r="T894" s="566"/>
      <c r="U894" s="566"/>
      <c r="V894" s="566"/>
      <c r="W894" s="566"/>
      <c r="X894" s="566"/>
      <c r="Y894" s="566"/>
      <c r="Z894" s="566"/>
      <c r="AA894" s="566"/>
      <c r="AB894" s="566"/>
      <c r="AC894" s="566"/>
      <c r="AD894" s="566"/>
    </row>
    <row r="895" spans="18:30" x14ac:dyDescent="0.25">
      <c r="R895" s="566"/>
      <c r="S895" s="566"/>
      <c r="T895" s="566"/>
      <c r="U895" s="566"/>
      <c r="V895" s="566"/>
      <c r="W895" s="566"/>
      <c r="X895" s="566"/>
      <c r="Y895" s="566"/>
      <c r="Z895" s="566"/>
      <c r="AA895" s="566"/>
      <c r="AB895" s="566"/>
      <c r="AC895" s="566"/>
      <c r="AD895" s="566"/>
    </row>
    <row r="896" spans="18:30" x14ac:dyDescent="0.25">
      <c r="R896" s="566"/>
      <c r="S896" s="566"/>
      <c r="T896" s="566"/>
      <c r="U896" s="566"/>
      <c r="V896" s="566"/>
      <c r="W896" s="566"/>
      <c r="X896" s="566"/>
      <c r="Y896" s="566"/>
      <c r="Z896" s="566"/>
      <c r="AA896" s="566"/>
      <c r="AB896" s="566"/>
      <c r="AC896" s="566"/>
      <c r="AD896" s="566"/>
    </row>
    <row r="897" spans="18:30" x14ac:dyDescent="0.25">
      <c r="R897" s="566"/>
      <c r="S897" s="566"/>
      <c r="T897" s="566"/>
      <c r="U897" s="566"/>
      <c r="V897" s="566"/>
      <c r="W897" s="566"/>
      <c r="X897" s="566"/>
      <c r="Y897" s="566"/>
      <c r="Z897" s="566"/>
      <c r="AA897" s="566"/>
      <c r="AB897" s="566"/>
      <c r="AC897" s="566"/>
      <c r="AD897" s="566"/>
    </row>
    <row r="898" spans="18:30" x14ac:dyDescent="0.25">
      <c r="R898" s="566"/>
      <c r="S898" s="566"/>
      <c r="T898" s="566"/>
      <c r="U898" s="566"/>
      <c r="V898" s="566"/>
      <c r="W898" s="566"/>
      <c r="X898" s="566"/>
      <c r="Y898" s="566"/>
      <c r="Z898" s="566"/>
      <c r="AA898" s="566"/>
      <c r="AB898" s="566"/>
      <c r="AC898" s="566"/>
      <c r="AD898" s="566"/>
    </row>
    <row r="899" spans="18:30" x14ac:dyDescent="0.25">
      <c r="R899" s="566"/>
      <c r="S899" s="566"/>
      <c r="T899" s="566"/>
      <c r="U899" s="566"/>
      <c r="V899" s="566"/>
      <c r="W899" s="566"/>
      <c r="X899" s="566"/>
      <c r="Y899" s="566"/>
      <c r="Z899" s="566"/>
      <c r="AA899" s="566"/>
      <c r="AB899" s="566"/>
      <c r="AC899" s="566"/>
      <c r="AD899" s="566"/>
    </row>
    <row r="900" spans="18:30" x14ac:dyDescent="0.25">
      <c r="R900" s="566"/>
      <c r="S900" s="566"/>
      <c r="T900" s="566"/>
      <c r="U900" s="566"/>
      <c r="V900" s="566"/>
      <c r="W900" s="566"/>
      <c r="X900" s="566"/>
      <c r="Y900" s="566"/>
      <c r="Z900" s="566"/>
      <c r="AA900" s="566"/>
      <c r="AB900" s="566"/>
      <c r="AC900" s="566"/>
      <c r="AD900" s="566"/>
    </row>
    <row r="901" spans="18:30" x14ac:dyDescent="0.25">
      <c r="R901" s="566"/>
      <c r="S901" s="566"/>
      <c r="T901" s="566"/>
      <c r="U901" s="566"/>
      <c r="V901" s="566"/>
      <c r="W901" s="566"/>
      <c r="X901" s="566"/>
      <c r="Y901" s="566"/>
      <c r="Z901" s="566"/>
      <c r="AA901" s="566"/>
      <c r="AB901" s="566"/>
      <c r="AC901" s="566"/>
      <c r="AD901" s="566"/>
    </row>
    <row r="902" spans="18:30" x14ac:dyDescent="0.25">
      <c r="R902" s="566"/>
      <c r="S902" s="566"/>
      <c r="T902" s="566"/>
      <c r="U902" s="566"/>
      <c r="V902" s="566"/>
      <c r="W902" s="566"/>
      <c r="X902" s="566"/>
      <c r="Y902" s="566"/>
      <c r="Z902" s="566"/>
      <c r="AA902" s="566"/>
      <c r="AB902" s="566"/>
      <c r="AC902" s="566"/>
      <c r="AD902" s="566"/>
    </row>
    <row r="903" spans="18:30" x14ac:dyDescent="0.25">
      <c r="R903" s="566"/>
      <c r="S903" s="566"/>
      <c r="T903" s="566"/>
      <c r="U903" s="566"/>
      <c r="V903" s="566"/>
      <c r="W903" s="566"/>
      <c r="X903" s="566"/>
      <c r="Y903" s="566"/>
      <c r="Z903" s="566"/>
      <c r="AA903" s="566"/>
      <c r="AB903" s="566"/>
      <c r="AC903" s="566"/>
      <c r="AD903" s="566"/>
    </row>
    <row r="904" spans="18:30" x14ac:dyDescent="0.25">
      <c r="R904" s="566"/>
      <c r="S904" s="566"/>
      <c r="T904" s="566"/>
      <c r="U904" s="566"/>
      <c r="V904" s="566"/>
      <c r="W904" s="566"/>
      <c r="X904" s="566"/>
      <c r="Y904" s="566"/>
      <c r="Z904" s="566"/>
      <c r="AA904" s="566"/>
      <c r="AB904" s="566"/>
      <c r="AC904" s="566"/>
      <c r="AD904" s="566"/>
    </row>
    <row r="905" spans="18:30" x14ac:dyDescent="0.25">
      <c r="R905" s="566"/>
      <c r="S905" s="566"/>
      <c r="T905" s="566"/>
      <c r="U905" s="566"/>
      <c r="V905" s="566"/>
      <c r="W905" s="566"/>
      <c r="X905" s="566"/>
      <c r="Y905" s="566"/>
      <c r="Z905" s="566"/>
      <c r="AA905" s="566"/>
      <c r="AB905" s="566"/>
      <c r="AC905" s="566"/>
      <c r="AD905" s="566"/>
    </row>
    <row r="906" spans="18:30" x14ac:dyDescent="0.25">
      <c r="R906" s="566"/>
      <c r="S906" s="566"/>
      <c r="T906" s="566"/>
      <c r="U906" s="566"/>
      <c r="V906" s="566"/>
      <c r="W906" s="566"/>
      <c r="X906" s="566"/>
      <c r="Y906" s="566"/>
      <c r="Z906" s="566"/>
      <c r="AA906" s="566"/>
      <c r="AB906" s="566"/>
      <c r="AC906" s="566"/>
      <c r="AD906" s="566"/>
    </row>
    <row r="907" spans="18:30" x14ac:dyDescent="0.25">
      <c r="R907" s="566"/>
      <c r="S907" s="566"/>
      <c r="T907" s="566"/>
      <c r="U907" s="566"/>
      <c r="V907" s="566"/>
      <c r="W907" s="566"/>
      <c r="X907" s="566"/>
      <c r="Y907" s="566"/>
      <c r="Z907" s="566"/>
      <c r="AA907" s="566"/>
      <c r="AB907" s="566"/>
      <c r="AC907" s="566"/>
      <c r="AD907" s="566"/>
    </row>
    <row r="908" spans="18:30" x14ac:dyDescent="0.25">
      <c r="R908" s="566"/>
      <c r="S908" s="566"/>
      <c r="T908" s="566"/>
      <c r="U908" s="566"/>
      <c r="V908" s="566"/>
      <c r="W908" s="566"/>
      <c r="X908" s="566"/>
      <c r="Y908" s="566"/>
      <c r="Z908" s="566"/>
      <c r="AA908" s="566"/>
      <c r="AB908" s="566"/>
      <c r="AC908" s="566"/>
      <c r="AD908" s="566"/>
    </row>
    <row r="909" spans="18:30" x14ac:dyDescent="0.25">
      <c r="R909" s="566"/>
      <c r="S909" s="566"/>
      <c r="T909" s="566"/>
      <c r="U909" s="566"/>
      <c r="V909" s="566"/>
      <c r="W909" s="566"/>
      <c r="X909" s="566"/>
      <c r="Y909" s="566"/>
      <c r="Z909" s="566"/>
      <c r="AA909" s="566"/>
      <c r="AB909" s="566"/>
      <c r="AC909" s="566"/>
      <c r="AD909" s="566"/>
    </row>
    <row r="910" spans="18:30" x14ac:dyDescent="0.25">
      <c r="R910" s="566"/>
      <c r="S910" s="566"/>
      <c r="T910" s="566"/>
      <c r="U910" s="566"/>
      <c r="V910" s="566"/>
      <c r="W910" s="566"/>
      <c r="X910" s="566"/>
      <c r="Y910" s="566"/>
      <c r="Z910" s="566"/>
      <c r="AA910" s="566"/>
      <c r="AB910" s="566"/>
      <c r="AC910" s="566"/>
      <c r="AD910" s="566"/>
    </row>
    <row r="911" spans="18:30" x14ac:dyDescent="0.25">
      <c r="R911" s="566"/>
      <c r="S911" s="566"/>
      <c r="T911" s="566"/>
      <c r="U911" s="566"/>
      <c r="V911" s="566"/>
      <c r="W911" s="566"/>
      <c r="X911" s="566"/>
      <c r="Y911" s="566"/>
      <c r="Z911" s="566"/>
      <c r="AA911" s="566"/>
      <c r="AB911" s="566"/>
      <c r="AC911" s="566"/>
      <c r="AD911" s="566"/>
    </row>
    <row r="912" spans="18:30" x14ac:dyDescent="0.25">
      <c r="R912" s="566"/>
      <c r="S912" s="566"/>
      <c r="T912" s="566"/>
      <c r="U912" s="566"/>
      <c r="V912" s="566"/>
      <c r="W912" s="566"/>
      <c r="X912" s="566"/>
      <c r="Y912" s="566"/>
      <c r="Z912" s="566"/>
      <c r="AA912" s="566"/>
      <c r="AB912" s="566"/>
      <c r="AC912" s="566"/>
      <c r="AD912" s="566"/>
    </row>
    <row r="913" spans="18:30" x14ac:dyDescent="0.25">
      <c r="R913" s="566"/>
      <c r="S913" s="566"/>
      <c r="T913" s="566"/>
      <c r="U913" s="566"/>
      <c r="V913" s="566"/>
      <c r="W913" s="566"/>
      <c r="X913" s="566"/>
      <c r="Y913" s="566"/>
      <c r="Z913" s="566"/>
      <c r="AA913" s="566"/>
      <c r="AB913" s="566"/>
      <c r="AC913" s="566"/>
      <c r="AD913" s="566"/>
    </row>
    <row r="914" spans="18:30" x14ac:dyDescent="0.25">
      <c r="R914" s="566"/>
      <c r="S914" s="566"/>
      <c r="T914" s="566"/>
      <c r="U914" s="566"/>
      <c r="V914" s="566"/>
      <c r="W914" s="566"/>
      <c r="X914" s="566"/>
      <c r="Y914" s="566"/>
      <c r="Z914" s="566"/>
      <c r="AA914" s="566"/>
      <c r="AB914" s="566"/>
      <c r="AC914" s="566"/>
      <c r="AD914" s="566"/>
    </row>
    <row r="915" spans="18:30" x14ac:dyDescent="0.25">
      <c r="R915" s="566"/>
      <c r="S915" s="566"/>
      <c r="T915" s="566"/>
      <c r="U915" s="566"/>
      <c r="V915" s="566"/>
      <c r="W915" s="566"/>
      <c r="X915" s="566"/>
      <c r="Y915" s="566"/>
      <c r="Z915" s="566"/>
      <c r="AA915" s="566"/>
      <c r="AB915" s="566"/>
      <c r="AC915" s="566"/>
      <c r="AD915" s="566"/>
    </row>
    <row r="916" spans="18:30" x14ac:dyDescent="0.25">
      <c r="R916" s="566"/>
      <c r="S916" s="566"/>
      <c r="T916" s="566"/>
      <c r="U916" s="566"/>
      <c r="V916" s="566"/>
      <c r="W916" s="566"/>
      <c r="X916" s="566"/>
      <c r="Y916" s="566"/>
      <c r="Z916" s="566"/>
      <c r="AA916" s="566"/>
      <c r="AB916" s="566"/>
      <c r="AC916" s="566"/>
      <c r="AD916" s="566"/>
    </row>
    <row r="917" spans="18:30" x14ac:dyDescent="0.25">
      <c r="R917" s="566"/>
      <c r="S917" s="566"/>
      <c r="T917" s="566"/>
      <c r="U917" s="566"/>
      <c r="V917" s="566"/>
      <c r="W917" s="566"/>
      <c r="X917" s="566"/>
      <c r="Y917" s="566"/>
      <c r="Z917" s="566"/>
      <c r="AA917" s="566"/>
      <c r="AB917" s="566"/>
      <c r="AC917" s="566"/>
      <c r="AD917" s="566"/>
    </row>
    <row r="918" spans="18:30" x14ac:dyDescent="0.25">
      <c r="R918" s="566"/>
      <c r="S918" s="566"/>
      <c r="T918" s="566"/>
      <c r="U918" s="566"/>
      <c r="V918" s="566"/>
      <c r="W918" s="566"/>
      <c r="X918" s="566"/>
      <c r="Y918" s="566"/>
      <c r="Z918" s="566"/>
      <c r="AA918" s="566"/>
      <c r="AB918" s="566"/>
      <c r="AC918" s="566"/>
      <c r="AD918" s="566"/>
    </row>
    <row r="919" spans="18:30" x14ac:dyDescent="0.25">
      <c r="R919" s="566"/>
      <c r="S919" s="566"/>
      <c r="T919" s="566"/>
      <c r="U919" s="566"/>
      <c r="V919" s="566"/>
      <c r="W919" s="566"/>
      <c r="X919" s="566"/>
      <c r="Y919" s="566"/>
      <c r="Z919" s="566"/>
      <c r="AA919" s="566"/>
      <c r="AB919" s="566"/>
      <c r="AC919" s="566"/>
      <c r="AD919" s="566"/>
    </row>
    <row r="920" spans="18:30" x14ac:dyDescent="0.25">
      <c r="R920" s="566"/>
      <c r="S920" s="566"/>
      <c r="T920" s="566"/>
      <c r="U920" s="566"/>
      <c r="V920" s="566"/>
      <c r="W920" s="566"/>
      <c r="X920" s="566"/>
      <c r="Y920" s="566"/>
      <c r="Z920" s="566"/>
      <c r="AA920" s="566"/>
      <c r="AB920" s="566"/>
      <c r="AC920" s="566"/>
      <c r="AD920" s="566"/>
    </row>
    <row r="921" spans="18:30" x14ac:dyDescent="0.25">
      <c r="R921" s="566"/>
      <c r="S921" s="566"/>
      <c r="T921" s="566"/>
      <c r="U921" s="566"/>
      <c r="V921" s="566"/>
      <c r="W921" s="566"/>
      <c r="X921" s="566"/>
      <c r="Y921" s="566"/>
      <c r="Z921" s="566"/>
      <c r="AA921" s="566"/>
      <c r="AB921" s="566"/>
      <c r="AC921" s="566"/>
      <c r="AD921" s="566"/>
    </row>
    <row r="922" spans="18:30" x14ac:dyDescent="0.25">
      <c r="R922" s="566"/>
      <c r="S922" s="566"/>
      <c r="T922" s="566"/>
      <c r="U922" s="566"/>
      <c r="V922" s="566"/>
      <c r="W922" s="566"/>
      <c r="X922" s="566"/>
      <c r="Y922" s="566"/>
      <c r="Z922" s="566"/>
      <c r="AA922" s="566"/>
      <c r="AB922" s="566"/>
      <c r="AC922" s="566"/>
      <c r="AD922" s="566"/>
    </row>
    <row r="923" spans="18:30" x14ac:dyDescent="0.25">
      <c r="R923" s="566"/>
      <c r="S923" s="566"/>
      <c r="T923" s="566"/>
      <c r="U923" s="566"/>
      <c r="V923" s="566"/>
      <c r="W923" s="566"/>
      <c r="X923" s="566"/>
      <c r="Y923" s="566"/>
      <c r="Z923" s="566"/>
      <c r="AA923" s="566"/>
      <c r="AB923" s="566"/>
      <c r="AC923" s="566"/>
      <c r="AD923" s="566"/>
    </row>
    <row r="924" spans="18:30" x14ac:dyDescent="0.25">
      <c r="R924" s="566"/>
      <c r="S924" s="566"/>
      <c r="T924" s="566"/>
      <c r="U924" s="566"/>
      <c r="V924" s="566"/>
      <c r="W924" s="566"/>
      <c r="X924" s="566"/>
      <c r="Y924" s="566"/>
      <c r="Z924" s="566"/>
      <c r="AA924" s="566"/>
      <c r="AB924" s="566"/>
      <c r="AC924" s="566"/>
      <c r="AD924" s="566"/>
    </row>
    <row r="925" spans="18:30" x14ac:dyDescent="0.25">
      <c r="R925" s="566"/>
      <c r="S925" s="566"/>
      <c r="T925" s="566"/>
      <c r="U925" s="566"/>
      <c r="V925" s="566"/>
      <c r="W925" s="566"/>
      <c r="X925" s="566"/>
      <c r="Y925" s="566"/>
      <c r="Z925" s="566"/>
      <c r="AA925" s="566"/>
      <c r="AB925" s="566"/>
      <c r="AC925" s="566"/>
      <c r="AD925" s="566"/>
    </row>
    <row r="926" spans="18:30" x14ac:dyDescent="0.25">
      <c r="R926" s="566"/>
      <c r="S926" s="566"/>
      <c r="T926" s="566"/>
      <c r="U926" s="566"/>
      <c r="V926" s="566"/>
      <c r="W926" s="566"/>
      <c r="X926" s="566"/>
      <c r="Y926" s="566"/>
      <c r="Z926" s="566"/>
      <c r="AA926" s="566"/>
      <c r="AB926" s="566"/>
      <c r="AC926" s="566"/>
      <c r="AD926" s="566"/>
    </row>
    <row r="927" spans="18:30" x14ac:dyDescent="0.25">
      <c r="R927" s="566"/>
      <c r="S927" s="566"/>
      <c r="T927" s="566"/>
      <c r="U927" s="566"/>
      <c r="V927" s="566"/>
      <c r="W927" s="566"/>
      <c r="X927" s="566"/>
      <c r="Y927" s="566"/>
      <c r="Z927" s="566"/>
      <c r="AA927" s="566"/>
      <c r="AB927" s="566"/>
      <c r="AC927" s="566"/>
      <c r="AD927" s="566"/>
    </row>
    <row r="928" spans="18:30" x14ac:dyDescent="0.25">
      <c r="R928" s="566"/>
      <c r="S928" s="566"/>
      <c r="T928" s="566"/>
      <c r="U928" s="566"/>
      <c r="V928" s="566"/>
      <c r="W928" s="566"/>
      <c r="X928" s="566"/>
      <c r="Y928" s="566"/>
      <c r="Z928" s="566"/>
      <c r="AA928" s="566"/>
      <c r="AB928" s="566"/>
      <c r="AC928" s="566"/>
      <c r="AD928" s="566"/>
    </row>
    <row r="929" spans="18:30" x14ac:dyDescent="0.25">
      <c r="R929" s="566"/>
      <c r="S929" s="566"/>
      <c r="T929" s="566"/>
      <c r="U929" s="566"/>
      <c r="V929" s="566"/>
      <c r="W929" s="566"/>
      <c r="X929" s="566"/>
      <c r="Y929" s="566"/>
      <c r="Z929" s="566"/>
      <c r="AA929" s="566"/>
      <c r="AB929" s="566"/>
      <c r="AC929" s="566"/>
      <c r="AD929" s="566"/>
    </row>
    <row r="930" spans="18:30" x14ac:dyDescent="0.25">
      <c r="R930" s="566"/>
      <c r="S930" s="566"/>
      <c r="T930" s="566"/>
      <c r="U930" s="566"/>
      <c r="V930" s="566"/>
      <c r="W930" s="566"/>
      <c r="X930" s="566"/>
      <c r="Y930" s="566"/>
      <c r="Z930" s="566"/>
      <c r="AA930" s="566"/>
      <c r="AB930" s="566"/>
      <c r="AC930" s="566"/>
      <c r="AD930" s="566"/>
    </row>
    <row r="931" spans="18:30" x14ac:dyDescent="0.25">
      <c r="R931" s="566"/>
      <c r="S931" s="566"/>
      <c r="T931" s="566"/>
      <c r="U931" s="566"/>
      <c r="V931" s="566"/>
      <c r="W931" s="566"/>
      <c r="X931" s="566"/>
      <c r="Y931" s="566"/>
      <c r="Z931" s="566"/>
      <c r="AA931" s="566"/>
      <c r="AB931" s="566"/>
      <c r="AC931" s="566"/>
      <c r="AD931" s="566"/>
    </row>
    <row r="932" spans="18:30" x14ac:dyDescent="0.25">
      <c r="R932" s="566"/>
      <c r="S932" s="566"/>
      <c r="T932" s="566"/>
      <c r="U932" s="566"/>
      <c r="V932" s="566"/>
      <c r="W932" s="566"/>
      <c r="X932" s="566"/>
      <c r="Y932" s="566"/>
      <c r="Z932" s="566"/>
      <c r="AA932" s="566"/>
      <c r="AB932" s="566"/>
      <c r="AC932" s="566"/>
      <c r="AD932" s="566"/>
    </row>
    <row r="933" spans="18:30" x14ac:dyDescent="0.25">
      <c r="R933" s="566"/>
      <c r="S933" s="566"/>
      <c r="T933" s="566"/>
      <c r="U933" s="566"/>
      <c r="V933" s="566"/>
      <c r="W933" s="566"/>
      <c r="X933" s="566"/>
      <c r="Y933" s="566"/>
      <c r="Z933" s="566"/>
      <c r="AA933" s="566"/>
      <c r="AB933" s="566"/>
      <c r="AC933" s="566"/>
      <c r="AD933" s="566"/>
    </row>
    <row r="934" spans="18:30" x14ac:dyDescent="0.25">
      <c r="R934" s="566"/>
      <c r="S934" s="566"/>
      <c r="T934" s="566"/>
      <c r="U934" s="566"/>
      <c r="V934" s="566"/>
      <c r="W934" s="566"/>
      <c r="X934" s="566"/>
      <c r="Y934" s="566"/>
      <c r="Z934" s="566"/>
      <c r="AA934" s="566"/>
      <c r="AB934" s="566"/>
      <c r="AC934" s="566"/>
      <c r="AD934" s="566"/>
    </row>
    <row r="935" spans="18:30" x14ac:dyDescent="0.25">
      <c r="R935" s="566"/>
      <c r="S935" s="566"/>
      <c r="T935" s="566"/>
      <c r="U935" s="566"/>
      <c r="V935" s="566"/>
      <c r="W935" s="566"/>
      <c r="X935" s="566"/>
      <c r="Y935" s="566"/>
      <c r="Z935" s="566"/>
      <c r="AA935" s="566"/>
      <c r="AB935" s="566"/>
      <c r="AC935" s="566"/>
      <c r="AD935" s="566"/>
    </row>
    <row r="936" spans="18:30" x14ac:dyDescent="0.25">
      <c r="R936" s="566"/>
      <c r="S936" s="566"/>
      <c r="T936" s="566"/>
      <c r="U936" s="566"/>
      <c r="V936" s="566"/>
      <c r="W936" s="566"/>
      <c r="X936" s="566"/>
      <c r="Y936" s="566"/>
      <c r="Z936" s="566"/>
      <c r="AA936" s="566"/>
      <c r="AB936" s="566"/>
      <c r="AC936" s="566"/>
      <c r="AD936" s="566"/>
    </row>
    <row r="937" spans="18:30" x14ac:dyDescent="0.25">
      <c r="R937" s="566"/>
      <c r="S937" s="566"/>
      <c r="T937" s="566"/>
      <c r="U937" s="566"/>
      <c r="V937" s="566"/>
      <c r="W937" s="566"/>
      <c r="X937" s="566"/>
      <c r="Y937" s="566"/>
      <c r="Z937" s="566"/>
      <c r="AA937" s="566"/>
      <c r="AB937" s="566"/>
      <c r="AC937" s="566"/>
      <c r="AD937" s="566"/>
    </row>
    <row r="938" spans="18:30" x14ac:dyDescent="0.25">
      <c r="R938" s="566"/>
      <c r="S938" s="566"/>
      <c r="T938" s="566"/>
      <c r="U938" s="566"/>
      <c r="V938" s="566"/>
      <c r="W938" s="566"/>
      <c r="X938" s="566"/>
      <c r="Y938" s="566"/>
      <c r="Z938" s="566"/>
      <c r="AA938" s="566"/>
      <c r="AB938" s="566"/>
      <c r="AC938" s="566"/>
      <c r="AD938" s="566"/>
    </row>
    <row r="939" spans="18:30" x14ac:dyDescent="0.25">
      <c r="R939" s="566"/>
      <c r="S939" s="566"/>
      <c r="T939" s="566"/>
      <c r="U939" s="566"/>
      <c r="V939" s="566"/>
      <c r="W939" s="566"/>
      <c r="X939" s="566"/>
      <c r="Y939" s="566"/>
      <c r="Z939" s="566"/>
      <c r="AA939" s="566"/>
      <c r="AB939" s="566"/>
      <c r="AC939" s="566"/>
      <c r="AD939" s="566"/>
    </row>
    <row r="940" spans="18:30" x14ac:dyDescent="0.25">
      <c r="R940" s="566"/>
      <c r="S940" s="566"/>
      <c r="T940" s="566"/>
      <c r="U940" s="566"/>
      <c r="V940" s="566"/>
      <c r="W940" s="566"/>
      <c r="X940" s="566"/>
      <c r="Y940" s="566"/>
      <c r="Z940" s="566"/>
      <c r="AA940" s="566"/>
      <c r="AB940" s="566"/>
      <c r="AC940" s="566"/>
      <c r="AD940" s="566"/>
    </row>
    <row r="941" spans="18:30" x14ac:dyDescent="0.25">
      <c r="R941" s="566"/>
      <c r="S941" s="566"/>
      <c r="T941" s="566"/>
      <c r="U941" s="566"/>
      <c r="V941" s="566"/>
      <c r="W941" s="566"/>
      <c r="X941" s="566"/>
      <c r="Y941" s="566"/>
      <c r="Z941" s="566"/>
      <c r="AA941" s="566"/>
      <c r="AB941" s="566"/>
      <c r="AC941" s="566"/>
      <c r="AD941" s="566"/>
    </row>
    <row r="942" spans="18:30" x14ac:dyDescent="0.25">
      <c r="R942" s="566"/>
      <c r="S942" s="566"/>
      <c r="T942" s="566"/>
      <c r="U942" s="566"/>
      <c r="V942" s="566"/>
      <c r="W942" s="566"/>
      <c r="X942" s="566"/>
      <c r="Y942" s="566"/>
      <c r="Z942" s="566"/>
      <c r="AA942" s="566"/>
      <c r="AB942" s="566"/>
      <c r="AC942" s="566"/>
      <c r="AD942" s="566"/>
    </row>
    <row r="943" spans="18:30" x14ac:dyDescent="0.25">
      <c r="R943" s="566"/>
      <c r="S943" s="566"/>
      <c r="T943" s="566"/>
      <c r="U943" s="566"/>
      <c r="V943" s="566"/>
      <c r="W943" s="566"/>
      <c r="X943" s="566"/>
      <c r="Y943" s="566"/>
      <c r="Z943" s="566"/>
      <c r="AA943" s="566"/>
      <c r="AB943" s="566"/>
      <c r="AC943" s="566"/>
      <c r="AD943" s="566"/>
    </row>
    <row r="944" spans="18:30" x14ac:dyDescent="0.25">
      <c r="R944" s="566"/>
      <c r="S944" s="566"/>
      <c r="T944" s="566"/>
      <c r="U944" s="566"/>
      <c r="V944" s="566"/>
      <c r="W944" s="566"/>
      <c r="X944" s="566"/>
      <c r="Y944" s="566"/>
      <c r="Z944" s="566"/>
      <c r="AA944" s="566"/>
      <c r="AB944" s="566"/>
      <c r="AC944" s="566"/>
      <c r="AD944" s="566"/>
    </row>
    <row r="945" spans="18:30" x14ac:dyDescent="0.25">
      <c r="R945" s="566"/>
      <c r="S945" s="566"/>
      <c r="T945" s="566"/>
      <c r="U945" s="566"/>
      <c r="V945" s="566"/>
      <c r="W945" s="566"/>
      <c r="X945" s="566"/>
      <c r="Y945" s="566"/>
      <c r="Z945" s="566"/>
      <c r="AA945" s="566"/>
      <c r="AB945" s="566"/>
      <c r="AC945" s="566"/>
      <c r="AD945" s="566"/>
    </row>
    <row r="946" spans="18:30" x14ac:dyDescent="0.25">
      <c r="R946" s="566"/>
      <c r="S946" s="566"/>
      <c r="T946" s="566"/>
      <c r="U946" s="566"/>
      <c r="V946" s="566"/>
      <c r="W946" s="566"/>
      <c r="X946" s="566"/>
      <c r="Y946" s="566"/>
      <c r="Z946" s="566"/>
      <c r="AA946" s="566"/>
      <c r="AB946" s="566"/>
      <c r="AC946" s="566"/>
      <c r="AD946" s="566"/>
    </row>
    <row r="947" spans="18:30" x14ac:dyDescent="0.25">
      <c r="R947" s="566"/>
      <c r="S947" s="566"/>
      <c r="T947" s="566"/>
      <c r="U947" s="566"/>
      <c r="V947" s="566"/>
      <c r="W947" s="566"/>
      <c r="X947" s="566"/>
      <c r="Y947" s="566"/>
      <c r="Z947" s="566"/>
      <c r="AA947" s="566"/>
      <c r="AB947" s="566"/>
      <c r="AC947" s="566"/>
      <c r="AD947" s="566"/>
    </row>
    <row r="948" spans="18:30" x14ac:dyDescent="0.25">
      <c r="R948" s="566"/>
      <c r="S948" s="566"/>
      <c r="T948" s="566"/>
      <c r="U948" s="566"/>
      <c r="V948" s="566"/>
      <c r="W948" s="566"/>
      <c r="X948" s="566"/>
      <c r="Y948" s="566"/>
      <c r="Z948" s="566"/>
      <c r="AA948" s="566"/>
      <c r="AB948" s="566"/>
      <c r="AC948" s="566"/>
      <c r="AD948" s="566"/>
    </row>
    <row r="949" spans="18:30" x14ac:dyDescent="0.25">
      <c r="R949" s="566"/>
      <c r="S949" s="566"/>
      <c r="T949" s="566"/>
      <c r="U949" s="566"/>
      <c r="V949" s="566"/>
      <c r="W949" s="566"/>
      <c r="X949" s="566"/>
      <c r="Y949" s="566"/>
      <c r="Z949" s="566"/>
      <c r="AA949" s="566"/>
      <c r="AB949" s="566"/>
      <c r="AC949" s="566"/>
      <c r="AD949" s="566"/>
    </row>
    <row r="950" spans="18:30" x14ac:dyDescent="0.25">
      <c r="R950" s="566"/>
      <c r="S950" s="566"/>
      <c r="T950" s="566"/>
      <c r="U950" s="566"/>
      <c r="V950" s="566"/>
      <c r="W950" s="566"/>
      <c r="X950" s="566"/>
      <c r="Y950" s="566"/>
      <c r="Z950" s="566"/>
      <c r="AA950" s="566"/>
      <c r="AB950" s="566"/>
      <c r="AC950" s="566"/>
      <c r="AD950" s="566"/>
    </row>
    <row r="951" spans="18:30" x14ac:dyDescent="0.25">
      <c r="R951" s="566"/>
      <c r="S951" s="566"/>
      <c r="T951" s="566"/>
      <c r="U951" s="566"/>
      <c r="V951" s="566"/>
      <c r="W951" s="566"/>
      <c r="X951" s="566"/>
      <c r="Y951" s="566"/>
      <c r="Z951" s="566"/>
      <c r="AA951" s="566"/>
      <c r="AB951" s="566"/>
      <c r="AC951" s="566"/>
      <c r="AD951" s="566"/>
    </row>
    <row r="952" spans="18:30" x14ac:dyDescent="0.25">
      <c r="R952" s="566"/>
      <c r="S952" s="566"/>
      <c r="T952" s="566"/>
      <c r="U952" s="566"/>
      <c r="V952" s="566"/>
      <c r="W952" s="566"/>
      <c r="X952" s="566"/>
      <c r="Y952" s="566"/>
      <c r="Z952" s="566"/>
      <c r="AA952" s="566"/>
      <c r="AB952" s="566"/>
      <c r="AC952" s="566"/>
      <c r="AD952" s="566"/>
    </row>
    <row r="953" spans="18:30" x14ac:dyDescent="0.25">
      <c r="R953" s="566"/>
      <c r="S953" s="566"/>
      <c r="T953" s="566"/>
      <c r="U953" s="566"/>
      <c r="V953" s="566"/>
      <c r="W953" s="566"/>
      <c r="X953" s="566"/>
      <c r="Y953" s="566"/>
      <c r="Z953" s="566"/>
      <c r="AA953" s="566"/>
      <c r="AB953" s="566"/>
      <c r="AC953" s="566"/>
      <c r="AD953" s="566"/>
    </row>
    <row r="954" spans="18:30" x14ac:dyDescent="0.25">
      <c r="R954" s="566"/>
      <c r="S954" s="566"/>
      <c r="T954" s="566"/>
      <c r="U954" s="566"/>
      <c r="V954" s="566"/>
      <c r="W954" s="566"/>
      <c r="X954" s="566"/>
      <c r="Y954" s="566"/>
      <c r="Z954" s="566"/>
      <c r="AA954" s="566"/>
      <c r="AB954" s="566"/>
      <c r="AC954" s="566"/>
      <c r="AD954" s="566"/>
    </row>
    <row r="955" spans="18:30" x14ac:dyDescent="0.25">
      <c r="R955" s="566"/>
      <c r="S955" s="566"/>
      <c r="T955" s="566"/>
      <c r="U955" s="566"/>
      <c r="V955" s="566"/>
      <c r="W955" s="566"/>
      <c r="X955" s="566"/>
      <c r="Y955" s="566"/>
      <c r="Z955" s="566"/>
      <c r="AA955" s="566"/>
      <c r="AB955" s="566"/>
      <c r="AC955" s="566"/>
      <c r="AD955" s="566"/>
    </row>
    <row r="956" spans="18:30" x14ac:dyDescent="0.25">
      <c r="R956" s="566"/>
      <c r="S956" s="566"/>
      <c r="T956" s="566"/>
      <c r="U956" s="566"/>
      <c r="V956" s="566"/>
      <c r="W956" s="566"/>
      <c r="X956" s="566"/>
      <c r="Y956" s="566"/>
      <c r="Z956" s="566"/>
      <c r="AA956" s="566"/>
      <c r="AB956" s="566"/>
      <c r="AC956" s="566"/>
      <c r="AD956" s="566"/>
    </row>
    <row r="957" spans="18:30" x14ac:dyDescent="0.25">
      <c r="R957" s="566"/>
      <c r="S957" s="566"/>
      <c r="T957" s="566"/>
      <c r="U957" s="566"/>
      <c r="V957" s="566"/>
      <c r="W957" s="566"/>
      <c r="X957" s="566"/>
      <c r="Y957" s="566"/>
      <c r="Z957" s="566"/>
      <c r="AA957" s="566"/>
      <c r="AB957" s="566"/>
      <c r="AC957" s="566"/>
      <c r="AD957" s="566"/>
    </row>
    <row r="958" spans="18:30" x14ac:dyDescent="0.25">
      <c r="R958" s="566"/>
      <c r="S958" s="566"/>
      <c r="T958" s="566"/>
      <c r="U958" s="566"/>
      <c r="V958" s="566"/>
      <c r="W958" s="566"/>
      <c r="X958" s="566"/>
      <c r="Y958" s="566"/>
      <c r="Z958" s="566"/>
      <c r="AA958" s="566"/>
      <c r="AB958" s="566"/>
      <c r="AC958" s="566"/>
      <c r="AD958" s="566"/>
    </row>
    <row r="959" spans="18:30" x14ac:dyDescent="0.25">
      <c r="R959" s="566"/>
      <c r="S959" s="566"/>
      <c r="T959" s="566"/>
      <c r="U959" s="566"/>
      <c r="V959" s="566"/>
      <c r="W959" s="566"/>
      <c r="X959" s="566"/>
      <c r="Y959" s="566"/>
      <c r="Z959" s="566"/>
      <c r="AA959" s="566"/>
      <c r="AB959" s="566"/>
      <c r="AC959" s="566"/>
      <c r="AD959" s="566"/>
    </row>
    <row r="960" spans="18:30" x14ac:dyDescent="0.25">
      <c r="R960" s="566"/>
      <c r="S960" s="566"/>
      <c r="T960" s="566"/>
      <c r="U960" s="566"/>
      <c r="V960" s="566"/>
      <c r="W960" s="566"/>
      <c r="X960" s="566"/>
      <c r="Y960" s="566"/>
      <c r="Z960" s="566"/>
      <c r="AA960" s="566"/>
      <c r="AB960" s="566"/>
      <c r="AC960" s="566"/>
      <c r="AD960" s="566"/>
    </row>
    <row r="961" spans="18:30" x14ac:dyDescent="0.25">
      <c r="R961" s="566"/>
      <c r="S961" s="566"/>
      <c r="T961" s="566"/>
      <c r="U961" s="566"/>
      <c r="V961" s="566"/>
      <c r="W961" s="566"/>
      <c r="X961" s="566"/>
      <c r="Y961" s="566"/>
      <c r="Z961" s="566"/>
      <c r="AA961" s="566"/>
      <c r="AB961" s="566"/>
      <c r="AC961" s="566"/>
      <c r="AD961" s="566"/>
    </row>
    <row r="962" spans="18:30" x14ac:dyDescent="0.25">
      <c r="R962" s="566"/>
      <c r="S962" s="566"/>
      <c r="T962" s="566"/>
      <c r="U962" s="566"/>
      <c r="V962" s="566"/>
      <c r="W962" s="566"/>
      <c r="X962" s="566"/>
      <c r="Y962" s="566"/>
      <c r="Z962" s="566"/>
      <c r="AA962" s="566"/>
      <c r="AB962" s="566"/>
      <c r="AC962" s="566"/>
      <c r="AD962" s="566"/>
    </row>
    <row r="963" spans="18:30" x14ac:dyDescent="0.25">
      <c r="R963" s="566"/>
      <c r="S963" s="566"/>
      <c r="T963" s="566"/>
      <c r="U963" s="566"/>
      <c r="V963" s="566"/>
      <c r="W963" s="566"/>
      <c r="X963" s="566"/>
      <c r="Y963" s="566"/>
      <c r="Z963" s="566"/>
      <c r="AA963" s="566"/>
      <c r="AB963" s="566"/>
      <c r="AC963" s="566"/>
      <c r="AD963" s="566"/>
    </row>
    <row r="964" spans="18:30" x14ac:dyDescent="0.25">
      <c r="R964" s="566"/>
      <c r="S964" s="566"/>
      <c r="T964" s="566"/>
      <c r="U964" s="566"/>
      <c r="V964" s="566"/>
      <c r="W964" s="566"/>
      <c r="X964" s="566"/>
      <c r="Y964" s="566"/>
      <c r="Z964" s="566"/>
      <c r="AA964" s="566"/>
      <c r="AB964" s="566"/>
      <c r="AC964" s="566"/>
      <c r="AD964" s="566"/>
    </row>
    <row r="965" spans="18:30" x14ac:dyDescent="0.25">
      <c r="R965" s="566"/>
      <c r="S965" s="566"/>
      <c r="T965" s="566"/>
      <c r="U965" s="566"/>
      <c r="V965" s="566"/>
      <c r="W965" s="566"/>
      <c r="X965" s="566"/>
      <c r="Y965" s="566"/>
      <c r="Z965" s="566"/>
      <c r="AA965" s="566"/>
      <c r="AB965" s="566"/>
      <c r="AC965" s="566"/>
      <c r="AD965" s="566"/>
    </row>
    <row r="966" spans="18:30" x14ac:dyDescent="0.25">
      <c r="R966" s="566"/>
      <c r="S966" s="566"/>
      <c r="T966" s="566"/>
      <c r="U966" s="566"/>
      <c r="V966" s="566"/>
      <c r="W966" s="566"/>
      <c r="X966" s="566"/>
      <c r="Y966" s="566"/>
      <c r="Z966" s="566"/>
      <c r="AA966" s="566"/>
      <c r="AB966" s="566"/>
      <c r="AC966" s="566"/>
      <c r="AD966" s="566"/>
    </row>
    <row r="967" spans="18:30" x14ac:dyDescent="0.25">
      <c r="R967" s="566"/>
      <c r="S967" s="566"/>
      <c r="T967" s="566"/>
      <c r="U967" s="566"/>
      <c r="V967" s="566"/>
      <c r="W967" s="566"/>
      <c r="X967" s="566"/>
      <c r="Y967" s="566"/>
      <c r="Z967" s="566"/>
      <c r="AA967" s="566"/>
      <c r="AB967" s="566"/>
      <c r="AC967" s="566"/>
      <c r="AD967" s="566"/>
    </row>
    <row r="968" spans="18:30" x14ac:dyDescent="0.25">
      <c r="R968" s="566"/>
      <c r="S968" s="566"/>
      <c r="T968" s="566"/>
      <c r="U968" s="566"/>
      <c r="V968" s="566"/>
      <c r="W968" s="566"/>
      <c r="X968" s="566"/>
      <c r="Y968" s="566"/>
      <c r="Z968" s="566"/>
      <c r="AA968" s="566"/>
      <c r="AB968" s="566"/>
      <c r="AC968" s="566"/>
      <c r="AD968" s="566"/>
    </row>
    <row r="969" spans="18:30" x14ac:dyDescent="0.25">
      <c r="R969" s="566"/>
      <c r="S969" s="566"/>
      <c r="T969" s="566"/>
      <c r="U969" s="566"/>
      <c r="V969" s="566"/>
      <c r="W969" s="566"/>
      <c r="X969" s="566"/>
      <c r="Y969" s="566"/>
      <c r="Z969" s="566"/>
      <c r="AA969" s="566"/>
      <c r="AB969" s="566"/>
      <c r="AC969" s="566"/>
      <c r="AD969" s="566"/>
    </row>
    <row r="970" spans="18:30" x14ac:dyDescent="0.25">
      <c r="R970" s="566"/>
      <c r="S970" s="566"/>
      <c r="T970" s="566"/>
      <c r="U970" s="566"/>
      <c r="V970" s="566"/>
      <c r="W970" s="566"/>
      <c r="X970" s="566"/>
      <c r="Y970" s="566"/>
      <c r="Z970" s="566"/>
      <c r="AA970" s="566"/>
      <c r="AB970" s="566"/>
      <c r="AC970" s="566"/>
      <c r="AD970" s="566"/>
    </row>
    <row r="971" spans="18:30" x14ac:dyDescent="0.25">
      <c r="R971" s="566"/>
      <c r="S971" s="566"/>
      <c r="T971" s="566"/>
      <c r="U971" s="566"/>
      <c r="V971" s="566"/>
      <c r="W971" s="566"/>
      <c r="X971" s="566"/>
      <c r="Y971" s="566"/>
      <c r="Z971" s="566"/>
      <c r="AA971" s="566"/>
      <c r="AB971" s="566"/>
      <c r="AC971" s="566"/>
      <c r="AD971" s="566"/>
    </row>
    <row r="972" spans="18:30" x14ac:dyDescent="0.25">
      <c r="R972" s="566"/>
      <c r="S972" s="566"/>
      <c r="T972" s="566"/>
      <c r="U972" s="566"/>
      <c r="V972" s="566"/>
      <c r="W972" s="566"/>
      <c r="X972" s="566"/>
      <c r="Y972" s="566"/>
      <c r="Z972" s="566"/>
      <c r="AA972" s="566"/>
      <c r="AB972" s="566"/>
      <c r="AC972" s="566"/>
      <c r="AD972" s="566"/>
    </row>
    <row r="973" spans="18:30" x14ac:dyDescent="0.25">
      <c r="R973" s="566"/>
      <c r="S973" s="566"/>
      <c r="T973" s="566"/>
      <c r="U973" s="566"/>
      <c r="V973" s="566"/>
      <c r="W973" s="566"/>
      <c r="X973" s="566"/>
      <c r="Y973" s="566"/>
      <c r="Z973" s="566"/>
      <c r="AA973" s="566"/>
      <c r="AB973" s="566"/>
      <c r="AC973" s="566"/>
      <c r="AD973" s="566"/>
    </row>
    <row r="974" spans="18:30" x14ac:dyDescent="0.25">
      <c r="R974" s="566"/>
      <c r="S974" s="566"/>
      <c r="T974" s="566"/>
      <c r="U974" s="566"/>
      <c r="V974" s="566"/>
      <c r="W974" s="566"/>
      <c r="X974" s="566"/>
      <c r="Y974" s="566"/>
      <c r="Z974" s="566"/>
      <c r="AA974" s="566"/>
      <c r="AB974" s="566"/>
      <c r="AC974" s="566"/>
      <c r="AD974" s="566"/>
    </row>
    <row r="975" spans="18:30" x14ac:dyDescent="0.25">
      <c r="R975" s="566"/>
      <c r="S975" s="566"/>
      <c r="T975" s="566"/>
      <c r="U975" s="566"/>
      <c r="V975" s="566"/>
      <c r="W975" s="566"/>
      <c r="X975" s="566"/>
      <c r="Y975" s="566"/>
      <c r="Z975" s="566"/>
      <c r="AA975" s="566"/>
      <c r="AB975" s="566"/>
      <c r="AC975" s="566"/>
      <c r="AD975" s="566"/>
    </row>
    <row r="976" spans="18:30" x14ac:dyDescent="0.25">
      <c r="R976" s="566"/>
      <c r="S976" s="566"/>
      <c r="T976" s="566"/>
      <c r="U976" s="566"/>
      <c r="V976" s="566"/>
      <c r="W976" s="566"/>
      <c r="X976" s="566"/>
      <c r="Y976" s="566"/>
      <c r="Z976" s="566"/>
      <c r="AA976" s="566"/>
      <c r="AB976" s="566"/>
      <c r="AC976" s="566"/>
      <c r="AD976" s="566"/>
    </row>
    <row r="977" spans="18:30" x14ac:dyDescent="0.25">
      <c r="R977" s="566"/>
      <c r="S977" s="566"/>
      <c r="T977" s="566"/>
      <c r="U977" s="566"/>
      <c r="V977" s="566"/>
      <c r="W977" s="566"/>
      <c r="X977" s="566"/>
      <c r="Y977" s="566"/>
      <c r="Z977" s="566"/>
      <c r="AA977" s="566"/>
      <c r="AB977" s="566"/>
      <c r="AC977" s="566"/>
      <c r="AD977" s="566"/>
    </row>
    <row r="978" spans="18:30" x14ac:dyDescent="0.25">
      <c r="R978" s="566"/>
      <c r="S978" s="566"/>
      <c r="T978" s="566"/>
      <c r="U978" s="566"/>
      <c r="V978" s="566"/>
      <c r="W978" s="566"/>
      <c r="X978" s="566"/>
      <c r="Y978" s="566"/>
      <c r="Z978" s="566"/>
      <c r="AA978" s="566"/>
      <c r="AB978" s="566"/>
      <c r="AC978" s="566"/>
      <c r="AD978" s="566"/>
    </row>
    <row r="979" spans="18:30" x14ac:dyDescent="0.25">
      <c r="R979" s="566"/>
      <c r="S979" s="566"/>
      <c r="T979" s="566"/>
      <c r="U979" s="566"/>
      <c r="V979" s="566"/>
      <c r="W979" s="566"/>
      <c r="X979" s="566"/>
      <c r="Y979" s="566"/>
      <c r="Z979" s="566"/>
      <c r="AA979" s="566"/>
      <c r="AB979" s="566"/>
      <c r="AC979" s="566"/>
      <c r="AD979" s="566"/>
    </row>
    <row r="980" spans="18:30" x14ac:dyDescent="0.25">
      <c r="R980" s="566"/>
      <c r="S980" s="566"/>
      <c r="T980" s="566"/>
      <c r="U980" s="566"/>
      <c r="V980" s="566"/>
      <c r="W980" s="566"/>
      <c r="X980" s="566"/>
      <c r="Y980" s="566"/>
      <c r="Z980" s="566"/>
      <c r="AA980" s="566"/>
      <c r="AB980" s="566"/>
      <c r="AC980" s="566"/>
      <c r="AD980" s="566"/>
    </row>
    <row r="981" spans="18:30" x14ac:dyDescent="0.25">
      <c r="R981" s="566"/>
      <c r="S981" s="566"/>
      <c r="T981" s="566"/>
      <c r="U981" s="566"/>
      <c r="V981" s="566"/>
      <c r="W981" s="566"/>
      <c r="X981" s="566"/>
      <c r="Y981" s="566"/>
      <c r="Z981" s="566"/>
      <c r="AA981" s="566"/>
      <c r="AB981" s="566"/>
      <c r="AC981" s="566"/>
      <c r="AD981" s="566"/>
    </row>
    <row r="982" spans="18:30" x14ac:dyDescent="0.25">
      <c r="R982" s="566"/>
      <c r="S982" s="566"/>
      <c r="T982" s="566"/>
      <c r="U982" s="566"/>
      <c r="V982" s="566"/>
      <c r="W982" s="566"/>
      <c r="X982" s="566"/>
      <c r="Y982" s="566"/>
      <c r="Z982" s="566"/>
      <c r="AA982" s="566"/>
      <c r="AB982" s="566"/>
      <c r="AC982" s="566"/>
      <c r="AD982" s="566"/>
    </row>
    <row r="983" spans="18:30" x14ac:dyDescent="0.25">
      <c r="R983" s="566"/>
      <c r="S983" s="566"/>
      <c r="T983" s="566"/>
      <c r="U983" s="566"/>
      <c r="V983" s="566"/>
      <c r="W983" s="566"/>
      <c r="X983" s="566"/>
      <c r="Y983" s="566"/>
      <c r="Z983" s="566"/>
      <c r="AA983" s="566"/>
      <c r="AB983" s="566"/>
      <c r="AC983" s="566"/>
      <c r="AD983" s="566"/>
    </row>
    <row r="984" spans="18:30" x14ac:dyDescent="0.25">
      <c r="R984" s="566"/>
      <c r="S984" s="566"/>
      <c r="T984" s="566"/>
      <c r="U984" s="566"/>
      <c r="V984" s="566"/>
      <c r="W984" s="566"/>
      <c r="X984" s="566"/>
      <c r="Y984" s="566"/>
      <c r="Z984" s="566"/>
      <c r="AA984" s="566"/>
      <c r="AB984" s="566"/>
      <c r="AC984" s="566"/>
      <c r="AD984" s="566"/>
    </row>
    <row r="985" spans="18:30" x14ac:dyDescent="0.25">
      <c r="R985" s="566"/>
      <c r="S985" s="566"/>
      <c r="T985" s="566"/>
      <c r="U985" s="566"/>
      <c r="V985" s="566"/>
      <c r="W985" s="566"/>
      <c r="X985" s="566"/>
      <c r="Y985" s="566"/>
      <c r="Z985" s="566"/>
      <c r="AA985" s="566"/>
      <c r="AB985" s="566"/>
      <c r="AC985" s="566"/>
      <c r="AD985" s="566"/>
    </row>
    <row r="986" spans="18:30" x14ac:dyDescent="0.25">
      <c r="R986" s="566"/>
      <c r="S986" s="566"/>
      <c r="T986" s="566"/>
      <c r="U986" s="566"/>
      <c r="V986" s="566"/>
      <c r="W986" s="566"/>
      <c r="X986" s="566"/>
      <c r="Y986" s="566"/>
      <c r="Z986" s="566"/>
      <c r="AA986" s="566"/>
      <c r="AB986" s="566"/>
      <c r="AC986" s="566"/>
      <c r="AD986" s="566"/>
    </row>
    <row r="987" spans="18:30" x14ac:dyDescent="0.25">
      <c r="R987" s="566"/>
      <c r="S987" s="566"/>
      <c r="T987" s="566"/>
      <c r="U987" s="566"/>
      <c r="V987" s="566"/>
      <c r="W987" s="566"/>
      <c r="X987" s="566"/>
      <c r="Y987" s="566"/>
      <c r="Z987" s="566"/>
      <c r="AA987" s="566"/>
      <c r="AB987" s="566"/>
      <c r="AC987" s="566"/>
      <c r="AD987" s="566"/>
    </row>
    <row r="988" spans="18:30" x14ac:dyDescent="0.25">
      <c r="R988" s="566"/>
      <c r="S988" s="566"/>
      <c r="T988" s="566"/>
      <c r="U988" s="566"/>
      <c r="V988" s="566"/>
      <c r="W988" s="566"/>
      <c r="X988" s="566"/>
      <c r="Y988" s="566"/>
      <c r="Z988" s="566"/>
      <c r="AA988" s="566"/>
      <c r="AB988" s="566"/>
      <c r="AC988" s="566"/>
      <c r="AD988" s="566"/>
    </row>
    <row r="989" spans="18:30" x14ac:dyDescent="0.25">
      <c r="R989" s="566"/>
      <c r="S989" s="566"/>
      <c r="T989" s="566"/>
      <c r="U989" s="566"/>
      <c r="V989" s="566"/>
      <c r="W989" s="566"/>
      <c r="X989" s="566"/>
      <c r="Y989" s="566"/>
      <c r="Z989" s="566"/>
      <c r="AA989" s="566"/>
      <c r="AB989" s="566"/>
      <c r="AC989" s="566"/>
      <c r="AD989" s="566"/>
    </row>
    <row r="990" spans="18:30" x14ac:dyDescent="0.25">
      <c r="R990" s="566"/>
      <c r="S990" s="566"/>
      <c r="T990" s="566"/>
      <c r="U990" s="566"/>
      <c r="V990" s="566"/>
      <c r="W990" s="566"/>
      <c r="X990" s="566"/>
      <c r="Y990" s="566"/>
      <c r="Z990" s="566"/>
      <c r="AA990" s="566"/>
      <c r="AB990" s="566"/>
      <c r="AC990" s="566"/>
      <c r="AD990" s="566"/>
    </row>
    <row r="991" spans="18:30" x14ac:dyDescent="0.25">
      <c r="R991" s="566"/>
      <c r="S991" s="566"/>
      <c r="T991" s="566"/>
      <c r="U991" s="566"/>
      <c r="V991" s="566"/>
      <c r="W991" s="566"/>
      <c r="X991" s="566"/>
      <c r="Y991" s="566"/>
      <c r="Z991" s="566"/>
      <c r="AA991" s="566"/>
      <c r="AB991" s="566"/>
      <c r="AC991" s="566"/>
      <c r="AD991" s="566"/>
    </row>
    <row r="992" spans="18:30" x14ac:dyDescent="0.25">
      <c r="R992" s="566"/>
      <c r="S992" s="566"/>
      <c r="T992" s="566"/>
      <c r="U992" s="566"/>
      <c r="V992" s="566"/>
      <c r="W992" s="566"/>
      <c r="X992" s="566"/>
      <c r="Y992" s="566"/>
      <c r="Z992" s="566"/>
      <c r="AA992" s="566"/>
      <c r="AB992" s="566"/>
      <c r="AC992" s="566"/>
      <c r="AD992" s="566"/>
    </row>
    <row r="993" spans="18:30" x14ac:dyDescent="0.25">
      <c r="R993" s="566"/>
      <c r="S993" s="566"/>
      <c r="T993" s="566"/>
      <c r="U993" s="566"/>
      <c r="V993" s="566"/>
      <c r="W993" s="566"/>
      <c r="X993" s="566"/>
      <c r="Y993" s="566"/>
      <c r="Z993" s="566"/>
      <c r="AA993" s="566"/>
      <c r="AB993" s="566"/>
      <c r="AC993" s="566"/>
      <c r="AD993" s="566"/>
    </row>
    <row r="994" spans="18:30" x14ac:dyDescent="0.25">
      <c r="R994" s="566"/>
      <c r="S994" s="566"/>
      <c r="T994" s="566"/>
      <c r="U994" s="566"/>
      <c r="V994" s="566"/>
      <c r="W994" s="566"/>
      <c r="X994" s="566"/>
      <c r="Y994" s="566"/>
      <c r="Z994" s="566"/>
      <c r="AA994" s="566"/>
      <c r="AB994" s="566"/>
      <c r="AC994" s="566"/>
      <c r="AD994" s="566"/>
    </row>
    <row r="995" spans="18:30" x14ac:dyDescent="0.25">
      <c r="R995" s="566"/>
      <c r="S995" s="566"/>
      <c r="T995" s="566"/>
      <c r="U995" s="566"/>
      <c r="V995" s="566"/>
      <c r="W995" s="566"/>
      <c r="X995" s="566"/>
      <c r="Y995" s="566"/>
      <c r="Z995" s="566"/>
      <c r="AA995" s="566"/>
      <c r="AB995" s="566"/>
      <c r="AC995" s="566"/>
      <c r="AD995" s="566"/>
    </row>
    <row r="996" spans="18:30" x14ac:dyDescent="0.25">
      <c r="R996" s="566"/>
      <c r="S996" s="566"/>
      <c r="T996" s="566"/>
      <c r="U996" s="566"/>
      <c r="V996" s="566"/>
      <c r="W996" s="566"/>
      <c r="X996" s="566"/>
      <c r="Y996" s="566"/>
      <c r="Z996" s="566"/>
      <c r="AA996" s="566"/>
      <c r="AB996" s="566"/>
      <c r="AC996" s="566"/>
      <c r="AD996" s="566"/>
    </row>
    <row r="997" spans="18:30" x14ac:dyDescent="0.25">
      <c r="R997" s="566"/>
      <c r="S997" s="566"/>
      <c r="T997" s="566"/>
      <c r="U997" s="566"/>
      <c r="V997" s="566"/>
      <c r="W997" s="566"/>
      <c r="X997" s="566"/>
      <c r="Y997" s="566"/>
      <c r="Z997" s="566"/>
      <c r="AA997" s="566"/>
      <c r="AB997" s="566"/>
      <c r="AC997" s="566"/>
      <c r="AD997" s="566"/>
    </row>
    <row r="998" spans="18:30" x14ac:dyDescent="0.25">
      <c r="R998" s="566"/>
      <c r="S998" s="566"/>
      <c r="T998" s="566"/>
      <c r="U998" s="566"/>
      <c r="V998" s="566"/>
      <c r="W998" s="566"/>
      <c r="X998" s="566"/>
      <c r="Y998" s="566"/>
      <c r="Z998" s="566"/>
      <c r="AA998" s="566"/>
      <c r="AB998" s="566"/>
      <c r="AC998" s="566"/>
      <c r="AD998" s="566"/>
    </row>
    <row r="999" spans="18:30" x14ac:dyDescent="0.25">
      <c r="R999" s="566"/>
      <c r="S999" s="566"/>
      <c r="T999" s="566"/>
      <c r="U999" s="566"/>
      <c r="V999" s="566"/>
      <c r="W999" s="566"/>
      <c r="X999" s="566"/>
      <c r="Y999" s="566"/>
      <c r="Z999" s="566"/>
      <c r="AA999" s="566"/>
      <c r="AB999" s="566"/>
      <c r="AC999" s="566"/>
      <c r="AD999" s="566"/>
    </row>
    <row r="1000" spans="18:30" x14ac:dyDescent="0.25">
      <c r="R1000" s="566"/>
      <c r="S1000" s="566"/>
      <c r="T1000" s="566"/>
      <c r="U1000" s="566"/>
      <c r="V1000" s="566"/>
      <c r="W1000" s="566"/>
      <c r="X1000" s="566"/>
      <c r="Y1000" s="566"/>
      <c r="Z1000" s="566"/>
      <c r="AA1000" s="566"/>
      <c r="AB1000" s="566"/>
      <c r="AC1000" s="566"/>
      <c r="AD1000" s="566"/>
    </row>
    <row r="1001" spans="18:30" x14ac:dyDescent="0.25">
      <c r="R1001" s="566"/>
      <c r="S1001" s="566"/>
      <c r="T1001" s="566"/>
      <c r="U1001" s="566"/>
      <c r="V1001" s="566"/>
      <c r="W1001" s="566"/>
      <c r="X1001" s="566"/>
      <c r="Y1001" s="566"/>
      <c r="Z1001" s="566"/>
      <c r="AA1001" s="566"/>
      <c r="AB1001" s="566"/>
      <c r="AC1001" s="566"/>
      <c r="AD1001" s="566"/>
    </row>
    <row r="1002" spans="18:30" x14ac:dyDescent="0.25">
      <c r="R1002" s="566"/>
      <c r="S1002" s="566"/>
      <c r="T1002" s="566"/>
      <c r="U1002" s="566"/>
      <c r="V1002" s="566"/>
      <c r="W1002" s="566"/>
      <c r="X1002" s="566"/>
      <c r="Y1002" s="566"/>
      <c r="Z1002" s="566"/>
      <c r="AA1002" s="566"/>
      <c r="AB1002" s="566"/>
      <c r="AC1002" s="566"/>
      <c r="AD1002" s="566"/>
    </row>
    <row r="1003" spans="18:30" x14ac:dyDescent="0.25">
      <c r="R1003" s="566"/>
      <c r="S1003" s="566"/>
      <c r="T1003" s="566"/>
      <c r="U1003" s="566"/>
      <c r="V1003" s="566"/>
      <c r="W1003" s="566"/>
      <c r="X1003" s="566"/>
      <c r="Y1003" s="566"/>
      <c r="Z1003" s="566"/>
      <c r="AA1003" s="566"/>
      <c r="AB1003" s="566"/>
      <c r="AC1003" s="566"/>
      <c r="AD1003" s="566"/>
    </row>
    <row r="1004" spans="18:30" x14ac:dyDescent="0.25">
      <c r="R1004" s="566"/>
      <c r="S1004" s="566"/>
      <c r="T1004" s="566"/>
      <c r="U1004" s="566"/>
      <c r="V1004" s="566"/>
      <c r="W1004" s="566"/>
      <c r="X1004" s="566"/>
      <c r="Y1004" s="566"/>
      <c r="Z1004" s="566"/>
      <c r="AA1004" s="566"/>
      <c r="AB1004" s="566"/>
      <c r="AC1004" s="566"/>
      <c r="AD1004" s="566"/>
    </row>
    <row r="1005" spans="18:30" x14ac:dyDescent="0.25">
      <c r="R1005" s="566"/>
      <c r="S1005" s="566"/>
      <c r="T1005" s="566"/>
      <c r="U1005" s="566"/>
      <c r="V1005" s="566"/>
      <c r="W1005" s="566"/>
      <c r="X1005" s="566"/>
      <c r="Y1005" s="566"/>
      <c r="Z1005" s="566"/>
      <c r="AA1005" s="566"/>
      <c r="AB1005" s="566"/>
      <c r="AC1005" s="566"/>
      <c r="AD1005" s="566"/>
    </row>
    <row r="1006" spans="18:30" x14ac:dyDescent="0.25">
      <c r="R1006" s="566"/>
      <c r="S1006" s="566"/>
      <c r="T1006" s="566"/>
      <c r="U1006" s="566"/>
      <c r="V1006" s="566"/>
      <c r="W1006" s="566"/>
      <c r="X1006" s="566"/>
      <c r="Y1006" s="566"/>
      <c r="Z1006" s="566"/>
      <c r="AA1006" s="566"/>
      <c r="AB1006" s="566"/>
      <c r="AC1006" s="566"/>
      <c r="AD1006" s="566"/>
    </row>
    <row r="1007" spans="18:30" x14ac:dyDescent="0.25">
      <c r="R1007" s="566"/>
      <c r="S1007" s="566"/>
      <c r="T1007" s="566"/>
      <c r="U1007" s="566"/>
      <c r="V1007" s="566"/>
      <c r="W1007" s="566"/>
      <c r="X1007" s="566"/>
      <c r="Y1007" s="566"/>
      <c r="Z1007" s="566"/>
      <c r="AA1007" s="566"/>
      <c r="AB1007" s="566"/>
      <c r="AC1007" s="566"/>
      <c r="AD1007" s="566"/>
    </row>
    <row r="1008" spans="18:30" x14ac:dyDescent="0.25">
      <c r="R1008" s="566"/>
      <c r="S1008" s="566"/>
      <c r="T1008" s="566"/>
      <c r="U1008" s="566"/>
      <c r="V1008" s="566"/>
      <c r="W1008" s="566"/>
      <c r="X1008" s="566"/>
      <c r="Y1008" s="566"/>
      <c r="Z1008" s="566"/>
      <c r="AA1008" s="566"/>
      <c r="AB1008" s="566"/>
      <c r="AC1008" s="566"/>
      <c r="AD1008" s="566"/>
    </row>
    <row r="1009" spans="18:30" x14ac:dyDescent="0.25">
      <c r="R1009" s="566"/>
      <c r="S1009" s="566"/>
      <c r="T1009" s="566"/>
      <c r="U1009" s="566"/>
      <c r="V1009" s="566"/>
      <c r="W1009" s="566"/>
      <c r="X1009" s="566"/>
      <c r="Y1009" s="566"/>
      <c r="Z1009" s="566"/>
      <c r="AA1009" s="566"/>
      <c r="AB1009" s="566"/>
      <c r="AC1009" s="566"/>
      <c r="AD1009" s="566"/>
    </row>
    <row r="1010" spans="18:30" x14ac:dyDescent="0.25">
      <c r="R1010" s="566"/>
      <c r="S1010" s="566"/>
      <c r="T1010" s="566"/>
      <c r="U1010" s="566"/>
      <c r="V1010" s="566"/>
      <c r="W1010" s="566"/>
      <c r="X1010" s="566"/>
      <c r="Y1010" s="566"/>
      <c r="Z1010" s="566"/>
      <c r="AA1010" s="566"/>
      <c r="AB1010" s="566"/>
      <c r="AC1010" s="566"/>
      <c r="AD1010" s="566"/>
    </row>
    <row r="1011" spans="18:30" x14ac:dyDescent="0.25">
      <c r="R1011" s="566"/>
      <c r="S1011" s="566"/>
      <c r="T1011" s="566"/>
      <c r="U1011" s="566"/>
      <c r="V1011" s="566"/>
      <c r="W1011" s="566"/>
      <c r="X1011" s="566"/>
      <c r="Y1011" s="566"/>
      <c r="Z1011" s="566"/>
      <c r="AA1011" s="566"/>
      <c r="AB1011" s="566"/>
      <c r="AC1011" s="566"/>
      <c r="AD1011" s="566"/>
    </row>
    <row r="1012" spans="18:30" x14ac:dyDescent="0.25">
      <c r="R1012" s="566"/>
      <c r="S1012" s="566"/>
      <c r="T1012" s="566"/>
      <c r="U1012" s="566"/>
      <c r="V1012" s="566"/>
      <c r="W1012" s="566"/>
      <c r="X1012" s="566"/>
      <c r="Y1012" s="566"/>
      <c r="Z1012" s="566"/>
      <c r="AA1012" s="566"/>
      <c r="AB1012" s="566"/>
      <c r="AC1012" s="566"/>
      <c r="AD1012" s="566"/>
    </row>
    <row r="1013" spans="18:30" x14ac:dyDescent="0.25">
      <c r="R1013" s="566"/>
      <c r="S1013" s="566"/>
      <c r="T1013" s="566"/>
      <c r="U1013" s="566"/>
      <c r="V1013" s="566"/>
      <c r="W1013" s="566"/>
      <c r="X1013" s="566"/>
      <c r="Y1013" s="566"/>
      <c r="Z1013" s="566"/>
      <c r="AA1013" s="566"/>
      <c r="AB1013" s="566"/>
      <c r="AC1013" s="566"/>
      <c r="AD1013" s="566"/>
    </row>
    <row r="1014" spans="18:30" x14ac:dyDescent="0.25">
      <c r="R1014" s="566"/>
      <c r="S1014" s="566"/>
      <c r="T1014" s="566"/>
      <c r="U1014" s="566"/>
      <c r="V1014" s="566"/>
      <c r="W1014" s="566"/>
      <c r="X1014" s="566"/>
      <c r="Y1014" s="566"/>
      <c r="Z1014" s="566"/>
      <c r="AA1014" s="566"/>
      <c r="AB1014" s="566"/>
      <c r="AC1014" s="566"/>
      <c r="AD1014" s="566"/>
    </row>
    <row r="1015" spans="18:30" x14ac:dyDescent="0.25">
      <c r="R1015" s="566"/>
      <c r="S1015" s="566"/>
      <c r="T1015" s="566"/>
      <c r="U1015" s="566"/>
      <c r="V1015" s="566"/>
      <c r="W1015" s="566"/>
      <c r="X1015" s="566"/>
      <c r="Y1015" s="566"/>
      <c r="Z1015" s="566"/>
      <c r="AA1015" s="566"/>
      <c r="AB1015" s="566"/>
      <c r="AC1015" s="566"/>
      <c r="AD1015" s="566"/>
    </row>
    <row r="1016" spans="18:30" x14ac:dyDescent="0.25">
      <c r="R1016" s="566"/>
      <c r="S1016" s="566"/>
      <c r="T1016" s="566"/>
      <c r="U1016" s="566"/>
      <c r="V1016" s="566"/>
      <c r="W1016" s="566"/>
      <c r="X1016" s="566"/>
      <c r="Y1016" s="566"/>
      <c r="Z1016" s="566"/>
      <c r="AA1016" s="566"/>
      <c r="AB1016" s="566"/>
      <c r="AC1016" s="566"/>
      <c r="AD1016" s="566"/>
    </row>
    <row r="1017" spans="18:30" x14ac:dyDescent="0.25">
      <c r="R1017" s="566"/>
      <c r="S1017" s="566"/>
      <c r="T1017" s="566"/>
      <c r="U1017" s="566"/>
      <c r="V1017" s="566"/>
      <c r="W1017" s="566"/>
      <c r="X1017" s="566"/>
      <c r="Y1017" s="566"/>
      <c r="Z1017" s="566"/>
      <c r="AA1017" s="566"/>
      <c r="AB1017" s="566"/>
      <c r="AC1017" s="566"/>
      <c r="AD1017" s="566"/>
    </row>
    <row r="1018" spans="18:30" x14ac:dyDescent="0.25">
      <c r="R1018" s="566"/>
      <c r="S1018" s="566"/>
      <c r="T1018" s="566"/>
      <c r="U1018" s="566"/>
      <c r="V1018" s="566"/>
      <c r="W1018" s="566"/>
      <c r="X1018" s="566"/>
      <c r="Y1018" s="566"/>
      <c r="Z1018" s="566"/>
      <c r="AA1018" s="566"/>
      <c r="AB1018" s="566"/>
      <c r="AC1018" s="566"/>
      <c r="AD1018" s="566"/>
    </row>
    <row r="1019" spans="18:30" x14ac:dyDescent="0.25">
      <c r="R1019" s="566"/>
      <c r="S1019" s="566"/>
      <c r="T1019" s="566"/>
      <c r="U1019" s="566"/>
      <c r="V1019" s="566"/>
      <c r="W1019" s="566"/>
      <c r="X1019" s="566"/>
      <c r="Y1019" s="566"/>
      <c r="Z1019" s="566"/>
      <c r="AA1019" s="566"/>
      <c r="AB1019" s="566"/>
      <c r="AC1019" s="566"/>
      <c r="AD1019" s="566"/>
    </row>
    <row r="1020" spans="18:30" x14ac:dyDescent="0.25">
      <c r="R1020" s="566"/>
      <c r="S1020" s="566"/>
      <c r="T1020" s="566"/>
      <c r="U1020" s="566"/>
      <c r="V1020" s="566"/>
      <c r="W1020" s="566"/>
      <c r="X1020" s="566"/>
      <c r="Y1020" s="566"/>
      <c r="Z1020" s="566"/>
      <c r="AA1020" s="566"/>
      <c r="AB1020" s="566"/>
      <c r="AC1020" s="566"/>
      <c r="AD1020" s="566"/>
    </row>
    <row r="1021" spans="18:30" x14ac:dyDescent="0.25">
      <c r="R1021" s="566"/>
      <c r="S1021" s="566"/>
      <c r="T1021" s="566"/>
      <c r="U1021" s="566"/>
      <c r="V1021" s="566"/>
      <c r="W1021" s="566"/>
      <c r="X1021" s="566"/>
      <c r="Y1021" s="566"/>
      <c r="Z1021" s="566"/>
      <c r="AA1021" s="566"/>
      <c r="AB1021" s="566"/>
      <c r="AC1021" s="566"/>
      <c r="AD1021" s="566"/>
    </row>
    <row r="1022" spans="18:30" x14ac:dyDescent="0.25">
      <c r="R1022" s="566"/>
      <c r="S1022" s="566"/>
      <c r="T1022" s="566"/>
      <c r="U1022" s="566"/>
      <c r="V1022" s="566"/>
      <c r="W1022" s="566"/>
      <c r="X1022" s="566"/>
      <c r="Y1022" s="566"/>
      <c r="Z1022" s="566"/>
      <c r="AA1022" s="566"/>
      <c r="AB1022" s="566"/>
      <c r="AC1022" s="566"/>
      <c r="AD1022" s="566"/>
    </row>
    <row r="1023" spans="18:30" x14ac:dyDescent="0.25">
      <c r="R1023" s="566"/>
      <c r="S1023" s="566"/>
      <c r="T1023" s="566"/>
      <c r="U1023" s="566"/>
      <c r="V1023" s="566"/>
      <c r="W1023" s="566"/>
      <c r="X1023" s="566"/>
      <c r="Y1023" s="566"/>
      <c r="Z1023" s="566"/>
      <c r="AA1023" s="566"/>
      <c r="AB1023" s="566"/>
      <c r="AC1023" s="566"/>
      <c r="AD1023" s="566"/>
    </row>
    <row r="1024" spans="18:30" x14ac:dyDescent="0.25">
      <c r="R1024" s="566"/>
      <c r="S1024" s="566"/>
      <c r="T1024" s="566"/>
      <c r="U1024" s="566"/>
      <c r="V1024" s="566"/>
      <c r="W1024" s="566"/>
      <c r="X1024" s="566"/>
      <c r="Y1024" s="566"/>
      <c r="Z1024" s="566"/>
      <c r="AA1024" s="566"/>
      <c r="AB1024" s="566"/>
      <c r="AC1024" s="566"/>
      <c r="AD1024" s="566"/>
    </row>
    <row r="1025" spans="18:30" x14ac:dyDescent="0.25">
      <c r="R1025" s="566"/>
      <c r="S1025" s="566"/>
      <c r="T1025" s="566"/>
      <c r="U1025" s="566"/>
      <c r="V1025" s="566"/>
      <c r="W1025" s="566"/>
      <c r="X1025" s="566"/>
      <c r="Y1025" s="566"/>
      <c r="Z1025" s="566"/>
      <c r="AA1025" s="566"/>
      <c r="AB1025" s="566"/>
      <c r="AC1025" s="566"/>
      <c r="AD1025" s="566"/>
    </row>
    <row r="1026" spans="18:30" x14ac:dyDescent="0.25">
      <c r="R1026" s="566"/>
      <c r="S1026" s="566"/>
      <c r="T1026" s="566"/>
      <c r="U1026" s="566"/>
      <c r="V1026" s="566"/>
      <c r="W1026" s="566"/>
      <c r="X1026" s="566"/>
      <c r="Y1026" s="566"/>
      <c r="Z1026" s="566"/>
      <c r="AA1026" s="566"/>
      <c r="AB1026" s="566"/>
      <c r="AC1026" s="566"/>
      <c r="AD1026" s="566"/>
    </row>
    <row r="1027" spans="18:30" x14ac:dyDescent="0.25">
      <c r="R1027" s="566"/>
      <c r="S1027" s="566"/>
      <c r="T1027" s="566"/>
      <c r="U1027" s="566"/>
      <c r="V1027" s="566"/>
      <c r="W1027" s="566"/>
      <c r="X1027" s="566"/>
      <c r="Y1027" s="566"/>
      <c r="Z1027" s="566"/>
      <c r="AA1027" s="566"/>
      <c r="AB1027" s="566"/>
      <c r="AC1027" s="566"/>
      <c r="AD1027" s="566"/>
    </row>
    <row r="1028" spans="18:30" x14ac:dyDescent="0.25">
      <c r="R1028" s="566"/>
      <c r="S1028" s="566"/>
      <c r="T1028" s="566"/>
      <c r="U1028" s="566"/>
      <c r="V1028" s="566"/>
      <c r="W1028" s="566"/>
      <c r="X1028" s="566"/>
      <c r="Y1028" s="566"/>
      <c r="Z1028" s="566"/>
      <c r="AA1028" s="566"/>
      <c r="AB1028" s="566"/>
      <c r="AC1028" s="566"/>
      <c r="AD1028" s="566"/>
    </row>
    <row r="1029" spans="18:30" x14ac:dyDescent="0.25">
      <c r="R1029" s="566"/>
      <c r="S1029" s="566"/>
      <c r="T1029" s="566"/>
      <c r="U1029" s="566"/>
      <c r="V1029" s="566"/>
      <c r="W1029" s="566"/>
      <c r="X1029" s="566"/>
      <c r="Y1029" s="566"/>
      <c r="Z1029" s="566"/>
      <c r="AA1029" s="566"/>
      <c r="AB1029" s="566"/>
      <c r="AC1029" s="566"/>
      <c r="AD1029" s="566"/>
    </row>
    <row r="1030" spans="18:30" x14ac:dyDescent="0.25">
      <c r="R1030" s="566"/>
      <c r="S1030" s="566"/>
      <c r="T1030" s="566"/>
      <c r="U1030" s="566"/>
      <c r="V1030" s="566"/>
      <c r="W1030" s="566"/>
      <c r="X1030" s="566"/>
      <c r="Y1030" s="566"/>
      <c r="Z1030" s="566"/>
      <c r="AA1030" s="566"/>
      <c r="AB1030" s="566"/>
      <c r="AC1030" s="566"/>
      <c r="AD1030" s="566"/>
    </row>
    <row r="1031" spans="18:30" x14ac:dyDescent="0.25">
      <c r="R1031" s="566"/>
      <c r="S1031" s="566"/>
      <c r="T1031" s="566"/>
      <c r="U1031" s="566"/>
      <c r="V1031" s="566"/>
      <c r="W1031" s="566"/>
      <c r="X1031" s="566"/>
      <c r="Y1031" s="566"/>
      <c r="Z1031" s="566"/>
      <c r="AA1031" s="566"/>
      <c r="AB1031" s="566"/>
      <c r="AC1031" s="566"/>
      <c r="AD1031" s="566"/>
    </row>
    <row r="1032" spans="18:30" x14ac:dyDescent="0.25">
      <c r="R1032" s="566"/>
      <c r="S1032" s="566"/>
      <c r="T1032" s="566"/>
      <c r="U1032" s="566"/>
      <c r="V1032" s="566"/>
      <c r="W1032" s="566"/>
      <c r="X1032" s="566"/>
      <c r="Y1032" s="566"/>
      <c r="Z1032" s="566"/>
      <c r="AA1032" s="566"/>
      <c r="AB1032" s="566"/>
      <c r="AC1032" s="566"/>
      <c r="AD1032" s="566"/>
    </row>
    <row r="1033" spans="18:30" x14ac:dyDescent="0.25">
      <c r="R1033" s="566"/>
      <c r="S1033" s="566"/>
      <c r="T1033" s="566"/>
      <c r="U1033" s="566"/>
      <c r="V1033" s="566"/>
      <c r="W1033" s="566"/>
      <c r="X1033" s="566"/>
      <c r="Y1033" s="566"/>
      <c r="Z1033" s="566"/>
      <c r="AA1033" s="566"/>
      <c r="AB1033" s="566"/>
      <c r="AC1033" s="566"/>
      <c r="AD1033" s="566"/>
    </row>
    <row r="1034" spans="18:30" x14ac:dyDescent="0.25">
      <c r="R1034" s="566"/>
      <c r="S1034" s="566"/>
      <c r="T1034" s="566"/>
      <c r="U1034" s="566"/>
      <c r="V1034" s="566"/>
      <c r="W1034" s="566"/>
      <c r="X1034" s="566"/>
      <c r="Y1034" s="566"/>
      <c r="Z1034" s="566"/>
      <c r="AA1034" s="566"/>
      <c r="AB1034" s="566"/>
      <c r="AC1034" s="566"/>
      <c r="AD1034" s="566"/>
    </row>
    <row r="1035" spans="18:30" x14ac:dyDescent="0.25">
      <c r="R1035" s="566"/>
      <c r="S1035" s="566"/>
      <c r="T1035" s="566"/>
      <c r="U1035" s="566"/>
      <c r="V1035" s="566"/>
      <c r="W1035" s="566"/>
      <c r="X1035" s="566"/>
      <c r="Y1035" s="566"/>
      <c r="Z1035" s="566"/>
      <c r="AA1035" s="566"/>
      <c r="AB1035" s="566"/>
      <c r="AC1035" s="566"/>
      <c r="AD1035" s="566"/>
    </row>
    <row r="1036" spans="18:30" x14ac:dyDescent="0.25">
      <c r="R1036" s="566"/>
      <c r="S1036" s="566"/>
      <c r="T1036" s="566"/>
      <c r="U1036" s="566"/>
      <c r="V1036" s="566"/>
      <c r="W1036" s="566"/>
      <c r="X1036" s="566"/>
      <c r="Y1036" s="566"/>
      <c r="Z1036" s="566"/>
      <c r="AA1036" s="566"/>
      <c r="AB1036" s="566"/>
      <c r="AC1036" s="566"/>
      <c r="AD1036" s="566"/>
    </row>
    <row r="1037" spans="18:30" x14ac:dyDescent="0.25">
      <c r="R1037" s="566"/>
      <c r="S1037" s="566"/>
      <c r="T1037" s="566"/>
      <c r="U1037" s="566"/>
      <c r="V1037" s="566"/>
      <c r="W1037" s="566"/>
      <c r="X1037" s="566"/>
      <c r="Y1037" s="566"/>
      <c r="Z1037" s="566"/>
      <c r="AA1037" s="566"/>
      <c r="AB1037" s="566"/>
      <c r="AC1037" s="566"/>
      <c r="AD1037" s="566"/>
    </row>
    <row r="1038" spans="18:30" x14ac:dyDescent="0.25">
      <c r="R1038" s="566"/>
      <c r="S1038" s="566"/>
      <c r="T1038" s="566"/>
      <c r="U1038" s="566"/>
      <c r="V1038" s="566"/>
      <c r="W1038" s="566"/>
      <c r="X1038" s="566"/>
      <c r="Y1038" s="566"/>
      <c r="Z1038" s="566"/>
      <c r="AA1038" s="566"/>
      <c r="AB1038" s="566"/>
      <c r="AC1038" s="566"/>
      <c r="AD1038" s="566"/>
    </row>
    <row r="1039" spans="18:30" x14ac:dyDescent="0.25">
      <c r="R1039" s="566"/>
      <c r="S1039" s="566"/>
      <c r="T1039" s="566"/>
      <c r="U1039" s="566"/>
      <c r="V1039" s="566"/>
      <c r="W1039" s="566"/>
      <c r="X1039" s="566"/>
      <c r="Y1039" s="566"/>
      <c r="Z1039" s="566"/>
      <c r="AA1039" s="566"/>
      <c r="AB1039" s="566"/>
      <c r="AC1039" s="566"/>
      <c r="AD1039" s="566"/>
    </row>
    <row r="1040" spans="18:30" x14ac:dyDescent="0.25">
      <c r="R1040" s="566"/>
      <c r="S1040" s="566"/>
      <c r="T1040" s="566"/>
      <c r="U1040" s="566"/>
      <c r="V1040" s="566"/>
      <c r="W1040" s="566"/>
      <c r="X1040" s="566"/>
      <c r="Y1040" s="566"/>
      <c r="Z1040" s="566"/>
      <c r="AA1040" s="566"/>
      <c r="AB1040" s="566"/>
      <c r="AC1040" s="566"/>
      <c r="AD1040" s="566"/>
    </row>
    <row r="1041" spans="18:30" x14ac:dyDescent="0.25">
      <c r="R1041" s="566"/>
      <c r="S1041" s="566"/>
      <c r="T1041" s="566"/>
      <c r="U1041" s="566"/>
      <c r="V1041" s="566"/>
      <c r="W1041" s="566"/>
      <c r="X1041" s="566"/>
      <c r="Y1041" s="566"/>
      <c r="Z1041" s="566"/>
      <c r="AA1041" s="566"/>
      <c r="AB1041" s="566"/>
      <c r="AC1041" s="566"/>
      <c r="AD1041" s="566"/>
    </row>
    <row r="1042" spans="18:30" x14ac:dyDescent="0.25">
      <c r="R1042" s="566"/>
      <c r="S1042" s="566"/>
      <c r="T1042" s="566"/>
      <c r="U1042" s="566"/>
      <c r="V1042" s="566"/>
      <c r="W1042" s="566"/>
      <c r="X1042" s="566"/>
      <c r="Y1042" s="566"/>
      <c r="Z1042" s="566"/>
      <c r="AA1042" s="566"/>
      <c r="AB1042" s="566"/>
      <c r="AC1042" s="566"/>
      <c r="AD1042" s="566"/>
    </row>
    <row r="1043" spans="18:30" x14ac:dyDescent="0.25">
      <c r="R1043" s="566"/>
      <c r="S1043" s="566"/>
      <c r="T1043" s="566"/>
      <c r="U1043" s="566"/>
      <c r="V1043" s="566"/>
      <c r="W1043" s="566"/>
      <c r="X1043" s="566"/>
      <c r="Y1043" s="566"/>
      <c r="Z1043" s="566"/>
      <c r="AA1043" s="566"/>
      <c r="AB1043" s="566"/>
      <c r="AC1043" s="566"/>
      <c r="AD1043" s="566"/>
    </row>
    <row r="1044" spans="18:30" x14ac:dyDescent="0.25">
      <c r="R1044" s="566"/>
      <c r="S1044" s="566"/>
      <c r="T1044" s="566"/>
      <c r="U1044" s="566"/>
      <c r="V1044" s="566"/>
      <c r="W1044" s="566"/>
      <c r="X1044" s="566"/>
      <c r="Y1044" s="566"/>
      <c r="Z1044" s="566"/>
      <c r="AA1044" s="566"/>
      <c r="AB1044" s="566"/>
      <c r="AC1044" s="566"/>
      <c r="AD1044" s="566"/>
    </row>
    <row r="1045" spans="18:30" x14ac:dyDescent="0.25">
      <c r="R1045" s="566"/>
      <c r="S1045" s="566"/>
      <c r="T1045" s="566"/>
      <c r="U1045" s="566"/>
      <c r="V1045" s="566"/>
      <c r="W1045" s="566"/>
      <c r="X1045" s="566"/>
      <c r="Y1045" s="566"/>
      <c r="Z1045" s="566"/>
      <c r="AA1045" s="566"/>
      <c r="AB1045" s="566"/>
      <c r="AC1045" s="566"/>
      <c r="AD1045" s="566"/>
    </row>
    <row r="1046" spans="18:30" x14ac:dyDescent="0.25">
      <c r="R1046" s="566"/>
      <c r="S1046" s="566"/>
      <c r="T1046" s="566"/>
      <c r="U1046" s="566"/>
      <c r="V1046" s="566"/>
      <c r="W1046" s="566"/>
      <c r="X1046" s="566"/>
      <c r="Y1046" s="566"/>
      <c r="Z1046" s="566"/>
      <c r="AA1046" s="566"/>
      <c r="AB1046" s="566"/>
      <c r="AC1046" s="566"/>
      <c r="AD1046" s="566"/>
    </row>
    <row r="1047" spans="18:30" x14ac:dyDescent="0.25">
      <c r="R1047" s="566"/>
      <c r="S1047" s="566"/>
      <c r="T1047" s="566"/>
      <c r="U1047" s="566"/>
      <c r="V1047" s="566"/>
      <c r="W1047" s="566"/>
      <c r="X1047" s="566"/>
      <c r="Y1047" s="566"/>
      <c r="Z1047" s="566"/>
      <c r="AA1047" s="566"/>
      <c r="AB1047" s="566"/>
      <c r="AC1047" s="566"/>
      <c r="AD1047" s="566"/>
    </row>
    <row r="1048" spans="18:30" x14ac:dyDescent="0.25">
      <c r="R1048" s="566"/>
      <c r="S1048" s="566"/>
      <c r="T1048" s="566"/>
      <c r="U1048" s="566"/>
      <c r="V1048" s="566"/>
      <c r="W1048" s="566"/>
      <c r="X1048" s="566"/>
      <c r="Y1048" s="566"/>
      <c r="Z1048" s="566"/>
      <c r="AA1048" s="566"/>
      <c r="AB1048" s="566"/>
      <c r="AC1048" s="566"/>
      <c r="AD1048" s="566"/>
    </row>
    <row r="1049" spans="18:30" x14ac:dyDescent="0.25">
      <c r="R1049" s="566"/>
      <c r="S1049" s="566"/>
      <c r="T1049" s="566"/>
      <c r="U1049" s="566"/>
      <c r="V1049" s="566"/>
      <c r="W1049" s="566"/>
      <c r="X1049" s="566"/>
      <c r="Y1049" s="566"/>
      <c r="Z1049" s="566"/>
      <c r="AA1049" s="566"/>
      <c r="AB1049" s="566"/>
      <c r="AC1049" s="566"/>
      <c r="AD1049" s="566"/>
    </row>
    <row r="1050" spans="18:30" x14ac:dyDescent="0.25">
      <c r="R1050" s="566"/>
      <c r="S1050" s="566"/>
      <c r="T1050" s="566"/>
      <c r="U1050" s="566"/>
      <c r="V1050" s="566"/>
      <c r="W1050" s="566"/>
      <c r="X1050" s="566"/>
      <c r="Y1050" s="566"/>
      <c r="Z1050" s="566"/>
      <c r="AA1050" s="566"/>
      <c r="AB1050" s="566"/>
      <c r="AC1050" s="566"/>
      <c r="AD1050" s="566"/>
    </row>
    <row r="1051" spans="18:30" x14ac:dyDescent="0.25">
      <c r="R1051" s="566"/>
      <c r="S1051" s="566"/>
      <c r="T1051" s="566"/>
      <c r="U1051" s="566"/>
      <c r="V1051" s="566"/>
      <c r="W1051" s="566"/>
      <c r="X1051" s="566"/>
      <c r="Y1051" s="566"/>
      <c r="Z1051" s="566"/>
      <c r="AA1051" s="566"/>
      <c r="AB1051" s="566"/>
      <c r="AC1051" s="566"/>
      <c r="AD1051" s="566"/>
    </row>
    <row r="1052" spans="18:30" x14ac:dyDescent="0.25">
      <c r="R1052" s="566"/>
      <c r="S1052" s="566"/>
      <c r="T1052" s="566"/>
      <c r="U1052" s="566"/>
      <c r="V1052" s="566"/>
      <c r="W1052" s="566"/>
      <c r="X1052" s="566"/>
      <c r="Y1052" s="566"/>
      <c r="Z1052" s="566"/>
      <c r="AA1052" s="566"/>
      <c r="AB1052" s="566"/>
      <c r="AC1052" s="566"/>
      <c r="AD1052" s="566"/>
    </row>
    <row r="1053" spans="18:30" x14ac:dyDescent="0.25">
      <c r="R1053" s="566"/>
      <c r="S1053" s="566"/>
      <c r="T1053" s="566"/>
      <c r="U1053" s="566"/>
      <c r="V1053" s="566"/>
      <c r="W1053" s="566"/>
      <c r="X1053" s="566"/>
      <c r="Y1053" s="566"/>
      <c r="Z1053" s="566"/>
      <c r="AA1053" s="566"/>
      <c r="AB1053" s="566"/>
      <c r="AC1053" s="566"/>
      <c r="AD1053" s="566"/>
    </row>
    <row r="1054" spans="18:30" x14ac:dyDescent="0.25">
      <c r="R1054" s="566"/>
      <c r="S1054" s="566"/>
      <c r="T1054" s="566"/>
      <c r="U1054" s="566"/>
      <c r="V1054" s="566"/>
      <c r="W1054" s="566"/>
      <c r="X1054" s="566"/>
      <c r="Y1054" s="566"/>
      <c r="Z1054" s="566"/>
      <c r="AA1054" s="566"/>
      <c r="AB1054" s="566"/>
      <c r="AC1054" s="566"/>
      <c r="AD1054" s="566"/>
    </row>
    <row r="1055" spans="18:30" x14ac:dyDescent="0.25">
      <c r="R1055" s="566"/>
      <c r="S1055" s="566"/>
      <c r="T1055" s="566"/>
      <c r="U1055" s="566"/>
      <c r="V1055" s="566"/>
      <c r="W1055" s="566"/>
      <c r="X1055" s="566"/>
      <c r="Y1055" s="566"/>
      <c r="Z1055" s="566"/>
      <c r="AA1055" s="566"/>
      <c r="AB1055" s="566"/>
      <c r="AC1055" s="566"/>
      <c r="AD1055" s="566"/>
    </row>
    <row r="1056" spans="18:30" x14ac:dyDescent="0.25">
      <c r="R1056" s="566"/>
      <c r="S1056" s="566"/>
      <c r="T1056" s="566"/>
      <c r="U1056" s="566"/>
      <c r="V1056" s="566"/>
      <c r="W1056" s="566"/>
      <c r="X1056" s="566"/>
      <c r="Y1056" s="566"/>
      <c r="Z1056" s="566"/>
      <c r="AA1056" s="566"/>
      <c r="AB1056" s="566"/>
      <c r="AC1056" s="566"/>
      <c r="AD1056" s="566"/>
    </row>
    <row r="1057" spans="18:30" x14ac:dyDescent="0.25">
      <c r="R1057" s="566"/>
      <c r="S1057" s="566"/>
      <c r="T1057" s="566"/>
      <c r="U1057" s="566"/>
      <c r="V1057" s="566"/>
      <c r="W1057" s="566"/>
      <c r="X1057" s="566"/>
      <c r="Y1057" s="566"/>
      <c r="Z1057" s="566"/>
      <c r="AA1057" s="566"/>
      <c r="AB1057" s="566"/>
      <c r="AC1057" s="566"/>
      <c r="AD1057" s="566"/>
    </row>
    <row r="1058" spans="18:30" x14ac:dyDescent="0.25">
      <c r="R1058" s="566"/>
      <c r="S1058" s="566"/>
      <c r="T1058" s="566"/>
      <c r="U1058" s="566"/>
      <c r="V1058" s="566"/>
      <c r="W1058" s="566"/>
      <c r="X1058" s="566"/>
      <c r="Y1058" s="566"/>
      <c r="Z1058" s="566"/>
      <c r="AA1058" s="566"/>
      <c r="AB1058" s="566"/>
      <c r="AC1058" s="566"/>
      <c r="AD1058" s="566"/>
    </row>
    <row r="1059" spans="18:30" x14ac:dyDescent="0.25">
      <c r="R1059" s="566"/>
      <c r="S1059" s="566"/>
      <c r="T1059" s="566"/>
      <c r="U1059" s="566"/>
      <c r="V1059" s="566"/>
      <c r="W1059" s="566"/>
      <c r="X1059" s="566"/>
      <c r="Y1059" s="566"/>
      <c r="Z1059" s="566"/>
      <c r="AA1059" s="566"/>
      <c r="AB1059" s="566"/>
      <c r="AC1059" s="566"/>
      <c r="AD1059" s="566"/>
    </row>
    <row r="1060" spans="18:30" x14ac:dyDescent="0.25">
      <c r="R1060" s="566"/>
      <c r="S1060" s="566"/>
      <c r="T1060" s="566"/>
      <c r="U1060" s="566"/>
      <c r="V1060" s="566"/>
      <c r="W1060" s="566"/>
      <c r="X1060" s="566"/>
      <c r="Y1060" s="566"/>
      <c r="Z1060" s="566"/>
      <c r="AA1060" s="566"/>
      <c r="AB1060" s="566"/>
      <c r="AC1060" s="566"/>
      <c r="AD1060" s="566"/>
    </row>
    <row r="1061" spans="18:30" x14ac:dyDescent="0.25">
      <c r="R1061" s="566"/>
      <c r="S1061" s="566"/>
      <c r="T1061" s="566"/>
      <c r="U1061" s="566"/>
      <c r="V1061" s="566"/>
      <c r="W1061" s="566"/>
      <c r="X1061" s="566"/>
      <c r="Y1061" s="566"/>
      <c r="Z1061" s="566"/>
      <c r="AA1061" s="566"/>
      <c r="AB1061" s="566"/>
      <c r="AC1061" s="566"/>
      <c r="AD1061" s="566"/>
    </row>
    <row r="1062" spans="18:30" x14ac:dyDescent="0.25">
      <c r="R1062" s="566"/>
      <c r="S1062" s="566"/>
      <c r="T1062" s="566"/>
      <c r="U1062" s="566"/>
      <c r="V1062" s="566"/>
      <c r="W1062" s="566"/>
      <c r="X1062" s="566"/>
      <c r="Y1062" s="566"/>
      <c r="Z1062" s="566"/>
      <c r="AA1062" s="566"/>
      <c r="AB1062" s="566"/>
      <c r="AC1062" s="566"/>
      <c r="AD1062" s="566"/>
    </row>
    <row r="1063" spans="18:30" x14ac:dyDescent="0.25">
      <c r="R1063" s="566"/>
      <c r="S1063" s="566"/>
      <c r="T1063" s="566"/>
      <c r="U1063" s="566"/>
      <c r="V1063" s="566"/>
      <c r="W1063" s="566"/>
      <c r="X1063" s="566"/>
      <c r="Y1063" s="566"/>
      <c r="Z1063" s="566"/>
      <c r="AA1063" s="566"/>
      <c r="AB1063" s="566"/>
      <c r="AC1063" s="566"/>
      <c r="AD1063" s="566"/>
    </row>
    <row r="1064" spans="18:30" x14ac:dyDescent="0.25">
      <c r="R1064" s="566"/>
      <c r="S1064" s="566"/>
      <c r="T1064" s="566"/>
      <c r="U1064" s="566"/>
      <c r="V1064" s="566"/>
      <c r="W1064" s="566"/>
      <c r="X1064" s="566"/>
      <c r="Y1064" s="566"/>
      <c r="Z1064" s="566"/>
      <c r="AA1064" s="566"/>
      <c r="AB1064" s="566"/>
      <c r="AC1064" s="566"/>
      <c r="AD1064" s="566"/>
    </row>
    <row r="1065" spans="18:30" x14ac:dyDescent="0.25">
      <c r="R1065" s="566"/>
      <c r="S1065" s="566"/>
      <c r="T1065" s="566"/>
      <c r="U1065" s="566"/>
      <c r="V1065" s="566"/>
      <c r="W1065" s="566"/>
      <c r="X1065" s="566"/>
      <c r="Y1065" s="566"/>
      <c r="Z1065" s="566"/>
      <c r="AA1065" s="566"/>
      <c r="AB1065" s="566"/>
      <c r="AC1065" s="566"/>
      <c r="AD1065" s="566"/>
    </row>
    <row r="1066" spans="18:30" x14ac:dyDescent="0.25">
      <c r="R1066" s="566"/>
      <c r="S1066" s="566"/>
      <c r="T1066" s="566"/>
      <c r="U1066" s="566"/>
      <c r="V1066" s="566"/>
      <c r="W1066" s="566"/>
      <c r="X1066" s="566"/>
      <c r="Y1066" s="566"/>
      <c r="Z1066" s="566"/>
      <c r="AA1066" s="566"/>
      <c r="AB1066" s="566"/>
      <c r="AC1066" s="566"/>
      <c r="AD1066" s="566"/>
    </row>
    <row r="1067" spans="18:30" x14ac:dyDescent="0.25">
      <c r="R1067" s="566"/>
      <c r="S1067" s="566"/>
      <c r="T1067" s="566"/>
      <c r="U1067" s="566"/>
      <c r="V1067" s="566"/>
      <c r="W1067" s="566"/>
      <c r="X1067" s="566"/>
      <c r="Y1067" s="566"/>
      <c r="Z1067" s="566"/>
      <c r="AA1067" s="566"/>
      <c r="AB1067" s="566"/>
      <c r="AC1067" s="566"/>
      <c r="AD1067" s="566"/>
    </row>
    <row r="1068" spans="18:30" x14ac:dyDescent="0.25">
      <c r="R1068" s="566"/>
      <c r="S1068" s="566"/>
      <c r="T1068" s="566"/>
      <c r="U1068" s="566"/>
      <c r="V1068" s="566"/>
      <c r="W1068" s="566"/>
      <c r="X1068" s="566"/>
      <c r="Y1068" s="566"/>
      <c r="Z1068" s="566"/>
      <c r="AA1068" s="566"/>
      <c r="AB1068" s="566"/>
      <c r="AC1068" s="566"/>
      <c r="AD1068" s="566"/>
    </row>
    <row r="1069" spans="18:30" x14ac:dyDescent="0.25">
      <c r="R1069" s="566"/>
      <c r="S1069" s="566"/>
      <c r="T1069" s="566"/>
      <c r="U1069" s="566"/>
      <c r="V1069" s="566"/>
      <c r="W1069" s="566"/>
      <c r="X1069" s="566"/>
      <c r="Y1069" s="566"/>
      <c r="Z1069" s="566"/>
      <c r="AA1069" s="566"/>
      <c r="AB1069" s="566"/>
      <c r="AC1069" s="566"/>
      <c r="AD1069" s="566"/>
    </row>
    <row r="1070" spans="18:30" x14ac:dyDescent="0.25">
      <c r="R1070" s="566"/>
      <c r="S1070" s="566"/>
      <c r="T1070" s="566"/>
      <c r="U1070" s="566"/>
      <c r="V1070" s="566"/>
      <c r="W1070" s="566"/>
      <c r="X1070" s="566"/>
      <c r="Y1070" s="566"/>
      <c r="Z1070" s="566"/>
      <c r="AA1070" s="566"/>
      <c r="AB1070" s="566"/>
      <c r="AC1070" s="566"/>
      <c r="AD1070" s="566"/>
    </row>
    <row r="1071" spans="18:30" x14ac:dyDescent="0.25">
      <c r="R1071" s="566"/>
      <c r="S1071" s="566"/>
      <c r="T1071" s="566"/>
      <c r="U1071" s="566"/>
      <c r="V1071" s="566"/>
      <c r="W1071" s="566"/>
      <c r="X1071" s="566"/>
      <c r="Y1071" s="566"/>
      <c r="Z1071" s="566"/>
      <c r="AA1071" s="566"/>
      <c r="AB1071" s="566"/>
      <c r="AC1071" s="566"/>
      <c r="AD1071" s="566"/>
    </row>
    <row r="1072" spans="18:30" x14ac:dyDescent="0.25">
      <c r="R1072" s="566"/>
      <c r="S1072" s="566"/>
      <c r="T1072" s="566"/>
      <c r="U1072" s="566"/>
      <c r="V1072" s="566"/>
      <c r="W1072" s="566"/>
      <c r="X1072" s="566"/>
      <c r="Y1072" s="566"/>
      <c r="Z1072" s="566"/>
      <c r="AA1072" s="566"/>
      <c r="AB1072" s="566"/>
      <c r="AC1072" s="566"/>
      <c r="AD1072" s="566"/>
    </row>
    <row r="1073" spans="18:30" x14ac:dyDescent="0.25">
      <c r="R1073" s="566"/>
      <c r="S1073" s="566"/>
      <c r="T1073" s="566"/>
      <c r="U1073" s="566"/>
      <c r="V1073" s="566"/>
      <c r="W1073" s="566"/>
      <c r="X1073" s="566"/>
      <c r="Y1073" s="566"/>
      <c r="Z1073" s="566"/>
      <c r="AA1073" s="566"/>
      <c r="AB1073" s="566"/>
      <c r="AC1073" s="566"/>
      <c r="AD1073" s="566"/>
    </row>
    <row r="1074" spans="18:30" x14ac:dyDescent="0.25">
      <c r="R1074" s="566"/>
      <c r="S1074" s="566"/>
      <c r="T1074" s="566"/>
      <c r="U1074" s="566"/>
      <c r="V1074" s="566"/>
      <c r="W1074" s="566"/>
      <c r="X1074" s="566"/>
      <c r="Y1074" s="566"/>
      <c r="Z1074" s="566"/>
      <c r="AA1074" s="566"/>
      <c r="AB1074" s="566"/>
      <c r="AC1074" s="566"/>
      <c r="AD1074" s="566"/>
    </row>
    <row r="1075" spans="18:30" x14ac:dyDescent="0.25">
      <c r="R1075" s="566"/>
      <c r="S1075" s="566"/>
      <c r="T1075" s="566"/>
      <c r="U1075" s="566"/>
      <c r="V1075" s="566"/>
      <c r="W1075" s="566"/>
      <c r="X1075" s="566"/>
      <c r="Y1075" s="566"/>
      <c r="Z1075" s="566"/>
      <c r="AA1075" s="566"/>
      <c r="AB1075" s="566"/>
      <c r="AC1075" s="566"/>
      <c r="AD1075" s="566"/>
    </row>
    <row r="1076" spans="18:30" x14ac:dyDescent="0.25">
      <c r="R1076" s="566"/>
      <c r="S1076" s="566"/>
      <c r="T1076" s="566"/>
      <c r="U1076" s="566"/>
      <c r="V1076" s="566"/>
      <c r="W1076" s="566"/>
      <c r="X1076" s="566"/>
      <c r="Y1076" s="566"/>
      <c r="Z1076" s="566"/>
      <c r="AA1076" s="566"/>
      <c r="AB1076" s="566"/>
      <c r="AC1076" s="566"/>
      <c r="AD1076" s="566"/>
    </row>
    <row r="1077" spans="18:30" x14ac:dyDescent="0.25">
      <c r="R1077" s="566"/>
      <c r="S1077" s="566"/>
      <c r="T1077" s="566"/>
      <c r="U1077" s="566"/>
      <c r="V1077" s="566"/>
      <c r="W1077" s="566"/>
      <c r="X1077" s="566"/>
      <c r="Y1077" s="566"/>
      <c r="Z1077" s="566"/>
      <c r="AA1077" s="566"/>
      <c r="AB1077" s="566"/>
      <c r="AC1077" s="566"/>
      <c r="AD1077" s="566"/>
    </row>
    <row r="1078" spans="18:30" x14ac:dyDescent="0.25">
      <c r="R1078" s="566"/>
      <c r="S1078" s="566"/>
      <c r="T1078" s="566"/>
      <c r="U1078" s="566"/>
      <c r="V1078" s="566"/>
      <c r="W1078" s="566"/>
      <c r="X1078" s="566"/>
      <c r="Y1078" s="566"/>
      <c r="Z1078" s="566"/>
      <c r="AA1078" s="566"/>
      <c r="AB1078" s="566"/>
      <c r="AC1078" s="566"/>
      <c r="AD1078" s="566"/>
    </row>
    <row r="1079" spans="18:30" x14ac:dyDescent="0.25">
      <c r="R1079" s="566"/>
      <c r="S1079" s="566"/>
      <c r="T1079" s="566"/>
      <c r="U1079" s="566"/>
      <c r="V1079" s="566"/>
      <c r="W1079" s="566"/>
      <c r="X1079" s="566"/>
      <c r="Y1079" s="566"/>
      <c r="Z1079" s="566"/>
      <c r="AA1079" s="566"/>
      <c r="AB1079" s="566"/>
      <c r="AC1079" s="566"/>
      <c r="AD1079" s="566"/>
    </row>
    <row r="1080" spans="18:30" x14ac:dyDescent="0.25">
      <c r="R1080" s="566"/>
      <c r="S1080" s="566"/>
      <c r="T1080" s="566"/>
      <c r="U1080" s="566"/>
      <c r="V1080" s="566"/>
      <c r="W1080" s="566"/>
      <c r="X1080" s="566"/>
      <c r="Y1080" s="566"/>
      <c r="Z1080" s="566"/>
      <c r="AA1080" s="566"/>
      <c r="AB1080" s="566"/>
      <c r="AC1080" s="566"/>
      <c r="AD1080" s="566"/>
    </row>
    <row r="1081" spans="18:30" x14ac:dyDescent="0.25">
      <c r="R1081" s="566"/>
      <c r="S1081" s="566"/>
      <c r="T1081" s="566"/>
      <c r="U1081" s="566"/>
      <c r="V1081" s="566"/>
      <c r="W1081" s="566"/>
      <c r="X1081" s="566"/>
      <c r="Y1081" s="566"/>
      <c r="Z1081" s="566"/>
      <c r="AA1081" s="566"/>
      <c r="AB1081" s="566"/>
      <c r="AC1081" s="566"/>
      <c r="AD1081" s="566"/>
    </row>
    <row r="1082" spans="18:30" x14ac:dyDescent="0.25">
      <c r="R1082" s="566"/>
      <c r="S1082" s="566"/>
      <c r="T1082" s="566"/>
      <c r="U1082" s="566"/>
      <c r="V1082" s="566"/>
      <c r="W1082" s="566"/>
      <c r="X1082" s="566"/>
      <c r="Y1082" s="566"/>
      <c r="Z1082" s="566"/>
      <c r="AA1082" s="566"/>
      <c r="AB1082" s="566"/>
      <c r="AC1082" s="566"/>
      <c r="AD1082" s="566"/>
    </row>
    <row r="1083" spans="18:30" x14ac:dyDescent="0.25">
      <c r="R1083" s="566"/>
      <c r="S1083" s="566"/>
      <c r="T1083" s="566"/>
      <c r="U1083" s="566"/>
      <c r="V1083" s="566"/>
      <c r="W1083" s="566"/>
      <c r="X1083" s="566"/>
      <c r="Y1083" s="566"/>
      <c r="Z1083" s="566"/>
      <c r="AA1083" s="566"/>
      <c r="AB1083" s="566"/>
      <c r="AC1083" s="566"/>
      <c r="AD1083" s="566"/>
    </row>
    <row r="1084" spans="18:30" x14ac:dyDescent="0.25">
      <c r="R1084" s="566"/>
      <c r="S1084" s="566"/>
      <c r="T1084" s="566"/>
      <c r="U1084" s="566"/>
      <c r="V1084" s="566"/>
      <c r="W1084" s="566"/>
      <c r="X1084" s="566"/>
      <c r="Y1084" s="566"/>
      <c r="Z1084" s="566"/>
      <c r="AA1084" s="566"/>
      <c r="AB1084" s="566"/>
      <c r="AC1084" s="566"/>
      <c r="AD1084" s="566"/>
    </row>
    <row r="1085" spans="18:30" x14ac:dyDescent="0.25">
      <c r="R1085" s="566"/>
      <c r="S1085" s="566"/>
      <c r="T1085" s="566"/>
      <c r="U1085" s="566"/>
      <c r="V1085" s="566"/>
      <c r="W1085" s="566"/>
      <c r="X1085" s="566"/>
      <c r="Y1085" s="566"/>
      <c r="Z1085" s="566"/>
      <c r="AA1085" s="566"/>
      <c r="AB1085" s="566"/>
      <c r="AC1085" s="566"/>
      <c r="AD1085" s="566"/>
    </row>
    <row r="1086" spans="18:30" x14ac:dyDescent="0.25">
      <c r="R1086" s="566"/>
      <c r="S1086" s="566"/>
      <c r="T1086" s="566"/>
      <c r="U1086" s="566"/>
      <c r="V1086" s="566"/>
      <c r="W1086" s="566"/>
      <c r="X1086" s="566"/>
      <c r="Y1086" s="566"/>
      <c r="Z1086" s="566"/>
      <c r="AA1086" s="566"/>
      <c r="AB1086" s="566"/>
      <c r="AC1086" s="566"/>
      <c r="AD1086" s="566"/>
    </row>
    <row r="1087" spans="18:30" x14ac:dyDescent="0.25">
      <c r="R1087" s="566"/>
      <c r="S1087" s="566"/>
      <c r="T1087" s="566"/>
      <c r="U1087" s="566"/>
      <c r="V1087" s="566"/>
      <c r="W1087" s="566"/>
      <c r="X1087" s="566"/>
      <c r="Y1087" s="566"/>
      <c r="Z1087" s="566"/>
      <c r="AA1087" s="566"/>
      <c r="AB1087" s="566"/>
      <c r="AC1087" s="566"/>
      <c r="AD1087" s="566"/>
    </row>
    <row r="1088" spans="18:30" x14ac:dyDescent="0.25">
      <c r="R1088" s="566"/>
      <c r="S1088" s="566"/>
      <c r="T1088" s="566"/>
      <c r="U1088" s="566"/>
      <c r="V1088" s="566"/>
      <c r="W1088" s="566"/>
      <c r="X1088" s="566"/>
      <c r="Y1088" s="566"/>
      <c r="Z1088" s="566"/>
      <c r="AA1088" s="566"/>
      <c r="AB1088" s="566"/>
      <c r="AC1088" s="566"/>
      <c r="AD1088" s="566"/>
    </row>
    <row r="1089" spans="18:30" x14ac:dyDescent="0.25">
      <c r="R1089" s="566"/>
      <c r="S1089" s="566"/>
      <c r="T1089" s="566"/>
      <c r="U1089" s="566"/>
      <c r="V1089" s="566"/>
      <c r="W1089" s="566"/>
      <c r="X1089" s="566"/>
      <c r="Y1089" s="566"/>
      <c r="Z1089" s="566"/>
      <c r="AA1089" s="566"/>
      <c r="AB1089" s="566"/>
      <c r="AC1089" s="566"/>
      <c r="AD1089" s="566"/>
    </row>
    <row r="1090" spans="18:30" x14ac:dyDescent="0.25">
      <c r="R1090" s="566"/>
      <c r="S1090" s="566"/>
      <c r="T1090" s="566"/>
      <c r="U1090" s="566"/>
      <c r="V1090" s="566"/>
      <c r="W1090" s="566"/>
      <c r="X1090" s="566"/>
      <c r="Y1090" s="566"/>
      <c r="Z1090" s="566"/>
      <c r="AA1090" s="566"/>
      <c r="AB1090" s="566"/>
      <c r="AC1090" s="566"/>
      <c r="AD1090" s="566"/>
    </row>
    <row r="1091" spans="18:30" x14ac:dyDescent="0.25">
      <c r="R1091" s="566"/>
      <c r="S1091" s="566"/>
      <c r="T1091" s="566"/>
      <c r="U1091" s="566"/>
      <c r="V1091" s="566"/>
      <c r="W1091" s="566"/>
      <c r="X1091" s="566"/>
      <c r="Y1091" s="566"/>
      <c r="Z1091" s="566"/>
      <c r="AA1091" s="566"/>
      <c r="AB1091" s="566"/>
      <c r="AC1091" s="566"/>
      <c r="AD1091" s="566"/>
    </row>
    <row r="1092" spans="18:30" x14ac:dyDescent="0.25">
      <c r="R1092" s="566"/>
      <c r="S1092" s="566"/>
      <c r="T1092" s="566"/>
      <c r="U1092" s="566"/>
      <c r="V1092" s="566"/>
      <c r="W1092" s="566"/>
      <c r="X1092" s="566"/>
      <c r="Y1092" s="566"/>
      <c r="Z1092" s="566"/>
      <c r="AA1092" s="566"/>
      <c r="AB1092" s="566"/>
      <c r="AC1092" s="566"/>
      <c r="AD1092" s="566"/>
    </row>
    <row r="1093" spans="18:30" x14ac:dyDescent="0.25">
      <c r="R1093" s="566"/>
      <c r="S1093" s="566"/>
      <c r="T1093" s="566"/>
      <c r="U1093" s="566"/>
      <c r="V1093" s="566"/>
      <c r="W1093" s="566"/>
      <c r="X1093" s="566"/>
      <c r="Y1093" s="566"/>
      <c r="Z1093" s="566"/>
      <c r="AA1093" s="566"/>
      <c r="AB1093" s="566"/>
      <c r="AC1093" s="566"/>
      <c r="AD1093" s="566"/>
    </row>
    <row r="1094" spans="18:30" x14ac:dyDescent="0.25">
      <c r="R1094" s="566"/>
      <c r="S1094" s="566"/>
      <c r="T1094" s="566"/>
      <c r="U1094" s="566"/>
      <c r="V1094" s="566"/>
      <c r="W1094" s="566"/>
      <c r="X1094" s="566"/>
      <c r="Y1094" s="566"/>
      <c r="Z1094" s="566"/>
      <c r="AA1094" s="566"/>
      <c r="AB1094" s="566"/>
      <c r="AC1094" s="566"/>
      <c r="AD1094" s="566"/>
    </row>
    <row r="1095" spans="18:30" x14ac:dyDescent="0.25">
      <c r="R1095" s="566"/>
      <c r="S1095" s="566"/>
      <c r="T1095" s="566"/>
      <c r="U1095" s="566"/>
      <c r="V1095" s="566"/>
      <c r="W1095" s="566"/>
      <c r="X1095" s="566"/>
      <c r="Y1095" s="566"/>
      <c r="Z1095" s="566"/>
      <c r="AA1095" s="566"/>
      <c r="AB1095" s="566"/>
      <c r="AC1095" s="566"/>
      <c r="AD1095" s="566"/>
    </row>
    <row r="1096" spans="18:30" x14ac:dyDescent="0.25">
      <c r="R1096" s="566"/>
      <c r="S1096" s="566"/>
      <c r="T1096" s="566"/>
      <c r="U1096" s="566"/>
      <c r="V1096" s="566"/>
      <c r="W1096" s="566"/>
      <c r="X1096" s="566"/>
      <c r="Y1096" s="566"/>
      <c r="Z1096" s="566"/>
      <c r="AA1096" s="566"/>
      <c r="AB1096" s="566"/>
      <c r="AC1096" s="566"/>
      <c r="AD1096" s="566"/>
    </row>
    <row r="1097" spans="18:30" x14ac:dyDescent="0.25">
      <c r="R1097" s="566"/>
      <c r="S1097" s="566"/>
      <c r="T1097" s="566"/>
      <c r="U1097" s="566"/>
      <c r="V1097" s="566"/>
      <c r="W1097" s="566"/>
      <c r="X1097" s="566"/>
      <c r="Y1097" s="566"/>
      <c r="Z1097" s="566"/>
      <c r="AA1097" s="566"/>
      <c r="AB1097" s="566"/>
      <c r="AC1097" s="566"/>
      <c r="AD1097" s="566"/>
    </row>
    <row r="1098" spans="18:30" x14ac:dyDescent="0.25">
      <c r="R1098" s="566"/>
      <c r="S1098" s="566"/>
      <c r="T1098" s="566"/>
      <c r="U1098" s="566"/>
      <c r="V1098" s="566"/>
      <c r="W1098" s="566"/>
      <c r="X1098" s="566"/>
      <c r="Y1098" s="566"/>
      <c r="Z1098" s="566"/>
      <c r="AA1098" s="566"/>
      <c r="AB1098" s="566"/>
      <c r="AC1098" s="566"/>
      <c r="AD1098" s="566"/>
    </row>
    <row r="1099" spans="18:30" x14ac:dyDescent="0.25">
      <c r="R1099" s="566"/>
      <c r="S1099" s="566"/>
      <c r="T1099" s="566"/>
      <c r="U1099" s="566"/>
      <c r="V1099" s="566"/>
      <c r="W1099" s="566"/>
      <c r="X1099" s="566"/>
      <c r="Y1099" s="566"/>
      <c r="Z1099" s="566"/>
      <c r="AA1099" s="566"/>
      <c r="AB1099" s="566"/>
      <c r="AC1099" s="566"/>
      <c r="AD1099" s="566"/>
    </row>
    <row r="1100" spans="18:30" x14ac:dyDescent="0.25">
      <c r="R1100" s="566"/>
      <c r="S1100" s="566"/>
      <c r="T1100" s="566"/>
      <c r="U1100" s="566"/>
      <c r="V1100" s="566"/>
      <c r="W1100" s="566"/>
      <c r="X1100" s="566"/>
      <c r="Y1100" s="566"/>
      <c r="Z1100" s="566"/>
      <c r="AA1100" s="566"/>
      <c r="AB1100" s="566"/>
      <c r="AC1100" s="566"/>
      <c r="AD1100" s="566"/>
    </row>
    <row r="1101" spans="18:30" x14ac:dyDescent="0.25">
      <c r="R1101" s="566"/>
      <c r="S1101" s="566"/>
      <c r="T1101" s="566"/>
      <c r="U1101" s="566"/>
      <c r="V1101" s="566"/>
      <c r="W1101" s="566"/>
      <c r="X1101" s="566"/>
      <c r="Y1101" s="566"/>
      <c r="Z1101" s="566"/>
      <c r="AA1101" s="566"/>
      <c r="AB1101" s="566"/>
      <c r="AC1101" s="566"/>
      <c r="AD1101" s="566"/>
    </row>
    <row r="1102" spans="18:30" x14ac:dyDescent="0.25">
      <c r="R1102" s="566"/>
      <c r="S1102" s="566"/>
      <c r="T1102" s="566"/>
      <c r="U1102" s="566"/>
      <c r="V1102" s="566"/>
      <c r="W1102" s="566"/>
      <c r="X1102" s="566"/>
      <c r="Y1102" s="566"/>
      <c r="Z1102" s="566"/>
      <c r="AA1102" s="566"/>
      <c r="AB1102" s="566"/>
      <c r="AC1102" s="566"/>
      <c r="AD1102" s="566"/>
    </row>
    <row r="1103" spans="18:30" x14ac:dyDescent="0.25">
      <c r="R1103" s="566"/>
      <c r="S1103" s="566"/>
      <c r="T1103" s="566"/>
      <c r="U1103" s="566"/>
      <c r="V1103" s="566"/>
      <c r="W1103" s="566"/>
      <c r="X1103" s="566"/>
      <c r="Y1103" s="566"/>
      <c r="Z1103" s="566"/>
      <c r="AA1103" s="566"/>
      <c r="AB1103" s="566"/>
      <c r="AC1103" s="566"/>
      <c r="AD1103" s="566"/>
    </row>
    <row r="1104" spans="18:30" x14ac:dyDescent="0.25">
      <c r="R1104" s="566"/>
      <c r="S1104" s="566"/>
      <c r="T1104" s="566"/>
      <c r="U1104" s="566"/>
      <c r="V1104" s="566"/>
      <c r="W1104" s="566"/>
      <c r="X1104" s="566"/>
      <c r="Y1104" s="566"/>
      <c r="Z1104" s="566"/>
      <c r="AA1104" s="566"/>
      <c r="AB1104" s="566"/>
      <c r="AC1104" s="566"/>
      <c r="AD1104" s="566"/>
    </row>
    <row r="1105" spans="18:30" x14ac:dyDescent="0.25">
      <c r="R1105" s="566"/>
      <c r="S1105" s="566"/>
      <c r="T1105" s="566"/>
      <c r="U1105" s="566"/>
      <c r="V1105" s="566"/>
      <c r="W1105" s="566"/>
      <c r="X1105" s="566"/>
      <c r="Y1105" s="566"/>
      <c r="Z1105" s="566"/>
      <c r="AA1105" s="566"/>
      <c r="AB1105" s="566"/>
      <c r="AC1105" s="566"/>
      <c r="AD1105" s="566"/>
    </row>
    <row r="1106" spans="18:30" x14ac:dyDescent="0.25">
      <c r="R1106" s="566"/>
      <c r="S1106" s="566"/>
      <c r="T1106" s="566"/>
      <c r="U1106" s="566"/>
      <c r="V1106" s="566"/>
      <c r="W1106" s="566"/>
      <c r="X1106" s="566"/>
      <c r="Y1106" s="566"/>
      <c r="Z1106" s="566"/>
      <c r="AA1106" s="566"/>
      <c r="AB1106" s="566"/>
      <c r="AC1106" s="566"/>
      <c r="AD1106" s="566"/>
    </row>
    <row r="1107" spans="18:30" x14ac:dyDescent="0.25">
      <c r="R1107" s="566"/>
      <c r="S1107" s="566"/>
      <c r="T1107" s="566"/>
      <c r="U1107" s="566"/>
      <c r="V1107" s="566"/>
      <c r="W1107" s="566"/>
      <c r="X1107" s="566"/>
      <c r="Y1107" s="566"/>
      <c r="Z1107" s="566"/>
      <c r="AA1107" s="566"/>
      <c r="AB1107" s="566"/>
      <c r="AC1107" s="566"/>
      <c r="AD1107" s="566"/>
    </row>
    <row r="1108" spans="18:30" x14ac:dyDescent="0.25">
      <c r="R1108" s="566"/>
      <c r="S1108" s="566"/>
      <c r="T1108" s="566"/>
      <c r="U1108" s="566"/>
      <c r="V1108" s="566"/>
      <c r="W1108" s="566"/>
      <c r="X1108" s="566"/>
      <c r="Y1108" s="566"/>
      <c r="Z1108" s="566"/>
      <c r="AA1108" s="566"/>
      <c r="AB1108" s="566"/>
      <c r="AC1108" s="566"/>
      <c r="AD1108" s="566"/>
    </row>
    <row r="1109" spans="18:30" x14ac:dyDescent="0.25">
      <c r="R1109" s="566"/>
      <c r="S1109" s="566"/>
      <c r="T1109" s="566"/>
      <c r="U1109" s="566"/>
      <c r="V1109" s="566"/>
      <c r="W1109" s="566"/>
      <c r="X1109" s="566"/>
      <c r="Y1109" s="566"/>
      <c r="Z1109" s="566"/>
      <c r="AA1109" s="566"/>
      <c r="AB1109" s="566"/>
      <c r="AC1109" s="566"/>
      <c r="AD1109" s="566"/>
    </row>
    <row r="1110" spans="18:30" x14ac:dyDescent="0.25">
      <c r="R1110" s="566"/>
      <c r="S1110" s="566"/>
      <c r="T1110" s="566"/>
      <c r="U1110" s="566"/>
      <c r="V1110" s="566"/>
      <c r="W1110" s="566"/>
      <c r="X1110" s="566"/>
      <c r="Y1110" s="566"/>
      <c r="Z1110" s="566"/>
      <c r="AA1110" s="566"/>
      <c r="AB1110" s="566"/>
      <c r="AC1110" s="566"/>
      <c r="AD1110" s="566"/>
    </row>
    <row r="1111" spans="18:30" x14ac:dyDescent="0.25">
      <c r="R1111" s="566"/>
      <c r="S1111" s="566"/>
      <c r="T1111" s="566"/>
      <c r="U1111" s="566"/>
      <c r="V1111" s="566"/>
      <c r="W1111" s="566"/>
      <c r="X1111" s="566"/>
      <c r="Y1111" s="566"/>
      <c r="Z1111" s="566"/>
      <c r="AA1111" s="566"/>
      <c r="AB1111" s="566"/>
      <c r="AC1111" s="566"/>
      <c r="AD1111" s="566"/>
    </row>
    <row r="1112" spans="18:30" x14ac:dyDescent="0.25">
      <c r="R1112" s="566"/>
      <c r="S1112" s="566"/>
      <c r="T1112" s="566"/>
      <c r="U1112" s="566"/>
      <c r="V1112" s="566"/>
      <c r="W1112" s="566"/>
      <c r="X1112" s="566"/>
      <c r="Y1112" s="566"/>
      <c r="Z1112" s="566"/>
      <c r="AA1112" s="566"/>
      <c r="AB1112" s="566"/>
      <c r="AC1112" s="566"/>
      <c r="AD1112" s="566"/>
    </row>
    <row r="1113" spans="18:30" x14ac:dyDescent="0.25">
      <c r="R1113" s="566"/>
      <c r="S1113" s="566"/>
      <c r="T1113" s="566"/>
      <c r="U1113" s="566"/>
      <c r="V1113" s="566"/>
      <c r="W1113" s="566"/>
      <c r="X1113" s="566"/>
      <c r="Y1113" s="566"/>
      <c r="Z1113" s="566"/>
      <c r="AA1113" s="566"/>
      <c r="AB1113" s="566"/>
      <c r="AC1113" s="566"/>
      <c r="AD1113" s="566"/>
    </row>
    <row r="1114" spans="18:30" x14ac:dyDescent="0.25">
      <c r="R1114" s="566"/>
      <c r="S1114" s="566"/>
      <c r="T1114" s="566"/>
      <c r="U1114" s="566"/>
      <c r="V1114" s="566"/>
      <c r="W1114" s="566"/>
      <c r="X1114" s="566"/>
      <c r="Y1114" s="566"/>
      <c r="Z1114" s="566"/>
      <c r="AA1114" s="566"/>
      <c r="AB1114" s="566"/>
      <c r="AC1114" s="566"/>
      <c r="AD1114" s="566"/>
    </row>
    <row r="1115" spans="18:30" x14ac:dyDescent="0.25">
      <c r="R1115" s="566"/>
      <c r="S1115" s="566"/>
      <c r="T1115" s="566"/>
      <c r="U1115" s="566"/>
      <c r="V1115" s="566"/>
      <c r="W1115" s="566"/>
      <c r="X1115" s="566"/>
      <c r="Y1115" s="566"/>
      <c r="Z1115" s="566"/>
      <c r="AA1115" s="566"/>
      <c r="AB1115" s="566"/>
      <c r="AC1115" s="566"/>
      <c r="AD1115" s="566"/>
    </row>
    <row r="1116" spans="18:30" x14ac:dyDescent="0.25">
      <c r="R1116" s="566"/>
      <c r="S1116" s="566"/>
      <c r="T1116" s="566"/>
      <c r="U1116" s="566"/>
      <c r="V1116" s="566"/>
      <c r="W1116" s="566"/>
      <c r="X1116" s="566"/>
      <c r="Y1116" s="566"/>
      <c r="Z1116" s="566"/>
      <c r="AA1116" s="566"/>
      <c r="AB1116" s="566"/>
      <c r="AC1116" s="566"/>
      <c r="AD1116" s="566"/>
    </row>
    <row r="1117" spans="18:30" x14ac:dyDescent="0.25">
      <c r="R1117" s="566"/>
      <c r="S1117" s="566"/>
      <c r="T1117" s="566"/>
      <c r="U1117" s="566"/>
      <c r="V1117" s="566"/>
      <c r="W1117" s="566"/>
      <c r="X1117" s="566"/>
      <c r="Y1117" s="566"/>
      <c r="Z1117" s="566"/>
      <c r="AA1117" s="566"/>
      <c r="AB1117" s="566"/>
      <c r="AC1117" s="566"/>
      <c r="AD1117" s="566"/>
    </row>
    <row r="1118" spans="18:30" x14ac:dyDescent="0.25">
      <c r="R1118" s="566"/>
      <c r="S1118" s="566"/>
      <c r="T1118" s="566"/>
      <c r="U1118" s="566"/>
      <c r="V1118" s="566"/>
      <c r="W1118" s="566"/>
      <c r="X1118" s="566"/>
      <c r="Y1118" s="566"/>
      <c r="Z1118" s="566"/>
      <c r="AA1118" s="566"/>
      <c r="AB1118" s="566"/>
      <c r="AC1118" s="566"/>
      <c r="AD1118" s="566"/>
    </row>
    <row r="1119" spans="18:30" x14ac:dyDescent="0.25">
      <c r="R1119" s="566"/>
      <c r="S1119" s="566"/>
      <c r="T1119" s="566"/>
      <c r="U1119" s="566"/>
      <c r="V1119" s="566"/>
      <c r="W1119" s="566"/>
      <c r="X1119" s="566"/>
      <c r="Y1119" s="566"/>
      <c r="Z1119" s="566"/>
      <c r="AA1119" s="566"/>
      <c r="AB1119" s="566"/>
      <c r="AC1119" s="566"/>
      <c r="AD1119" s="566"/>
    </row>
    <row r="1120" spans="18:30" x14ac:dyDescent="0.25">
      <c r="R1120" s="566"/>
      <c r="S1120" s="566"/>
      <c r="T1120" s="566"/>
      <c r="U1120" s="566"/>
      <c r="V1120" s="566"/>
      <c r="W1120" s="566"/>
      <c r="X1120" s="566"/>
      <c r="Y1120" s="566"/>
      <c r="Z1120" s="566"/>
      <c r="AA1120" s="566"/>
      <c r="AB1120" s="566"/>
      <c r="AC1120" s="566"/>
      <c r="AD1120" s="566"/>
    </row>
    <row r="1121" spans="18:30" x14ac:dyDescent="0.25">
      <c r="R1121" s="566"/>
      <c r="S1121" s="566"/>
      <c r="T1121" s="566"/>
      <c r="U1121" s="566"/>
      <c r="V1121" s="566"/>
      <c r="W1121" s="566"/>
      <c r="X1121" s="566"/>
      <c r="Y1121" s="566"/>
      <c r="Z1121" s="566"/>
      <c r="AA1121" s="566"/>
      <c r="AB1121" s="566"/>
      <c r="AC1121" s="566"/>
      <c r="AD1121" s="566"/>
    </row>
    <row r="1122" spans="18:30" x14ac:dyDescent="0.25">
      <c r="R1122" s="566"/>
      <c r="S1122" s="566"/>
      <c r="T1122" s="566"/>
      <c r="U1122" s="566"/>
      <c r="V1122" s="566"/>
      <c r="W1122" s="566"/>
      <c r="X1122" s="566"/>
      <c r="Y1122" s="566"/>
      <c r="Z1122" s="566"/>
      <c r="AA1122" s="566"/>
      <c r="AB1122" s="566"/>
      <c r="AC1122" s="566"/>
      <c r="AD1122" s="566"/>
    </row>
    <row r="1123" spans="18:30" x14ac:dyDescent="0.25">
      <c r="R1123" s="566"/>
      <c r="S1123" s="566"/>
      <c r="T1123" s="566"/>
      <c r="U1123" s="566"/>
      <c r="V1123" s="566"/>
      <c r="W1123" s="566"/>
      <c r="X1123" s="566"/>
      <c r="Y1123" s="566"/>
      <c r="Z1123" s="566"/>
      <c r="AA1123" s="566"/>
      <c r="AB1123" s="566"/>
      <c r="AC1123" s="566"/>
      <c r="AD1123" s="566"/>
    </row>
    <row r="1124" spans="18:30" x14ac:dyDescent="0.25">
      <c r="R1124" s="566"/>
      <c r="S1124" s="566"/>
      <c r="T1124" s="566"/>
      <c r="U1124" s="566"/>
      <c r="V1124" s="566"/>
      <c r="W1124" s="566"/>
      <c r="X1124" s="566"/>
      <c r="Y1124" s="566"/>
      <c r="Z1124" s="566"/>
      <c r="AA1124" s="566"/>
      <c r="AB1124" s="566"/>
      <c r="AC1124" s="566"/>
      <c r="AD1124" s="566"/>
    </row>
    <row r="1125" spans="18:30" x14ac:dyDescent="0.25">
      <c r="R1125" s="566"/>
      <c r="S1125" s="566"/>
      <c r="T1125" s="566"/>
      <c r="U1125" s="566"/>
      <c r="V1125" s="566"/>
      <c r="W1125" s="566"/>
      <c r="X1125" s="566"/>
      <c r="Y1125" s="566"/>
      <c r="Z1125" s="566"/>
      <c r="AA1125" s="566"/>
      <c r="AB1125" s="566"/>
      <c r="AC1125" s="566"/>
      <c r="AD1125" s="566"/>
    </row>
    <row r="1126" spans="18:30" x14ac:dyDescent="0.25">
      <c r="R1126" s="566"/>
      <c r="S1126" s="566"/>
      <c r="T1126" s="566"/>
      <c r="U1126" s="566"/>
      <c r="V1126" s="566"/>
      <c r="W1126" s="566"/>
      <c r="X1126" s="566"/>
      <c r="Y1126" s="566"/>
      <c r="Z1126" s="566"/>
      <c r="AA1126" s="566"/>
      <c r="AB1126" s="566"/>
      <c r="AC1126" s="566"/>
      <c r="AD1126" s="566"/>
    </row>
    <row r="1127" spans="18:30" x14ac:dyDescent="0.25">
      <c r="R1127" s="566"/>
      <c r="S1127" s="566"/>
      <c r="T1127" s="566"/>
      <c r="U1127" s="566"/>
      <c r="V1127" s="566"/>
      <c r="W1127" s="566"/>
      <c r="X1127" s="566"/>
      <c r="Y1127" s="566"/>
      <c r="Z1127" s="566"/>
      <c r="AA1127" s="566"/>
      <c r="AB1127" s="566"/>
      <c r="AC1127" s="566"/>
      <c r="AD1127" s="566"/>
    </row>
    <row r="1128" spans="18:30" x14ac:dyDescent="0.25">
      <c r="R1128" s="566"/>
      <c r="S1128" s="566"/>
      <c r="T1128" s="566"/>
      <c r="U1128" s="566"/>
      <c r="V1128" s="566"/>
      <c r="W1128" s="566"/>
      <c r="X1128" s="566"/>
      <c r="Y1128" s="566"/>
      <c r="Z1128" s="566"/>
      <c r="AA1128" s="566"/>
      <c r="AB1128" s="566"/>
      <c r="AC1128" s="566"/>
      <c r="AD1128" s="566"/>
    </row>
    <row r="1129" spans="18:30" x14ac:dyDescent="0.25">
      <c r="R1129" s="566"/>
      <c r="S1129" s="566"/>
      <c r="T1129" s="566"/>
      <c r="U1129" s="566"/>
      <c r="V1129" s="566"/>
      <c r="W1129" s="566"/>
      <c r="X1129" s="566"/>
      <c r="Y1129" s="566"/>
      <c r="Z1129" s="566"/>
      <c r="AA1129" s="566"/>
      <c r="AB1129" s="566"/>
      <c r="AC1129" s="566"/>
      <c r="AD1129" s="566"/>
    </row>
    <row r="1130" spans="18:30" x14ac:dyDescent="0.25">
      <c r="R1130" s="566"/>
      <c r="S1130" s="566"/>
      <c r="T1130" s="566"/>
      <c r="U1130" s="566"/>
      <c r="V1130" s="566"/>
      <c r="W1130" s="566"/>
      <c r="X1130" s="566"/>
      <c r="Y1130" s="566"/>
      <c r="Z1130" s="566"/>
      <c r="AA1130" s="566"/>
      <c r="AB1130" s="566"/>
      <c r="AC1130" s="566"/>
      <c r="AD1130" s="566"/>
    </row>
    <row r="1131" spans="18:30" x14ac:dyDescent="0.25">
      <c r="R1131" s="566"/>
      <c r="S1131" s="566"/>
      <c r="T1131" s="566"/>
      <c r="U1131" s="566"/>
      <c r="V1131" s="566"/>
      <c r="W1131" s="566"/>
      <c r="X1131" s="566"/>
      <c r="Y1131" s="566"/>
      <c r="Z1131" s="566"/>
      <c r="AA1131" s="566"/>
      <c r="AB1131" s="566"/>
      <c r="AC1131" s="566"/>
      <c r="AD1131" s="566"/>
    </row>
    <row r="1132" spans="18:30" x14ac:dyDescent="0.25">
      <c r="R1132" s="566"/>
      <c r="S1132" s="566"/>
      <c r="T1132" s="566"/>
      <c r="U1132" s="566"/>
      <c r="V1132" s="566"/>
      <c r="W1132" s="566"/>
      <c r="X1132" s="566"/>
      <c r="Y1132" s="566"/>
      <c r="Z1132" s="566"/>
      <c r="AA1132" s="566"/>
      <c r="AB1132" s="566"/>
      <c r="AC1132" s="566"/>
      <c r="AD1132" s="566"/>
    </row>
    <row r="1133" spans="18:30" x14ac:dyDescent="0.25">
      <c r="R1133" s="566"/>
      <c r="S1133" s="566"/>
      <c r="T1133" s="566"/>
      <c r="U1133" s="566"/>
      <c r="V1133" s="566"/>
      <c r="W1133" s="566"/>
      <c r="X1133" s="566"/>
      <c r="Y1133" s="566"/>
      <c r="Z1133" s="566"/>
      <c r="AA1133" s="566"/>
      <c r="AB1133" s="566"/>
      <c r="AC1133" s="566"/>
      <c r="AD1133" s="566"/>
    </row>
    <row r="1134" spans="18:30" x14ac:dyDescent="0.25">
      <c r="R1134" s="566"/>
      <c r="S1134" s="566"/>
      <c r="T1134" s="566"/>
      <c r="U1134" s="566"/>
      <c r="V1134" s="566"/>
      <c r="W1134" s="566"/>
      <c r="X1134" s="566"/>
      <c r="Y1134" s="566"/>
      <c r="Z1134" s="566"/>
      <c r="AA1134" s="566"/>
      <c r="AB1134" s="566"/>
      <c r="AC1134" s="566"/>
      <c r="AD1134" s="566"/>
    </row>
    <row r="1135" spans="18:30" x14ac:dyDescent="0.25">
      <c r="R1135" s="566"/>
      <c r="S1135" s="566"/>
      <c r="T1135" s="566"/>
      <c r="U1135" s="566"/>
      <c r="V1135" s="566"/>
      <c r="W1135" s="566"/>
      <c r="X1135" s="566"/>
      <c r="Y1135" s="566"/>
      <c r="Z1135" s="566"/>
      <c r="AA1135" s="566"/>
      <c r="AB1135" s="566"/>
      <c r="AC1135" s="566"/>
      <c r="AD1135" s="566"/>
    </row>
    <row r="1136" spans="18:30" x14ac:dyDescent="0.25">
      <c r="R1136" s="566"/>
      <c r="S1136" s="566"/>
      <c r="T1136" s="566"/>
      <c r="U1136" s="566"/>
      <c r="V1136" s="566"/>
      <c r="W1136" s="566"/>
      <c r="X1136" s="566"/>
      <c r="Y1136" s="566"/>
      <c r="Z1136" s="566"/>
      <c r="AA1136" s="566"/>
      <c r="AB1136" s="566"/>
      <c r="AC1136" s="566"/>
      <c r="AD1136" s="566"/>
    </row>
    <row r="1137" spans="18:30" x14ac:dyDescent="0.25">
      <c r="R1137" s="566"/>
      <c r="S1137" s="566"/>
      <c r="T1137" s="566"/>
      <c r="U1137" s="566"/>
      <c r="V1137" s="566"/>
      <c r="W1137" s="566"/>
      <c r="X1137" s="566"/>
      <c r="Y1137" s="566"/>
      <c r="Z1137" s="566"/>
      <c r="AA1137" s="566"/>
      <c r="AB1137" s="566"/>
      <c r="AC1137" s="566"/>
      <c r="AD1137" s="566"/>
    </row>
    <row r="1138" spans="18:30" x14ac:dyDescent="0.25">
      <c r="R1138" s="566"/>
      <c r="S1138" s="566"/>
      <c r="T1138" s="566"/>
      <c r="U1138" s="566"/>
      <c r="V1138" s="566"/>
      <c r="W1138" s="566"/>
      <c r="X1138" s="566"/>
      <c r="Y1138" s="566"/>
      <c r="Z1138" s="566"/>
      <c r="AA1138" s="566"/>
      <c r="AB1138" s="566"/>
      <c r="AC1138" s="566"/>
      <c r="AD1138" s="566"/>
    </row>
    <row r="1139" spans="18:30" x14ac:dyDescent="0.25">
      <c r="R1139" s="566"/>
      <c r="S1139" s="566"/>
      <c r="T1139" s="566"/>
      <c r="U1139" s="566"/>
      <c r="V1139" s="566"/>
      <c r="W1139" s="566"/>
      <c r="X1139" s="566"/>
      <c r="Y1139" s="566"/>
      <c r="Z1139" s="566"/>
      <c r="AA1139" s="566"/>
      <c r="AB1139" s="566"/>
      <c r="AC1139" s="566"/>
      <c r="AD1139" s="566"/>
    </row>
    <row r="1140" spans="18:30" x14ac:dyDescent="0.25">
      <c r="R1140" s="566"/>
      <c r="S1140" s="566"/>
      <c r="T1140" s="566"/>
      <c r="U1140" s="566"/>
      <c r="V1140" s="566"/>
      <c r="W1140" s="566"/>
      <c r="X1140" s="566"/>
      <c r="Y1140" s="566"/>
      <c r="Z1140" s="566"/>
      <c r="AA1140" s="566"/>
      <c r="AB1140" s="566"/>
      <c r="AC1140" s="566"/>
      <c r="AD1140" s="566"/>
    </row>
    <row r="1141" spans="18:30" x14ac:dyDescent="0.25">
      <c r="R1141" s="566"/>
      <c r="S1141" s="566"/>
      <c r="T1141" s="566"/>
      <c r="U1141" s="566"/>
      <c r="V1141" s="566"/>
      <c r="W1141" s="566"/>
      <c r="X1141" s="566"/>
      <c r="Y1141" s="566"/>
      <c r="Z1141" s="566"/>
      <c r="AA1141" s="566"/>
      <c r="AB1141" s="566"/>
      <c r="AC1141" s="566"/>
      <c r="AD1141" s="566"/>
    </row>
    <row r="1142" spans="18:30" x14ac:dyDescent="0.25">
      <c r="R1142" s="566"/>
      <c r="S1142" s="566"/>
      <c r="T1142" s="566"/>
      <c r="U1142" s="566"/>
      <c r="V1142" s="566"/>
      <c r="W1142" s="566"/>
      <c r="X1142" s="566"/>
      <c r="Y1142" s="566"/>
      <c r="Z1142" s="566"/>
      <c r="AA1142" s="566"/>
      <c r="AB1142" s="566"/>
      <c r="AC1142" s="566"/>
      <c r="AD1142" s="566"/>
    </row>
    <row r="1143" spans="18:30" x14ac:dyDescent="0.25">
      <c r="R1143" s="566"/>
      <c r="S1143" s="566"/>
      <c r="T1143" s="566"/>
      <c r="U1143" s="566"/>
      <c r="V1143" s="566"/>
      <c r="W1143" s="566"/>
      <c r="X1143" s="566"/>
      <c r="Y1143" s="566"/>
      <c r="Z1143" s="566"/>
      <c r="AA1143" s="566"/>
      <c r="AB1143" s="566"/>
      <c r="AC1143" s="566"/>
      <c r="AD1143" s="566"/>
    </row>
    <row r="1144" spans="18:30" x14ac:dyDescent="0.25">
      <c r="R1144" s="566"/>
      <c r="S1144" s="566"/>
      <c r="T1144" s="566"/>
      <c r="U1144" s="566"/>
      <c r="V1144" s="566"/>
      <c r="W1144" s="566"/>
      <c r="X1144" s="566"/>
      <c r="Y1144" s="566"/>
      <c r="Z1144" s="566"/>
      <c r="AA1144" s="566"/>
      <c r="AB1144" s="566"/>
      <c r="AC1144" s="566"/>
      <c r="AD1144" s="566"/>
    </row>
    <row r="1145" spans="18:30" x14ac:dyDescent="0.25">
      <c r="R1145" s="566"/>
      <c r="S1145" s="566"/>
      <c r="T1145" s="566"/>
      <c r="U1145" s="566"/>
      <c r="V1145" s="566"/>
      <c r="W1145" s="566"/>
      <c r="X1145" s="566"/>
      <c r="Y1145" s="566"/>
      <c r="Z1145" s="566"/>
      <c r="AA1145" s="566"/>
      <c r="AB1145" s="566"/>
      <c r="AC1145" s="566"/>
      <c r="AD1145" s="566"/>
    </row>
    <row r="1146" spans="18:30" x14ac:dyDescent="0.25">
      <c r="R1146" s="566"/>
      <c r="S1146" s="566"/>
      <c r="T1146" s="566"/>
      <c r="U1146" s="566"/>
      <c r="V1146" s="566"/>
      <c r="W1146" s="566"/>
      <c r="X1146" s="566"/>
      <c r="Y1146" s="566"/>
      <c r="Z1146" s="566"/>
      <c r="AA1146" s="566"/>
      <c r="AB1146" s="566"/>
      <c r="AC1146" s="566"/>
      <c r="AD1146" s="566"/>
    </row>
    <row r="1147" spans="18:30" x14ac:dyDescent="0.25">
      <c r="R1147" s="566"/>
      <c r="S1147" s="566"/>
      <c r="T1147" s="566"/>
      <c r="U1147" s="566"/>
      <c r="V1147" s="566"/>
      <c r="W1147" s="566"/>
      <c r="X1147" s="566"/>
      <c r="Y1147" s="566"/>
      <c r="Z1147" s="566"/>
      <c r="AA1147" s="566"/>
      <c r="AB1147" s="566"/>
      <c r="AC1147" s="566"/>
      <c r="AD1147" s="566"/>
    </row>
    <row r="1148" spans="18:30" x14ac:dyDescent="0.25">
      <c r="R1148" s="566"/>
      <c r="S1148" s="566"/>
      <c r="T1148" s="566"/>
      <c r="U1148" s="566"/>
      <c r="V1148" s="566"/>
      <c r="W1148" s="566"/>
      <c r="X1148" s="566"/>
      <c r="Y1148" s="566"/>
      <c r="Z1148" s="566"/>
      <c r="AA1148" s="566"/>
      <c r="AB1148" s="566"/>
      <c r="AC1148" s="566"/>
      <c r="AD1148" s="566"/>
    </row>
    <row r="1149" spans="18:30" x14ac:dyDescent="0.25">
      <c r="R1149" s="566"/>
      <c r="S1149" s="566"/>
      <c r="T1149" s="566"/>
      <c r="U1149" s="566"/>
      <c r="V1149" s="566"/>
      <c r="W1149" s="566"/>
      <c r="X1149" s="566"/>
      <c r="Y1149" s="566"/>
      <c r="Z1149" s="566"/>
      <c r="AA1149" s="566"/>
      <c r="AB1149" s="566"/>
      <c r="AC1149" s="566"/>
      <c r="AD1149" s="566"/>
    </row>
    <row r="1150" spans="18:30" x14ac:dyDescent="0.25">
      <c r="R1150" s="566"/>
      <c r="S1150" s="566"/>
      <c r="T1150" s="566"/>
      <c r="U1150" s="566"/>
      <c r="V1150" s="566"/>
      <c r="W1150" s="566"/>
      <c r="X1150" s="566"/>
      <c r="Y1150" s="566"/>
      <c r="Z1150" s="566"/>
      <c r="AA1150" s="566"/>
      <c r="AB1150" s="566"/>
      <c r="AC1150" s="566"/>
      <c r="AD1150" s="566"/>
    </row>
    <row r="1151" spans="18:30" x14ac:dyDescent="0.25">
      <c r="R1151" s="566"/>
      <c r="S1151" s="566"/>
      <c r="T1151" s="566"/>
      <c r="U1151" s="566"/>
      <c r="V1151" s="566"/>
      <c r="W1151" s="566"/>
      <c r="X1151" s="566"/>
      <c r="Y1151" s="566"/>
      <c r="Z1151" s="566"/>
      <c r="AA1151" s="566"/>
      <c r="AB1151" s="566"/>
      <c r="AC1151" s="566"/>
      <c r="AD1151" s="566"/>
    </row>
    <row r="1152" spans="18:30" x14ac:dyDescent="0.25">
      <c r="R1152" s="566"/>
      <c r="S1152" s="566"/>
      <c r="T1152" s="566"/>
      <c r="U1152" s="566"/>
      <c r="V1152" s="566"/>
      <c r="W1152" s="566"/>
      <c r="X1152" s="566"/>
      <c r="Y1152" s="566"/>
      <c r="Z1152" s="566"/>
      <c r="AA1152" s="566"/>
      <c r="AB1152" s="566"/>
      <c r="AC1152" s="566"/>
      <c r="AD1152" s="566"/>
    </row>
    <row r="1153" spans="18:30" x14ac:dyDescent="0.25">
      <c r="R1153" s="566"/>
      <c r="S1153" s="566"/>
      <c r="T1153" s="566"/>
      <c r="U1153" s="566"/>
      <c r="V1153" s="566"/>
      <c r="W1153" s="566"/>
      <c r="X1153" s="566"/>
      <c r="Y1153" s="566"/>
      <c r="Z1153" s="566"/>
      <c r="AA1153" s="566"/>
      <c r="AB1153" s="566"/>
      <c r="AC1153" s="566"/>
      <c r="AD1153" s="566"/>
    </row>
    <row r="1154" spans="18:30" x14ac:dyDescent="0.25">
      <c r="R1154" s="566"/>
      <c r="S1154" s="566"/>
      <c r="T1154" s="566"/>
      <c r="U1154" s="566"/>
      <c r="V1154" s="566"/>
      <c r="W1154" s="566"/>
      <c r="X1154" s="566"/>
      <c r="Y1154" s="566"/>
      <c r="Z1154" s="566"/>
      <c r="AA1154" s="566"/>
      <c r="AB1154" s="566"/>
      <c r="AC1154" s="566"/>
      <c r="AD1154" s="566"/>
    </row>
    <row r="1155" spans="18:30" x14ac:dyDescent="0.25">
      <c r="R1155" s="566"/>
      <c r="S1155" s="566"/>
      <c r="T1155" s="566"/>
      <c r="U1155" s="566"/>
      <c r="V1155" s="566"/>
      <c r="W1155" s="566"/>
      <c r="X1155" s="566"/>
      <c r="Y1155" s="566"/>
      <c r="Z1155" s="566"/>
      <c r="AA1155" s="566"/>
      <c r="AB1155" s="566"/>
      <c r="AC1155" s="566"/>
      <c r="AD1155" s="566"/>
    </row>
    <row r="1156" spans="18:30" x14ac:dyDescent="0.25">
      <c r="R1156" s="566"/>
      <c r="S1156" s="566"/>
      <c r="T1156" s="566"/>
      <c r="U1156" s="566"/>
      <c r="V1156" s="566"/>
      <c r="W1156" s="566"/>
      <c r="X1156" s="566"/>
      <c r="Y1156" s="566"/>
      <c r="Z1156" s="566"/>
      <c r="AA1156" s="566"/>
      <c r="AB1156" s="566"/>
      <c r="AC1156" s="566"/>
      <c r="AD1156" s="566"/>
    </row>
    <row r="1157" spans="18:30" x14ac:dyDescent="0.25">
      <c r="R1157" s="566"/>
      <c r="S1157" s="566"/>
      <c r="T1157" s="566"/>
      <c r="U1157" s="566"/>
      <c r="V1157" s="566"/>
      <c r="W1157" s="566"/>
      <c r="X1157" s="566"/>
      <c r="Y1157" s="566"/>
      <c r="Z1157" s="566"/>
      <c r="AA1157" s="566"/>
      <c r="AB1157" s="566"/>
      <c r="AC1157" s="566"/>
      <c r="AD1157" s="566"/>
    </row>
    <row r="1158" spans="18:30" x14ac:dyDescent="0.25">
      <c r="R1158" s="566"/>
      <c r="S1158" s="566"/>
      <c r="T1158" s="566"/>
      <c r="U1158" s="566"/>
      <c r="V1158" s="566"/>
      <c r="W1158" s="566"/>
      <c r="X1158" s="566"/>
      <c r="Y1158" s="566"/>
      <c r="Z1158" s="566"/>
      <c r="AA1158" s="566"/>
      <c r="AB1158" s="566"/>
      <c r="AC1158" s="566"/>
      <c r="AD1158" s="566"/>
    </row>
    <row r="1159" spans="18:30" x14ac:dyDescent="0.25">
      <c r="R1159" s="566"/>
      <c r="S1159" s="566"/>
      <c r="T1159" s="566"/>
      <c r="U1159" s="566"/>
      <c r="V1159" s="566"/>
      <c r="W1159" s="566"/>
      <c r="X1159" s="566"/>
      <c r="Y1159" s="566"/>
      <c r="Z1159" s="566"/>
      <c r="AA1159" s="566"/>
      <c r="AB1159" s="566"/>
      <c r="AC1159" s="566"/>
      <c r="AD1159" s="566"/>
    </row>
    <row r="1160" spans="18:30" x14ac:dyDescent="0.25">
      <c r="R1160" s="566"/>
      <c r="S1160" s="566"/>
      <c r="T1160" s="566"/>
      <c r="U1160" s="566"/>
      <c r="V1160" s="566"/>
      <c r="W1160" s="566"/>
      <c r="X1160" s="566"/>
      <c r="Y1160" s="566"/>
      <c r="Z1160" s="566"/>
      <c r="AA1160" s="566"/>
      <c r="AB1160" s="566"/>
      <c r="AC1160" s="566"/>
      <c r="AD1160" s="566"/>
    </row>
    <row r="1161" spans="18:30" x14ac:dyDescent="0.25">
      <c r="R1161" s="566"/>
      <c r="S1161" s="566"/>
      <c r="T1161" s="566"/>
      <c r="U1161" s="566"/>
      <c r="V1161" s="566"/>
      <c r="W1161" s="566"/>
      <c r="X1161" s="566"/>
      <c r="Y1161" s="566"/>
      <c r="Z1161" s="566"/>
      <c r="AA1161" s="566"/>
      <c r="AB1161" s="566"/>
      <c r="AC1161" s="566"/>
      <c r="AD1161" s="566"/>
    </row>
    <row r="1162" spans="18:30" x14ac:dyDescent="0.25">
      <c r="R1162" s="566"/>
      <c r="S1162" s="566"/>
      <c r="T1162" s="566"/>
      <c r="U1162" s="566"/>
      <c r="V1162" s="566"/>
      <c r="W1162" s="566"/>
      <c r="X1162" s="566"/>
      <c r="Y1162" s="566"/>
      <c r="Z1162" s="566"/>
      <c r="AA1162" s="566"/>
      <c r="AB1162" s="566"/>
      <c r="AC1162" s="566"/>
      <c r="AD1162" s="566"/>
    </row>
    <row r="1163" spans="18:30" x14ac:dyDescent="0.25">
      <c r="R1163" s="566"/>
      <c r="S1163" s="566"/>
      <c r="T1163" s="566"/>
      <c r="U1163" s="566"/>
      <c r="V1163" s="566"/>
      <c r="W1163" s="566"/>
      <c r="X1163" s="566"/>
      <c r="Y1163" s="566"/>
      <c r="Z1163" s="566"/>
      <c r="AA1163" s="566"/>
      <c r="AB1163" s="566"/>
      <c r="AC1163" s="566"/>
      <c r="AD1163" s="566"/>
    </row>
    <row r="1164" spans="18:30" x14ac:dyDescent="0.25">
      <c r="R1164" s="566"/>
      <c r="S1164" s="566"/>
      <c r="T1164" s="566"/>
      <c r="U1164" s="566"/>
      <c r="V1164" s="566"/>
      <c r="W1164" s="566"/>
      <c r="X1164" s="566"/>
      <c r="Y1164" s="566"/>
      <c r="Z1164" s="566"/>
      <c r="AA1164" s="566"/>
      <c r="AB1164" s="566"/>
      <c r="AC1164" s="566"/>
      <c r="AD1164" s="566"/>
    </row>
    <row r="1165" spans="18:30" x14ac:dyDescent="0.25">
      <c r="R1165" s="566"/>
      <c r="S1165" s="566"/>
      <c r="T1165" s="566"/>
      <c r="U1165" s="566"/>
      <c r="V1165" s="566"/>
      <c r="W1165" s="566"/>
      <c r="X1165" s="566"/>
      <c r="Y1165" s="566"/>
      <c r="Z1165" s="566"/>
      <c r="AA1165" s="566"/>
      <c r="AB1165" s="566"/>
      <c r="AC1165" s="566"/>
      <c r="AD1165" s="566"/>
    </row>
    <row r="1166" spans="18:30" x14ac:dyDescent="0.25">
      <c r="R1166" s="566"/>
      <c r="S1166" s="566"/>
      <c r="T1166" s="566"/>
      <c r="U1166" s="566"/>
      <c r="V1166" s="566"/>
      <c r="W1166" s="566"/>
      <c r="X1166" s="566"/>
      <c r="Y1166" s="566"/>
      <c r="Z1166" s="566"/>
      <c r="AA1166" s="566"/>
      <c r="AB1166" s="566"/>
      <c r="AC1166" s="566"/>
      <c r="AD1166" s="566"/>
    </row>
    <row r="1167" spans="18:30" x14ac:dyDescent="0.25">
      <c r="R1167" s="566"/>
      <c r="S1167" s="566"/>
      <c r="T1167" s="566"/>
      <c r="U1167" s="566"/>
      <c r="V1167" s="566"/>
      <c r="W1167" s="566"/>
      <c r="X1167" s="566"/>
      <c r="Y1167" s="566"/>
      <c r="Z1167" s="566"/>
      <c r="AA1167" s="566"/>
      <c r="AB1167" s="566"/>
      <c r="AC1167" s="566"/>
      <c r="AD1167" s="566"/>
    </row>
    <row r="1168" spans="18:30" x14ac:dyDescent="0.25">
      <c r="R1168" s="566"/>
      <c r="S1168" s="566"/>
      <c r="T1168" s="566"/>
      <c r="U1168" s="566"/>
      <c r="V1168" s="566"/>
      <c r="W1168" s="566"/>
      <c r="X1168" s="566"/>
      <c r="Y1168" s="566"/>
      <c r="Z1168" s="566"/>
      <c r="AA1168" s="566"/>
      <c r="AB1168" s="566"/>
      <c r="AC1168" s="566"/>
      <c r="AD1168" s="566"/>
    </row>
    <row r="1169" spans="18:30" x14ac:dyDescent="0.25">
      <c r="R1169" s="566"/>
      <c r="S1169" s="566"/>
      <c r="T1169" s="566"/>
      <c r="U1169" s="566"/>
      <c r="V1169" s="566"/>
      <c r="W1169" s="566"/>
      <c r="X1169" s="566"/>
      <c r="Y1169" s="566"/>
      <c r="Z1169" s="566"/>
      <c r="AA1169" s="566"/>
      <c r="AB1169" s="566"/>
      <c r="AC1169" s="566"/>
      <c r="AD1169" s="566"/>
    </row>
    <row r="1170" spans="18:30" x14ac:dyDescent="0.25">
      <c r="R1170" s="566"/>
      <c r="S1170" s="566"/>
      <c r="T1170" s="566"/>
      <c r="U1170" s="566"/>
      <c r="V1170" s="566"/>
      <c r="W1170" s="566"/>
      <c r="X1170" s="566"/>
      <c r="Y1170" s="566"/>
      <c r="Z1170" s="566"/>
      <c r="AA1170" s="566"/>
      <c r="AB1170" s="566"/>
      <c r="AC1170" s="566"/>
      <c r="AD1170" s="566"/>
    </row>
    <row r="1171" spans="18:30" x14ac:dyDescent="0.25">
      <c r="R1171" s="566"/>
      <c r="S1171" s="566"/>
      <c r="T1171" s="566"/>
      <c r="U1171" s="566"/>
      <c r="V1171" s="566"/>
      <c r="W1171" s="566"/>
      <c r="X1171" s="566"/>
      <c r="Y1171" s="566"/>
      <c r="Z1171" s="566"/>
      <c r="AA1171" s="566"/>
      <c r="AB1171" s="566"/>
      <c r="AC1171" s="566"/>
      <c r="AD1171" s="566"/>
    </row>
    <row r="1172" spans="18:30" x14ac:dyDescent="0.25">
      <c r="R1172" s="566"/>
      <c r="S1172" s="566"/>
      <c r="T1172" s="566"/>
      <c r="U1172" s="566"/>
      <c r="V1172" s="566"/>
      <c r="W1172" s="566"/>
      <c r="X1172" s="566"/>
      <c r="Y1172" s="566"/>
      <c r="Z1172" s="566"/>
      <c r="AA1172" s="566"/>
      <c r="AB1172" s="566"/>
      <c r="AC1172" s="566"/>
      <c r="AD1172" s="566"/>
    </row>
    <row r="1173" spans="18:30" x14ac:dyDescent="0.25">
      <c r="R1173" s="566"/>
      <c r="S1173" s="566"/>
      <c r="T1173" s="566"/>
      <c r="U1173" s="566"/>
      <c r="V1173" s="566"/>
      <c r="W1173" s="566"/>
      <c r="X1173" s="566"/>
      <c r="Y1173" s="566"/>
      <c r="Z1173" s="566"/>
      <c r="AA1173" s="566"/>
      <c r="AB1173" s="566"/>
      <c r="AC1173" s="566"/>
      <c r="AD1173" s="566"/>
    </row>
    <row r="1174" spans="18:30" x14ac:dyDescent="0.25">
      <c r="R1174" s="566"/>
      <c r="S1174" s="566"/>
      <c r="T1174" s="566"/>
      <c r="U1174" s="566"/>
      <c r="V1174" s="566"/>
      <c r="W1174" s="566"/>
      <c r="X1174" s="566"/>
      <c r="Y1174" s="566"/>
      <c r="Z1174" s="566"/>
      <c r="AA1174" s="566"/>
      <c r="AB1174" s="566"/>
      <c r="AC1174" s="566"/>
      <c r="AD1174" s="566"/>
    </row>
    <row r="1175" spans="18:30" x14ac:dyDescent="0.25">
      <c r="R1175" s="566"/>
      <c r="S1175" s="566"/>
      <c r="T1175" s="566"/>
      <c r="U1175" s="566"/>
      <c r="V1175" s="566"/>
      <c r="W1175" s="566"/>
      <c r="X1175" s="566"/>
      <c r="Y1175" s="566"/>
      <c r="Z1175" s="566"/>
      <c r="AA1175" s="566"/>
      <c r="AB1175" s="566"/>
      <c r="AC1175" s="566"/>
      <c r="AD1175" s="566"/>
    </row>
    <row r="1176" spans="18:30" x14ac:dyDescent="0.25">
      <c r="R1176" s="566"/>
      <c r="S1176" s="566"/>
      <c r="T1176" s="566"/>
      <c r="U1176" s="566"/>
      <c r="V1176" s="566"/>
      <c r="W1176" s="566"/>
      <c r="X1176" s="566"/>
      <c r="Y1176" s="566"/>
      <c r="Z1176" s="566"/>
      <c r="AA1176" s="566"/>
      <c r="AB1176" s="566"/>
      <c r="AC1176" s="566"/>
      <c r="AD1176" s="566"/>
    </row>
    <row r="1177" spans="18:30" x14ac:dyDescent="0.25">
      <c r="R1177" s="566"/>
      <c r="S1177" s="566"/>
      <c r="T1177" s="566"/>
      <c r="U1177" s="566"/>
      <c r="V1177" s="566"/>
      <c r="W1177" s="566"/>
      <c r="X1177" s="566"/>
      <c r="Y1177" s="566"/>
      <c r="Z1177" s="566"/>
      <c r="AA1177" s="566"/>
      <c r="AB1177" s="566"/>
      <c r="AC1177" s="566"/>
      <c r="AD1177" s="566"/>
    </row>
    <row r="1178" spans="18:30" x14ac:dyDescent="0.25">
      <c r="R1178" s="566"/>
      <c r="S1178" s="566"/>
      <c r="T1178" s="566"/>
      <c r="U1178" s="566"/>
      <c r="V1178" s="566"/>
      <c r="W1178" s="566"/>
      <c r="X1178" s="566"/>
      <c r="Y1178" s="566"/>
      <c r="Z1178" s="566"/>
      <c r="AA1178" s="566"/>
      <c r="AB1178" s="566"/>
      <c r="AC1178" s="566"/>
      <c r="AD1178" s="566"/>
    </row>
    <row r="1179" spans="18:30" x14ac:dyDescent="0.25">
      <c r="R1179" s="566"/>
      <c r="S1179" s="566"/>
      <c r="T1179" s="566"/>
      <c r="U1179" s="566"/>
      <c r="V1179" s="566"/>
      <c r="W1179" s="566"/>
      <c r="X1179" s="566"/>
      <c r="Y1179" s="566"/>
      <c r="Z1179" s="566"/>
      <c r="AA1179" s="566"/>
      <c r="AB1179" s="566"/>
      <c r="AC1179" s="566"/>
      <c r="AD1179" s="566"/>
    </row>
    <row r="1180" spans="18:30" x14ac:dyDescent="0.25">
      <c r="R1180" s="566"/>
      <c r="S1180" s="566"/>
      <c r="T1180" s="566"/>
      <c r="U1180" s="566"/>
      <c r="V1180" s="566"/>
      <c r="W1180" s="566"/>
      <c r="X1180" s="566"/>
      <c r="Y1180" s="566"/>
      <c r="Z1180" s="566"/>
      <c r="AA1180" s="566"/>
      <c r="AB1180" s="566"/>
      <c r="AC1180" s="566"/>
      <c r="AD1180" s="566"/>
    </row>
    <row r="1181" spans="18:30" x14ac:dyDescent="0.25">
      <c r="R1181" s="566"/>
      <c r="S1181" s="566"/>
      <c r="T1181" s="566"/>
      <c r="U1181" s="566"/>
      <c r="V1181" s="566"/>
      <c r="W1181" s="566"/>
      <c r="X1181" s="566"/>
      <c r="Y1181" s="566"/>
      <c r="Z1181" s="566"/>
      <c r="AA1181" s="566"/>
      <c r="AB1181" s="566"/>
      <c r="AC1181" s="566"/>
      <c r="AD1181" s="566"/>
    </row>
    <row r="1182" spans="18:30" x14ac:dyDescent="0.25">
      <c r="R1182" s="566"/>
      <c r="S1182" s="566"/>
      <c r="T1182" s="566"/>
      <c r="U1182" s="566"/>
      <c r="V1182" s="566"/>
      <c r="W1182" s="566"/>
      <c r="X1182" s="566"/>
      <c r="Y1182" s="566"/>
      <c r="Z1182" s="566"/>
      <c r="AA1182" s="566"/>
      <c r="AB1182" s="566"/>
      <c r="AC1182" s="566"/>
      <c r="AD1182" s="566"/>
    </row>
    <row r="1183" spans="18:30" x14ac:dyDescent="0.25">
      <c r="R1183" s="566"/>
      <c r="S1183" s="566"/>
      <c r="T1183" s="566"/>
      <c r="U1183" s="566"/>
      <c r="V1183" s="566"/>
      <c r="W1183" s="566"/>
      <c r="X1183" s="566"/>
      <c r="Y1183" s="566"/>
      <c r="Z1183" s="566"/>
      <c r="AA1183" s="566"/>
      <c r="AB1183" s="566"/>
      <c r="AC1183" s="566"/>
      <c r="AD1183" s="566"/>
    </row>
    <row r="1184" spans="18:30" x14ac:dyDescent="0.25">
      <c r="R1184" s="566"/>
      <c r="S1184" s="566"/>
      <c r="T1184" s="566"/>
      <c r="U1184" s="566"/>
      <c r="V1184" s="566"/>
      <c r="W1184" s="566"/>
      <c r="X1184" s="566"/>
      <c r="Y1184" s="566"/>
      <c r="Z1184" s="566"/>
      <c r="AA1184" s="566"/>
      <c r="AB1184" s="566"/>
      <c r="AC1184" s="566"/>
      <c r="AD1184" s="566"/>
    </row>
    <row r="1185" spans="18:30" x14ac:dyDescent="0.25">
      <c r="R1185" s="566"/>
      <c r="S1185" s="566"/>
      <c r="T1185" s="566"/>
      <c r="U1185" s="566"/>
      <c r="V1185" s="566"/>
      <c r="W1185" s="566"/>
      <c r="X1185" s="566"/>
      <c r="Y1185" s="566"/>
      <c r="Z1185" s="566"/>
      <c r="AA1185" s="566"/>
      <c r="AB1185" s="566"/>
      <c r="AC1185" s="566"/>
      <c r="AD1185" s="566"/>
    </row>
    <row r="1186" spans="18:30" x14ac:dyDescent="0.25">
      <c r="R1186" s="566"/>
      <c r="S1186" s="566"/>
      <c r="T1186" s="566"/>
      <c r="U1186" s="566"/>
      <c r="V1186" s="566"/>
      <c r="W1186" s="566"/>
      <c r="X1186" s="566"/>
      <c r="Y1186" s="566"/>
      <c r="Z1186" s="566"/>
      <c r="AA1186" s="566"/>
      <c r="AB1186" s="566"/>
      <c r="AC1186" s="566"/>
      <c r="AD1186" s="566"/>
    </row>
    <row r="1187" spans="18:30" x14ac:dyDescent="0.25">
      <c r="R1187" s="566"/>
      <c r="S1187" s="566"/>
      <c r="T1187" s="566"/>
      <c r="U1187" s="566"/>
      <c r="V1187" s="566"/>
      <c r="W1187" s="566"/>
      <c r="X1187" s="566"/>
      <c r="Y1187" s="566"/>
      <c r="Z1187" s="566"/>
      <c r="AA1187" s="566"/>
      <c r="AB1187" s="566"/>
      <c r="AC1187" s="566"/>
      <c r="AD1187" s="566"/>
    </row>
    <row r="1188" spans="18:30" x14ac:dyDescent="0.25">
      <c r="R1188" s="566"/>
      <c r="S1188" s="566"/>
      <c r="T1188" s="566"/>
      <c r="U1188" s="566"/>
      <c r="V1188" s="566"/>
      <c r="W1188" s="566"/>
      <c r="X1188" s="566"/>
      <c r="Y1188" s="566"/>
      <c r="Z1188" s="566"/>
      <c r="AA1188" s="566"/>
      <c r="AB1188" s="566"/>
      <c r="AC1188" s="566"/>
      <c r="AD1188" s="566"/>
    </row>
    <row r="1189" spans="18:30" x14ac:dyDescent="0.25">
      <c r="R1189" s="566"/>
      <c r="S1189" s="566"/>
      <c r="T1189" s="566"/>
      <c r="U1189" s="566"/>
      <c r="V1189" s="566"/>
      <c r="W1189" s="566"/>
      <c r="X1189" s="566"/>
      <c r="Y1189" s="566"/>
      <c r="Z1189" s="566"/>
      <c r="AA1189" s="566"/>
      <c r="AB1189" s="566"/>
      <c r="AC1189" s="566"/>
      <c r="AD1189" s="566"/>
    </row>
    <row r="1190" spans="18:30" x14ac:dyDescent="0.25">
      <c r="R1190" s="566"/>
      <c r="S1190" s="566"/>
      <c r="T1190" s="566"/>
      <c r="U1190" s="566"/>
      <c r="V1190" s="566"/>
      <c r="W1190" s="566"/>
      <c r="X1190" s="566"/>
      <c r="Y1190" s="566"/>
      <c r="Z1190" s="566"/>
      <c r="AA1190" s="566"/>
      <c r="AB1190" s="566"/>
      <c r="AC1190" s="566"/>
      <c r="AD1190" s="566"/>
    </row>
    <row r="1191" spans="18:30" x14ac:dyDescent="0.25">
      <c r="R1191" s="566"/>
      <c r="S1191" s="566"/>
      <c r="T1191" s="566"/>
      <c r="U1191" s="566"/>
      <c r="V1191" s="566"/>
      <c r="W1191" s="566"/>
      <c r="X1191" s="566"/>
      <c r="Y1191" s="566"/>
      <c r="Z1191" s="566"/>
      <c r="AA1191" s="566"/>
      <c r="AB1191" s="566"/>
      <c r="AC1191" s="566"/>
      <c r="AD1191" s="566"/>
    </row>
    <row r="1192" spans="18:30" x14ac:dyDescent="0.25">
      <c r="R1192" s="566"/>
      <c r="S1192" s="566"/>
      <c r="T1192" s="566"/>
      <c r="U1192" s="566"/>
      <c r="V1192" s="566"/>
      <c r="W1192" s="566"/>
      <c r="X1192" s="566"/>
      <c r="Y1192" s="566"/>
      <c r="Z1192" s="566"/>
      <c r="AA1192" s="566"/>
      <c r="AB1192" s="566"/>
      <c r="AC1192" s="566"/>
      <c r="AD1192" s="566"/>
    </row>
    <row r="1193" spans="18:30" x14ac:dyDescent="0.25">
      <c r="R1193" s="566"/>
      <c r="S1193" s="566"/>
      <c r="T1193" s="566"/>
      <c r="U1193" s="566"/>
      <c r="V1193" s="566"/>
      <c r="W1193" s="566"/>
      <c r="X1193" s="566"/>
      <c r="Y1193" s="566"/>
      <c r="Z1193" s="566"/>
      <c r="AA1193" s="566"/>
      <c r="AB1193" s="566"/>
      <c r="AC1193" s="566"/>
      <c r="AD1193" s="566"/>
    </row>
    <row r="1194" spans="18:30" x14ac:dyDescent="0.25">
      <c r="R1194" s="566"/>
      <c r="S1194" s="566"/>
      <c r="T1194" s="566"/>
      <c r="U1194" s="566"/>
      <c r="V1194" s="566"/>
      <c r="W1194" s="566"/>
      <c r="X1194" s="566"/>
      <c r="Y1194" s="566"/>
      <c r="Z1194" s="566"/>
      <c r="AA1194" s="566"/>
      <c r="AB1194" s="566"/>
      <c r="AC1194" s="566"/>
      <c r="AD1194" s="566"/>
    </row>
    <row r="1195" spans="18:30" x14ac:dyDescent="0.25">
      <c r="R1195" s="566"/>
      <c r="S1195" s="566"/>
      <c r="T1195" s="566"/>
      <c r="U1195" s="566"/>
      <c r="V1195" s="566"/>
      <c r="W1195" s="566"/>
      <c r="X1195" s="566"/>
      <c r="Y1195" s="566"/>
      <c r="Z1195" s="566"/>
      <c r="AA1195" s="566"/>
      <c r="AB1195" s="566"/>
      <c r="AC1195" s="566"/>
      <c r="AD1195" s="566"/>
    </row>
    <row r="1196" spans="18:30" x14ac:dyDescent="0.25">
      <c r="R1196" s="566"/>
      <c r="S1196" s="566"/>
      <c r="T1196" s="566"/>
      <c r="U1196" s="566"/>
      <c r="V1196" s="566"/>
      <c r="W1196" s="566"/>
      <c r="X1196" s="566"/>
      <c r="Y1196" s="566"/>
      <c r="Z1196" s="566"/>
      <c r="AA1196" s="566"/>
      <c r="AB1196" s="566"/>
      <c r="AC1196" s="566"/>
      <c r="AD1196" s="566"/>
    </row>
    <row r="1197" spans="18:30" x14ac:dyDescent="0.25">
      <c r="R1197" s="566"/>
      <c r="S1197" s="566"/>
      <c r="T1197" s="566"/>
      <c r="U1197" s="566"/>
      <c r="V1197" s="566"/>
      <c r="W1197" s="566"/>
      <c r="X1197" s="566"/>
      <c r="Y1197" s="566"/>
      <c r="Z1197" s="566"/>
      <c r="AA1197" s="566"/>
      <c r="AB1197" s="566"/>
      <c r="AC1197" s="566"/>
      <c r="AD1197" s="566"/>
    </row>
    <row r="1198" spans="18:30" x14ac:dyDescent="0.25">
      <c r="R1198" s="566"/>
      <c r="S1198" s="566"/>
      <c r="T1198" s="566"/>
      <c r="U1198" s="566"/>
      <c r="V1198" s="566"/>
      <c r="W1198" s="566"/>
      <c r="X1198" s="566"/>
      <c r="Y1198" s="566"/>
      <c r="Z1198" s="566"/>
      <c r="AA1198" s="566"/>
      <c r="AB1198" s="566"/>
      <c r="AC1198" s="566"/>
      <c r="AD1198" s="566"/>
    </row>
    <row r="1199" spans="18:30" x14ac:dyDescent="0.25">
      <c r="R1199" s="566"/>
      <c r="S1199" s="566"/>
      <c r="T1199" s="566"/>
      <c r="U1199" s="566"/>
      <c r="V1199" s="566"/>
      <c r="W1199" s="566"/>
      <c r="X1199" s="566"/>
      <c r="Y1199" s="566"/>
      <c r="Z1199" s="566"/>
      <c r="AA1199" s="566"/>
      <c r="AB1199" s="566"/>
      <c r="AC1199" s="566"/>
      <c r="AD1199" s="566"/>
    </row>
    <row r="1200" spans="18:30" x14ac:dyDescent="0.25">
      <c r="R1200" s="566"/>
      <c r="S1200" s="566"/>
      <c r="T1200" s="566"/>
      <c r="U1200" s="566"/>
      <c r="V1200" s="566"/>
      <c r="W1200" s="566"/>
      <c r="X1200" s="566"/>
      <c r="Y1200" s="566"/>
      <c r="Z1200" s="566"/>
      <c r="AA1200" s="566"/>
      <c r="AB1200" s="566"/>
      <c r="AC1200" s="566"/>
      <c r="AD1200" s="566"/>
    </row>
    <row r="1201" spans="18:30" x14ac:dyDescent="0.25">
      <c r="R1201" s="566"/>
      <c r="S1201" s="566"/>
      <c r="T1201" s="566"/>
      <c r="U1201" s="566"/>
      <c r="V1201" s="566"/>
      <c r="W1201" s="566"/>
      <c r="X1201" s="566"/>
      <c r="Y1201" s="566"/>
      <c r="Z1201" s="566"/>
      <c r="AA1201" s="566"/>
      <c r="AB1201" s="566"/>
      <c r="AC1201" s="566"/>
      <c r="AD1201" s="566"/>
    </row>
    <row r="1202" spans="18:30" x14ac:dyDescent="0.25">
      <c r="R1202" s="566"/>
      <c r="S1202" s="566"/>
      <c r="T1202" s="566"/>
      <c r="U1202" s="566"/>
      <c r="V1202" s="566"/>
      <c r="W1202" s="566"/>
      <c r="X1202" s="566"/>
      <c r="Y1202" s="566"/>
      <c r="Z1202" s="566"/>
      <c r="AA1202" s="566"/>
      <c r="AB1202" s="566"/>
      <c r="AC1202" s="566"/>
      <c r="AD1202" s="566"/>
    </row>
    <row r="1203" spans="18:30" x14ac:dyDescent="0.25">
      <c r="R1203" s="566"/>
      <c r="S1203" s="566"/>
      <c r="T1203" s="566"/>
      <c r="U1203" s="566"/>
      <c r="V1203" s="566"/>
      <c r="W1203" s="566"/>
      <c r="X1203" s="566"/>
      <c r="Y1203" s="566"/>
      <c r="Z1203" s="566"/>
      <c r="AA1203" s="566"/>
      <c r="AB1203" s="566"/>
      <c r="AC1203" s="566"/>
      <c r="AD1203" s="566"/>
    </row>
    <row r="1204" spans="18:30" x14ac:dyDescent="0.25">
      <c r="R1204" s="566"/>
      <c r="S1204" s="566"/>
      <c r="T1204" s="566"/>
      <c r="U1204" s="566"/>
      <c r="V1204" s="566"/>
      <c r="W1204" s="566"/>
      <c r="X1204" s="566"/>
      <c r="Y1204" s="566"/>
      <c r="Z1204" s="566"/>
      <c r="AA1204" s="566"/>
      <c r="AB1204" s="566"/>
      <c r="AC1204" s="566"/>
      <c r="AD1204" s="566"/>
    </row>
    <row r="1205" spans="18:30" x14ac:dyDescent="0.25">
      <c r="R1205" s="566"/>
      <c r="S1205" s="566"/>
      <c r="T1205" s="566"/>
      <c r="U1205" s="566"/>
      <c r="V1205" s="566"/>
      <c r="W1205" s="566"/>
      <c r="X1205" s="566"/>
      <c r="Y1205" s="566"/>
      <c r="Z1205" s="566"/>
      <c r="AA1205" s="566"/>
      <c r="AB1205" s="566"/>
      <c r="AC1205" s="566"/>
      <c r="AD1205" s="566"/>
    </row>
    <row r="1206" spans="18:30" x14ac:dyDescent="0.25">
      <c r="R1206" s="566"/>
      <c r="S1206" s="566"/>
      <c r="T1206" s="566"/>
      <c r="U1206" s="566"/>
      <c r="V1206" s="566"/>
      <c r="W1206" s="566"/>
      <c r="X1206" s="566"/>
      <c r="Y1206" s="566"/>
      <c r="Z1206" s="566"/>
      <c r="AA1206" s="566"/>
      <c r="AB1206" s="566"/>
      <c r="AC1206" s="566"/>
      <c r="AD1206" s="566"/>
    </row>
    <row r="1207" spans="18:30" x14ac:dyDescent="0.25">
      <c r="R1207" s="566"/>
      <c r="S1207" s="566"/>
      <c r="T1207" s="566"/>
      <c r="U1207" s="566"/>
      <c r="V1207" s="566"/>
      <c r="W1207" s="566"/>
      <c r="X1207" s="566"/>
      <c r="Y1207" s="566"/>
      <c r="Z1207" s="566"/>
      <c r="AA1207" s="566"/>
      <c r="AB1207" s="566"/>
      <c r="AC1207" s="566"/>
      <c r="AD1207" s="566"/>
    </row>
    <row r="1208" spans="18:30" x14ac:dyDescent="0.25">
      <c r="R1208" s="566"/>
      <c r="S1208" s="566"/>
      <c r="T1208" s="566"/>
      <c r="U1208" s="566"/>
      <c r="V1208" s="566"/>
      <c r="W1208" s="566"/>
      <c r="X1208" s="566"/>
      <c r="Y1208" s="566"/>
      <c r="Z1208" s="566"/>
      <c r="AA1208" s="566"/>
      <c r="AB1208" s="566"/>
      <c r="AC1208" s="566"/>
      <c r="AD1208" s="566"/>
    </row>
    <row r="1209" spans="18:30" x14ac:dyDescent="0.25">
      <c r="R1209" s="566"/>
      <c r="S1209" s="566"/>
      <c r="T1209" s="566"/>
      <c r="U1209" s="566"/>
      <c r="V1209" s="566"/>
      <c r="W1209" s="566"/>
      <c r="X1209" s="566"/>
      <c r="Y1209" s="566"/>
      <c r="Z1209" s="566"/>
      <c r="AA1209" s="566"/>
      <c r="AB1209" s="566"/>
      <c r="AC1209" s="566"/>
      <c r="AD1209" s="566"/>
    </row>
    <row r="1210" spans="18:30" x14ac:dyDescent="0.25">
      <c r="R1210" s="566"/>
      <c r="S1210" s="566"/>
      <c r="T1210" s="566"/>
      <c r="U1210" s="566"/>
      <c r="V1210" s="566"/>
      <c r="W1210" s="566"/>
      <c r="X1210" s="566"/>
      <c r="Y1210" s="566"/>
      <c r="Z1210" s="566"/>
      <c r="AA1210" s="566"/>
      <c r="AB1210" s="566"/>
      <c r="AC1210" s="566"/>
      <c r="AD1210" s="566"/>
    </row>
    <row r="1211" spans="18:30" x14ac:dyDescent="0.25">
      <c r="R1211" s="566"/>
      <c r="S1211" s="566"/>
      <c r="T1211" s="566"/>
      <c r="U1211" s="566"/>
      <c r="V1211" s="566"/>
      <c r="W1211" s="566"/>
      <c r="X1211" s="566"/>
      <c r="Y1211" s="566"/>
      <c r="Z1211" s="566"/>
      <c r="AA1211" s="566"/>
      <c r="AB1211" s="566"/>
      <c r="AC1211" s="566"/>
      <c r="AD1211" s="566"/>
    </row>
    <row r="1212" spans="18:30" x14ac:dyDescent="0.25">
      <c r="R1212" s="566"/>
      <c r="S1212" s="566"/>
      <c r="T1212" s="566"/>
      <c r="U1212" s="566"/>
      <c r="V1212" s="566"/>
      <c r="W1212" s="566"/>
      <c r="X1212" s="566"/>
      <c r="Y1212" s="566"/>
      <c r="Z1212" s="566"/>
      <c r="AA1212" s="566"/>
      <c r="AB1212" s="566"/>
      <c r="AC1212" s="566"/>
      <c r="AD1212" s="566"/>
    </row>
    <row r="1213" spans="18:30" x14ac:dyDescent="0.25">
      <c r="R1213" s="566"/>
      <c r="S1213" s="566"/>
      <c r="T1213" s="566"/>
      <c r="U1213" s="566"/>
      <c r="V1213" s="566"/>
      <c r="W1213" s="566"/>
      <c r="X1213" s="566"/>
      <c r="Y1213" s="566"/>
      <c r="Z1213" s="566"/>
      <c r="AA1213" s="566"/>
      <c r="AB1213" s="566"/>
      <c r="AC1213" s="566"/>
      <c r="AD1213" s="566"/>
    </row>
    <row r="1214" spans="18:30" x14ac:dyDescent="0.25">
      <c r="R1214" s="566"/>
      <c r="S1214" s="566"/>
      <c r="T1214" s="566"/>
      <c r="U1214" s="566"/>
      <c r="V1214" s="566"/>
      <c r="W1214" s="566"/>
      <c r="X1214" s="566"/>
      <c r="Y1214" s="566"/>
      <c r="Z1214" s="566"/>
      <c r="AA1214" s="566"/>
      <c r="AB1214" s="566"/>
      <c r="AC1214" s="566"/>
      <c r="AD1214" s="566"/>
    </row>
    <row r="1215" spans="18:30" x14ac:dyDescent="0.25">
      <c r="R1215" s="566"/>
      <c r="S1215" s="566"/>
      <c r="T1215" s="566"/>
      <c r="U1215" s="566"/>
      <c r="V1215" s="566"/>
      <c r="W1215" s="566"/>
      <c r="X1215" s="566"/>
      <c r="Y1215" s="566"/>
      <c r="Z1215" s="566"/>
      <c r="AA1215" s="566"/>
      <c r="AB1215" s="566"/>
      <c r="AC1215" s="566"/>
      <c r="AD1215" s="566"/>
    </row>
    <row r="1216" spans="18:30" x14ac:dyDescent="0.25">
      <c r="R1216" s="566"/>
      <c r="S1216" s="566"/>
      <c r="T1216" s="566"/>
      <c r="U1216" s="566"/>
      <c r="V1216" s="566"/>
      <c r="W1216" s="566"/>
      <c r="X1216" s="566"/>
      <c r="Y1216" s="566"/>
      <c r="Z1216" s="566"/>
      <c r="AA1216" s="566"/>
      <c r="AB1216" s="566"/>
      <c r="AC1216" s="566"/>
      <c r="AD1216" s="566"/>
    </row>
    <row r="1217" spans="18:30" x14ac:dyDescent="0.25">
      <c r="R1217" s="566"/>
      <c r="S1217" s="566"/>
      <c r="T1217" s="566"/>
      <c r="U1217" s="566"/>
      <c r="V1217" s="566"/>
      <c r="W1217" s="566"/>
      <c r="X1217" s="566"/>
      <c r="Y1217" s="566"/>
      <c r="Z1217" s="566"/>
      <c r="AA1217" s="566"/>
      <c r="AB1217" s="566"/>
      <c r="AC1217" s="566"/>
      <c r="AD1217" s="566"/>
    </row>
    <row r="1218" spans="18:30" x14ac:dyDescent="0.25">
      <c r="R1218" s="566"/>
      <c r="S1218" s="566"/>
      <c r="T1218" s="566"/>
      <c r="U1218" s="566"/>
      <c r="V1218" s="566"/>
      <c r="W1218" s="566"/>
      <c r="X1218" s="566"/>
      <c r="Y1218" s="566"/>
      <c r="Z1218" s="566"/>
      <c r="AA1218" s="566"/>
      <c r="AB1218" s="566"/>
      <c r="AC1218" s="566"/>
      <c r="AD1218" s="566"/>
    </row>
    <row r="1219" spans="18:30" x14ac:dyDescent="0.25">
      <c r="R1219" s="566"/>
      <c r="S1219" s="566"/>
      <c r="T1219" s="566"/>
      <c r="U1219" s="566"/>
      <c r="V1219" s="566"/>
      <c r="W1219" s="566"/>
      <c r="X1219" s="566"/>
      <c r="Y1219" s="566"/>
      <c r="Z1219" s="566"/>
      <c r="AA1219" s="566"/>
      <c r="AB1219" s="566"/>
      <c r="AC1219" s="566"/>
      <c r="AD1219" s="566"/>
    </row>
    <row r="1220" spans="18:30" x14ac:dyDescent="0.25">
      <c r="R1220" s="566"/>
      <c r="S1220" s="566"/>
      <c r="T1220" s="566"/>
      <c r="U1220" s="566"/>
      <c r="V1220" s="566"/>
      <c r="W1220" s="566"/>
      <c r="X1220" s="566"/>
      <c r="Y1220" s="566"/>
      <c r="Z1220" s="566"/>
      <c r="AA1220" s="566"/>
      <c r="AB1220" s="566"/>
      <c r="AC1220" s="566"/>
      <c r="AD1220" s="566"/>
    </row>
    <row r="1221" spans="18:30" x14ac:dyDescent="0.25">
      <c r="R1221" s="566"/>
      <c r="S1221" s="566"/>
      <c r="T1221" s="566"/>
      <c r="U1221" s="566"/>
      <c r="V1221" s="566"/>
      <c r="W1221" s="566"/>
      <c r="X1221" s="566"/>
      <c r="Y1221" s="566"/>
      <c r="Z1221" s="566"/>
      <c r="AA1221" s="566"/>
      <c r="AB1221" s="566"/>
      <c r="AC1221" s="566"/>
      <c r="AD1221" s="566"/>
    </row>
    <row r="1222" spans="18:30" x14ac:dyDescent="0.25">
      <c r="R1222" s="566"/>
      <c r="S1222" s="566"/>
      <c r="T1222" s="566"/>
      <c r="U1222" s="566"/>
      <c r="V1222" s="566"/>
      <c r="W1222" s="566"/>
      <c r="X1222" s="566"/>
      <c r="Y1222" s="566"/>
      <c r="Z1222" s="566"/>
      <c r="AA1222" s="566"/>
      <c r="AB1222" s="566"/>
      <c r="AC1222" s="566"/>
      <c r="AD1222" s="566"/>
    </row>
    <row r="1223" spans="18:30" x14ac:dyDescent="0.25">
      <c r="R1223" s="566"/>
      <c r="S1223" s="566"/>
      <c r="T1223" s="566"/>
      <c r="U1223" s="566"/>
      <c r="V1223" s="566"/>
      <c r="W1223" s="566"/>
      <c r="X1223" s="566"/>
      <c r="Y1223" s="566"/>
      <c r="Z1223" s="566"/>
      <c r="AA1223" s="566"/>
      <c r="AB1223" s="566"/>
      <c r="AC1223" s="566"/>
      <c r="AD1223" s="566"/>
    </row>
    <row r="1224" spans="18:30" x14ac:dyDescent="0.25">
      <c r="R1224" s="566"/>
      <c r="S1224" s="566"/>
      <c r="T1224" s="566"/>
      <c r="U1224" s="566"/>
      <c r="V1224" s="566"/>
      <c r="W1224" s="566"/>
      <c r="X1224" s="566"/>
      <c r="Y1224" s="566"/>
      <c r="Z1224" s="566"/>
      <c r="AA1224" s="566"/>
      <c r="AB1224" s="566"/>
      <c r="AC1224" s="566"/>
      <c r="AD1224" s="566"/>
    </row>
    <row r="1225" spans="18:30" x14ac:dyDescent="0.25">
      <c r="R1225" s="566"/>
      <c r="S1225" s="566"/>
      <c r="T1225" s="566"/>
      <c r="U1225" s="566"/>
      <c r="V1225" s="566"/>
      <c r="W1225" s="566"/>
      <c r="X1225" s="566"/>
      <c r="Y1225" s="566"/>
      <c r="Z1225" s="566"/>
      <c r="AA1225" s="566"/>
      <c r="AB1225" s="566"/>
      <c r="AC1225" s="566"/>
      <c r="AD1225" s="566"/>
    </row>
    <row r="1226" spans="18:30" x14ac:dyDescent="0.25">
      <c r="R1226" s="566"/>
      <c r="S1226" s="566"/>
      <c r="T1226" s="566"/>
      <c r="U1226" s="566"/>
      <c r="V1226" s="566"/>
      <c r="W1226" s="566"/>
      <c r="X1226" s="566"/>
      <c r="Y1226" s="566"/>
      <c r="Z1226" s="566"/>
      <c r="AA1226" s="566"/>
      <c r="AB1226" s="566"/>
      <c r="AC1226" s="566"/>
      <c r="AD1226" s="566"/>
    </row>
    <row r="1227" spans="18:30" x14ac:dyDescent="0.25">
      <c r="R1227" s="566"/>
      <c r="S1227" s="566"/>
      <c r="T1227" s="566"/>
      <c r="U1227" s="566"/>
      <c r="V1227" s="566"/>
      <c r="W1227" s="566"/>
      <c r="X1227" s="566"/>
      <c r="Y1227" s="566"/>
      <c r="Z1227" s="566"/>
      <c r="AA1227" s="566"/>
      <c r="AB1227" s="566"/>
      <c r="AC1227" s="566"/>
      <c r="AD1227" s="566"/>
    </row>
    <row r="1228" spans="18:30" x14ac:dyDescent="0.25">
      <c r="R1228" s="566"/>
      <c r="S1228" s="566"/>
      <c r="T1228" s="566"/>
      <c r="U1228" s="566"/>
      <c r="V1228" s="566"/>
      <c r="W1228" s="566"/>
      <c r="X1228" s="566"/>
      <c r="Y1228" s="566"/>
      <c r="Z1228" s="566"/>
      <c r="AA1228" s="566"/>
      <c r="AB1228" s="566"/>
      <c r="AC1228" s="566"/>
      <c r="AD1228" s="566"/>
    </row>
    <row r="1229" spans="18:30" x14ac:dyDescent="0.25">
      <c r="R1229" s="566"/>
      <c r="S1229" s="566"/>
      <c r="T1229" s="566"/>
      <c r="U1229" s="566"/>
      <c r="V1229" s="566"/>
      <c r="W1229" s="566"/>
      <c r="X1229" s="566"/>
      <c r="Y1229" s="566"/>
      <c r="Z1229" s="566"/>
      <c r="AA1229" s="566"/>
      <c r="AB1229" s="566"/>
      <c r="AC1229" s="566"/>
      <c r="AD1229" s="566"/>
    </row>
    <row r="1230" spans="18:30" x14ac:dyDescent="0.25">
      <c r="R1230" s="566"/>
      <c r="S1230" s="566"/>
      <c r="T1230" s="566"/>
      <c r="U1230" s="566"/>
      <c r="V1230" s="566"/>
      <c r="W1230" s="566"/>
      <c r="X1230" s="566"/>
      <c r="Y1230" s="566"/>
      <c r="Z1230" s="566"/>
      <c r="AA1230" s="566"/>
      <c r="AB1230" s="566"/>
      <c r="AC1230" s="566"/>
      <c r="AD1230" s="566"/>
    </row>
    <row r="1231" spans="18:30" x14ac:dyDescent="0.25">
      <c r="R1231" s="566"/>
      <c r="S1231" s="566"/>
      <c r="T1231" s="566"/>
      <c r="U1231" s="566"/>
      <c r="V1231" s="566"/>
      <c r="W1231" s="566"/>
      <c r="X1231" s="566"/>
      <c r="Y1231" s="566"/>
      <c r="Z1231" s="566"/>
      <c r="AA1231" s="566"/>
      <c r="AB1231" s="566"/>
      <c r="AC1231" s="566"/>
      <c r="AD1231" s="566"/>
    </row>
    <row r="1232" spans="18:30" x14ac:dyDescent="0.25">
      <c r="R1232" s="566"/>
      <c r="S1232" s="566"/>
      <c r="T1232" s="566"/>
      <c r="U1232" s="566"/>
      <c r="V1232" s="566"/>
      <c r="W1232" s="566"/>
      <c r="X1232" s="566"/>
      <c r="Y1232" s="566"/>
      <c r="Z1232" s="566"/>
      <c r="AA1232" s="566"/>
      <c r="AB1232" s="566"/>
      <c r="AC1232" s="566"/>
      <c r="AD1232" s="566"/>
    </row>
    <row r="1233" spans="18:30" x14ac:dyDescent="0.25">
      <c r="R1233" s="566"/>
      <c r="S1233" s="566"/>
      <c r="T1233" s="566"/>
      <c r="U1233" s="566"/>
      <c r="V1233" s="566"/>
      <c r="W1233" s="566"/>
      <c r="X1233" s="566"/>
      <c r="Y1233" s="566"/>
      <c r="Z1233" s="566"/>
      <c r="AA1233" s="566"/>
      <c r="AB1233" s="566"/>
      <c r="AC1233" s="566"/>
      <c r="AD1233" s="566"/>
    </row>
    <row r="1234" spans="18:30" x14ac:dyDescent="0.25">
      <c r="R1234" s="566"/>
      <c r="S1234" s="566"/>
      <c r="T1234" s="566"/>
      <c r="U1234" s="566"/>
      <c r="V1234" s="566"/>
      <c r="W1234" s="566"/>
      <c r="X1234" s="566"/>
      <c r="Y1234" s="566"/>
      <c r="Z1234" s="566"/>
      <c r="AA1234" s="566"/>
      <c r="AB1234" s="566"/>
      <c r="AC1234" s="566"/>
      <c r="AD1234" s="566"/>
    </row>
    <row r="1235" spans="18:30" x14ac:dyDescent="0.25">
      <c r="R1235" s="566"/>
      <c r="S1235" s="566"/>
      <c r="T1235" s="566"/>
      <c r="U1235" s="566"/>
      <c r="V1235" s="566"/>
      <c r="W1235" s="566"/>
      <c r="X1235" s="566"/>
      <c r="Y1235" s="566"/>
      <c r="Z1235" s="566"/>
      <c r="AA1235" s="566"/>
      <c r="AB1235" s="566"/>
      <c r="AC1235" s="566"/>
      <c r="AD1235" s="566"/>
    </row>
    <row r="1236" spans="18:30" x14ac:dyDescent="0.25">
      <c r="R1236" s="566"/>
      <c r="S1236" s="566"/>
      <c r="T1236" s="566"/>
      <c r="U1236" s="566"/>
      <c r="V1236" s="566"/>
      <c r="W1236" s="566"/>
      <c r="X1236" s="566"/>
      <c r="Y1236" s="566"/>
      <c r="Z1236" s="566"/>
      <c r="AA1236" s="566"/>
      <c r="AB1236" s="566"/>
      <c r="AC1236" s="566"/>
      <c r="AD1236" s="566"/>
    </row>
    <row r="1237" spans="18:30" x14ac:dyDescent="0.25">
      <c r="R1237" s="566"/>
      <c r="S1237" s="566"/>
      <c r="T1237" s="566"/>
      <c r="U1237" s="566"/>
      <c r="V1237" s="566"/>
      <c r="W1237" s="566"/>
      <c r="X1237" s="566"/>
      <c r="Y1237" s="566"/>
      <c r="Z1237" s="566"/>
      <c r="AA1237" s="566"/>
      <c r="AB1237" s="566"/>
      <c r="AC1237" s="566"/>
      <c r="AD1237" s="566"/>
    </row>
    <row r="1238" spans="18:30" x14ac:dyDescent="0.25">
      <c r="R1238" s="566"/>
      <c r="S1238" s="566"/>
      <c r="T1238" s="566"/>
      <c r="U1238" s="566"/>
      <c r="V1238" s="566"/>
      <c r="W1238" s="566"/>
      <c r="X1238" s="566"/>
      <c r="Y1238" s="566"/>
      <c r="Z1238" s="566"/>
      <c r="AA1238" s="566"/>
      <c r="AB1238" s="566"/>
      <c r="AC1238" s="566"/>
      <c r="AD1238" s="566"/>
    </row>
    <row r="1239" spans="18:30" x14ac:dyDescent="0.25">
      <c r="R1239" s="566"/>
      <c r="S1239" s="566"/>
      <c r="T1239" s="566"/>
      <c r="U1239" s="566"/>
      <c r="V1239" s="566"/>
      <c r="W1239" s="566"/>
      <c r="X1239" s="566"/>
      <c r="Y1239" s="566"/>
      <c r="Z1239" s="566"/>
      <c r="AA1239" s="566"/>
      <c r="AB1239" s="566"/>
      <c r="AC1239" s="566"/>
      <c r="AD1239" s="566"/>
    </row>
    <row r="1240" spans="18:30" x14ac:dyDescent="0.25">
      <c r="R1240" s="566"/>
      <c r="S1240" s="566"/>
      <c r="T1240" s="566"/>
      <c r="U1240" s="566"/>
      <c r="V1240" s="566"/>
      <c r="W1240" s="566"/>
      <c r="X1240" s="566"/>
      <c r="Y1240" s="566"/>
      <c r="Z1240" s="566"/>
      <c r="AA1240" s="566"/>
      <c r="AB1240" s="566"/>
      <c r="AC1240" s="566"/>
      <c r="AD1240" s="566"/>
    </row>
    <row r="1241" spans="18:30" x14ac:dyDescent="0.25">
      <c r="R1241" s="566"/>
      <c r="S1241" s="566"/>
      <c r="T1241" s="566"/>
      <c r="U1241" s="566"/>
      <c r="V1241" s="566"/>
      <c r="W1241" s="566"/>
      <c r="X1241" s="566"/>
      <c r="Y1241" s="566"/>
      <c r="Z1241" s="566"/>
      <c r="AA1241" s="566"/>
      <c r="AB1241" s="566"/>
      <c r="AC1241" s="566"/>
      <c r="AD1241" s="566"/>
    </row>
    <row r="1242" spans="18:30" x14ac:dyDescent="0.25">
      <c r="R1242" s="566"/>
      <c r="S1242" s="566"/>
      <c r="T1242" s="566"/>
      <c r="U1242" s="566"/>
      <c r="V1242" s="566"/>
      <c r="W1242" s="566"/>
      <c r="X1242" s="566"/>
      <c r="Y1242" s="566"/>
      <c r="Z1242" s="566"/>
      <c r="AA1242" s="566"/>
      <c r="AB1242" s="566"/>
      <c r="AC1242" s="566"/>
      <c r="AD1242" s="566"/>
    </row>
    <row r="1243" spans="18:30" x14ac:dyDescent="0.25">
      <c r="R1243" s="566"/>
      <c r="S1243" s="566"/>
      <c r="T1243" s="566"/>
      <c r="U1243" s="566"/>
      <c r="V1243" s="566"/>
      <c r="W1243" s="566"/>
      <c r="X1243" s="566"/>
      <c r="Y1243" s="566"/>
      <c r="Z1243" s="566"/>
      <c r="AA1243" s="566"/>
      <c r="AB1243" s="566"/>
      <c r="AC1243" s="566"/>
      <c r="AD1243" s="566"/>
    </row>
    <row r="1244" spans="18:30" x14ac:dyDescent="0.25">
      <c r="R1244" s="566"/>
      <c r="S1244" s="566"/>
      <c r="T1244" s="566"/>
      <c r="U1244" s="566"/>
      <c r="V1244" s="566"/>
      <c r="W1244" s="566"/>
      <c r="X1244" s="566"/>
      <c r="Y1244" s="566"/>
      <c r="Z1244" s="566"/>
      <c r="AA1244" s="566"/>
      <c r="AB1244" s="566"/>
      <c r="AC1244" s="566"/>
      <c r="AD1244" s="566"/>
    </row>
    <row r="1245" spans="18:30" x14ac:dyDescent="0.25">
      <c r="R1245" s="566"/>
      <c r="S1245" s="566"/>
      <c r="T1245" s="566"/>
      <c r="U1245" s="566"/>
      <c r="V1245" s="566"/>
      <c r="W1245" s="566"/>
      <c r="X1245" s="566"/>
      <c r="Y1245" s="566"/>
      <c r="Z1245" s="566"/>
      <c r="AA1245" s="566"/>
      <c r="AB1245" s="566"/>
      <c r="AC1245" s="566"/>
      <c r="AD1245" s="566"/>
    </row>
    <row r="1246" spans="18:30" x14ac:dyDescent="0.25">
      <c r="R1246" s="566"/>
      <c r="S1246" s="566"/>
      <c r="T1246" s="566"/>
      <c r="U1246" s="566"/>
      <c r="V1246" s="566"/>
      <c r="W1246" s="566"/>
      <c r="X1246" s="566"/>
      <c r="Y1246" s="566"/>
      <c r="Z1246" s="566"/>
      <c r="AA1246" s="566"/>
      <c r="AB1246" s="566"/>
      <c r="AC1246" s="566"/>
      <c r="AD1246" s="566"/>
    </row>
    <row r="1247" spans="18:30" x14ac:dyDescent="0.25">
      <c r="R1247" s="566"/>
      <c r="S1247" s="566"/>
      <c r="T1247" s="566"/>
      <c r="U1247" s="566"/>
      <c r="V1247" s="566"/>
      <c r="W1247" s="566"/>
      <c r="X1247" s="566"/>
      <c r="Y1247" s="566"/>
      <c r="Z1247" s="566"/>
      <c r="AA1247" s="566"/>
      <c r="AB1247" s="566"/>
      <c r="AC1247" s="566"/>
      <c r="AD1247" s="566"/>
    </row>
    <row r="1248" spans="18:30" x14ac:dyDescent="0.25">
      <c r="R1248" s="566"/>
      <c r="S1248" s="566"/>
      <c r="T1248" s="566"/>
      <c r="U1248" s="566"/>
      <c r="V1248" s="566"/>
      <c r="W1248" s="566"/>
      <c r="X1248" s="566"/>
      <c r="Y1248" s="566"/>
      <c r="Z1248" s="566"/>
      <c r="AA1248" s="566"/>
      <c r="AB1248" s="566"/>
      <c r="AC1248" s="566"/>
      <c r="AD1248" s="566"/>
    </row>
    <row r="1249" spans="18:30" x14ac:dyDescent="0.25">
      <c r="R1249" s="566"/>
      <c r="S1249" s="566"/>
      <c r="T1249" s="566"/>
      <c r="U1249" s="566"/>
      <c r="V1249" s="566"/>
      <c r="W1249" s="566"/>
      <c r="X1249" s="566"/>
      <c r="Y1249" s="566"/>
      <c r="Z1249" s="566"/>
      <c r="AA1249" s="566"/>
      <c r="AB1249" s="566"/>
      <c r="AC1249" s="566"/>
      <c r="AD1249" s="566"/>
    </row>
    <row r="1250" spans="18:30" x14ac:dyDescent="0.25">
      <c r="R1250" s="566"/>
      <c r="S1250" s="566"/>
      <c r="T1250" s="566"/>
      <c r="U1250" s="566"/>
      <c r="V1250" s="566"/>
      <c r="W1250" s="566"/>
      <c r="X1250" s="566"/>
      <c r="Y1250" s="566"/>
      <c r="Z1250" s="566"/>
      <c r="AA1250" s="566"/>
      <c r="AB1250" s="566"/>
      <c r="AC1250" s="566"/>
      <c r="AD1250" s="566"/>
    </row>
    <row r="1251" spans="18:30" x14ac:dyDescent="0.25">
      <c r="R1251" s="566"/>
      <c r="S1251" s="566"/>
      <c r="T1251" s="566"/>
      <c r="U1251" s="566"/>
      <c r="V1251" s="566"/>
      <c r="W1251" s="566"/>
      <c r="X1251" s="566"/>
      <c r="Y1251" s="566"/>
      <c r="Z1251" s="566"/>
      <c r="AA1251" s="566"/>
      <c r="AB1251" s="566"/>
      <c r="AC1251" s="566"/>
      <c r="AD1251" s="566"/>
    </row>
    <row r="1252" spans="18:30" x14ac:dyDescent="0.25">
      <c r="R1252" s="566"/>
      <c r="S1252" s="566"/>
      <c r="T1252" s="566"/>
      <c r="U1252" s="566"/>
      <c r="V1252" s="566"/>
      <c r="W1252" s="566"/>
      <c r="X1252" s="566"/>
      <c r="Y1252" s="566"/>
      <c r="Z1252" s="566"/>
      <c r="AA1252" s="566"/>
      <c r="AB1252" s="566"/>
      <c r="AC1252" s="566"/>
      <c r="AD1252" s="566"/>
    </row>
    <row r="1253" spans="18:30" x14ac:dyDescent="0.25">
      <c r="R1253" s="566"/>
      <c r="S1253" s="566"/>
      <c r="T1253" s="566"/>
      <c r="U1253" s="566"/>
      <c r="V1253" s="566"/>
      <c r="W1253" s="566"/>
      <c r="X1253" s="566"/>
      <c r="Y1253" s="566"/>
      <c r="Z1253" s="566"/>
      <c r="AA1253" s="566"/>
      <c r="AB1253" s="566"/>
      <c r="AC1253" s="566"/>
      <c r="AD1253" s="566"/>
    </row>
    <row r="1254" spans="18:30" x14ac:dyDescent="0.25">
      <c r="R1254" s="566"/>
      <c r="S1254" s="566"/>
      <c r="T1254" s="566"/>
      <c r="U1254" s="566"/>
      <c r="V1254" s="566"/>
      <c r="W1254" s="566"/>
      <c r="X1254" s="566"/>
      <c r="Y1254" s="566"/>
      <c r="Z1254" s="566"/>
      <c r="AA1254" s="566"/>
      <c r="AB1254" s="566"/>
      <c r="AC1254" s="566"/>
      <c r="AD1254" s="566"/>
    </row>
    <row r="1255" spans="18:30" x14ac:dyDescent="0.25">
      <c r="R1255" s="566"/>
      <c r="S1255" s="566"/>
      <c r="T1255" s="566"/>
      <c r="U1255" s="566"/>
      <c r="V1255" s="566"/>
      <c r="W1255" s="566"/>
      <c r="X1255" s="566"/>
      <c r="Y1255" s="566"/>
      <c r="Z1255" s="566"/>
      <c r="AA1255" s="566"/>
      <c r="AB1255" s="566"/>
      <c r="AC1255" s="566"/>
      <c r="AD1255" s="566"/>
    </row>
    <row r="1256" spans="18:30" x14ac:dyDescent="0.25">
      <c r="R1256" s="566"/>
      <c r="S1256" s="566"/>
      <c r="T1256" s="566"/>
      <c r="U1256" s="566"/>
      <c r="V1256" s="566"/>
      <c r="W1256" s="566"/>
      <c r="X1256" s="566"/>
      <c r="Y1256" s="566"/>
      <c r="Z1256" s="566"/>
      <c r="AA1256" s="566"/>
      <c r="AB1256" s="566"/>
      <c r="AC1256" s="566"/>
      <c r="AD1256" s="566"/>
    </row>
    <row r="1257" spans="18:30" x14ac:dyDescent="0.25">
      <c r="R1257" s="566"/>
      <c r="S1257" s="566"/>
      <c r="T1257" s="566"/>
      <c r="U1257" s="566"/>
      <c r="V1257" s="566"/>
      <c r="W1257" s="566"/>
      <c r="X1257" s="566"/>
      <c r="Y1257" s="566"/>
      <c r="Z1257" s="566"/>
      <c r="AA1257" s="566"/>
      <c r="AB1257" s="566"/>
      <c r="AC1257" s="566"/>
      <c r="AD1257" s="566"/>
    </row>
    <row r="1258" spans="18:30" x14ac:dyDescent="0.25">
      <c r="R1258" s="566"/>
      <c r="S1258" s="566"/>
      <c r="T1258" s="566"/>
      <c r="U1258" s="566"/>
      <c r="V1258" s="566"/>
      <c r="W1258" s="566"/>
      <c r="X1258" s="566"/>
      <c r="Y1258" s="566"/>
      <c r="Z1258" s="566"/>
      <c r="AA1258" s="566"/>
      <c r="AB1258" s="566"/>
      <c r="AC1258" s="566"/>
      <c r="AD1258" s="566"/>
    </row>
    <row r="1259" spans="18:30" x14ac:dyDescent="0.25">
      <c r="R1259" s="566"/>
      <c r="S1259" s="566"/>
      <c r="T1259" s="566"/>
      <c r="U1259" s="566"/>
      <c r="V1259" s="566"/>
      <c r="W1259" s="566"/>
      <c r="X1259" s="566"/>
      <c r="Y1259" s="566"/>
      <c r="Z1259" s="566"/>
      <c r="AA1259" s="566"/>
      <c r="AB1259" s="566"/>
      <c r="AC1259" s="566"/>
      <c r="AD1259" s="566"/>
    </row>
    <row r="1260" spans="18:30" x14ac:dyDescent="0.25">
      <c r="R1260" s="566"/>
      <c r="S1260" s="566"/>
      <c r="T1260" s="566"/>
      <c r="U1260" s="566"/>
      <c r="V1260" s="566"/>
      <c r="W1260" s="566"/>
      <c r="X1260" s="566"/>
      <c r="Y1260" s="566"/>
      <c r="Z1260" s="566"/>
      <c r="AA1260" s="566"/>
      <c r="AB1260" s="566"/>
      <c r="AC1260" s="566"/>
      <c r="AD1260" s="566"/>
    </row>
    <row r="1261" spans="18:30" x14ac:dyDescent="0.25">
      <c r="R1261" s="566"/>
      <c r="S1261" s="566"/>
      <c r="T1261" s="566"/>
      <c r="U1261" s="566"/>
      <c r="V1261" s="566"/>
      <c r="W1261" s="566"/>
      <c r="X1261" s="566"/>
      <c r="Y1261" s="566"/>
      <c r="Z1261" s="566"/>
      <c r="AA1261" s="566"/>
      <c r="AB1261" s="566"/>
      <c r="AC1261" s="566"/>
      <c r="AD1261" s="566"/>
    </row>
    <row r="1262" spans="18:30" x14ac:dyDescent="0.25">
      <c r="R1262" s="566"/>
      <c r="S1262" s="566"/>
      <c r="T1262" s="566"/>
      <c r="U1262" s="566"/>
      <c r="V1262" s="566"/>
      <c r="W1262" s="566"/>
      <c r="X1262" s="566"/>
      <c r="Y1262" s="566"/>
      <c r="Z1262" s="566"/>
      <c r="AA1262" s="566"/>
      <c r="AB1262" s="566"/>
      <c r="AC1262" s="566"/>
      <c r="AD1262" s="566"/>
    </row>
    <row r="1263" spans="18:30" x14ac:dyDescent="0.25">
      <c r="R1263" s="566"/>
      <c r="S1263" s="566"/>
      <c r="T1263" s="566"/>
      <c r="U1263" s="566"/>
      <c r="V1263" s="566"/>
      <c r="W1263" s="566"/>
      <c r="X1263" s="566"/>
      <c r="Y1263" s="566"/>
      <c r="Z1263" s="566"/>
      <c r="AA1263" s="566"/>
      <c r="AB1263" s="566"/>
      <c r="AC1263" s="566"/>
      <c r="AD1263" s="566"/>
    </row>
    <row r="1264" spans="18:30" x14ac:dyDescent="0.25">
      <c r="R1264" s="566"/>
      <c r="S1264" s="566"/>
      <c r="T1264" s="566"/>
      <c r="U1264" s="566"/>
      <c r="V1264" s="566"/>
      <c r="W1264" s="566"/>
      <c r="X1264" s="566"/>
      <c r="Y1264" s="566"/>
      <c r="Z1264" s="566"/>
      <c r="AA1264" s="566"/>
      <c r="AB1264" s="566"/>
      <c r="AC1264" s="566"/>
      <c r="AD1264" s="566"/>
    </row>
    <row r="1265" spans="18:30" x14ac:dyDescent="0.25">
      <c r="R1265" s="566"/>
      <c r="S1265" s="566"/>
      <c r="T1265" s="566"/>
      <c r="U1265" s="566"/>
      <c r="V1265" s="566"/>
      <c r="W1265" s="566"/>
      <c r="X1265" s="566"/>
      <c r="Y1265" s="566"/>
      <c r="Z1265" s="566"/>
      <c r="AA1265" s="566"/>
      <c r="AB1265" s="566"/>
      <c r="AC1265" s="566"/>
      <c r="AD1265" s="566"/>
    </row>
    <row r="1266" spans="18:30" x14ac:dyDescent="0.25">
      <c r="R1266" s="566"/>
      <c r="S1266" s="566"/>
      <c r="T1266" s="566"/>
      <c r="U1266" s="566"/>
      <c r="V1266" s="566"/>
      <c r="W1266" s="566"/>
      <c r="X1266" s="566"/>
      <c r="Y1266" s="566"/>
      <c r="Z1266" s="566"/>
      <c r="AA1266" s="566"/>
      <c r="AB1266" s="566"/>
      <c r="AC1266" s="566"/>
      <c r="AD1266" s="566"/>
    </row>
    <row r="1267" spans="18:30" x14ac:dyDescent="0.25">
      <c r="R1267" s="566"/>
      <c r="S1267" s="566"/>
      <c r="T1267" s="566"/>
      <c r="U1267" s="566"/>
      <c r="V1267" s="566"/>
      <c r="W1267" s="566"/>
      <c r="X1267" s="566"/>
      <c r="Y1267" s="566"/>
      <c r="Z1267" s="566"/>
      <c r="AA1267" s="566"/>
      <c r="AB1267" s="566"/>
      <c r="AC1267" s="566"/>
      <c r="AD1267" s="566"/>
    </row>
    <row r="1268" spans="18:30" x14ac:dyDescent="0.25">
      <c r="R1268" s="566"/>
      <c r="S1268" s="566"/>
      <c r="T1268" s="566"/>
      <c r="U1268" s="566"/>
      <c r="V1268" s="566"/>
      <c r="W1268" s="566"/>
      <c r="X1268" s="566"/>
      <c r="Y1268" s="566"/>
      <c r="Z1268" s="566"/>
      <c r="AA1268" s="566"/>
      <c r="AB1268" s="566"/>
      <c r="AC1268" s="566"/>
      <c r="AD1268" s="566"/>
    </row>
    <row r="1269" spans="18:30" x14ac:dyDescent="0.25">
      <c r="R1269" s="566"/>
      <c r="S1269" s="566"/>
      <c r="T1269" s="566"/>
      <c r="U1269" s="566"/>
      <c r="V1269" s="566"/>
      <c r="W1269" s="566"/>
      <c r="X1269" s="566"/>
      <c r="Y1269" s="566"/>
      <c r="Z1269" s="566"/>
      <c r="AA1269" s="566"/>
      <c r="AB1269" s="566"/>
      <c r="AC1269" s="566"/>
      <c r="AD1269" s="566"/>
    </row>
    <row r="1270" spans="18:30" x14ac:dyDescent="0.25">
      <c r="R1270" s="566"/>
      <c r="S1270" s="566"/>
      <c r="T1270" s="566"/>
      <c r="U1270" s="566"/>
      <c r="V1270" s="566"/>
      <c r="W1270" s="566"/>
      <c r="X1270" s="566"/>
      <c r="Y1270" s="566"/>
      <c r="Z1270" s="566"/>
      <c r="AA1270" s="566"/>
      <c r="AB1270" s="566"/>
      <c r="AC1270" s="566"/>
      <c r="AD1270" s="566"/>
    </row>
    <row r="1271" spans="18:30" x14ac:dyDescent="0.25">
      <c r="R1271" s="566"/>
      <c r="S1271" s="566"/>
      <c r="T1271" s="566"/>
      <c r="U1271" s="566"/>
      <c r="V1271" s="566"/>
      <c r="W1271" s="566"/>
      <c r="X1271" s="566"/>
      <c r="Y1271" s="566"/>
      <c r="Z1271" s="566"/>
      <c r="AA1271" s="566"/>
      <c r="AB1271" s="566"/>
      <c r="AC1271" s="566"/>
      <c r="AD1271" s="566"/>
    </row>
    <row r="1272" spans="18:30" x14ac:dyDescent="0.25">
      <c r="R1272" s="566"/>
      <c r="S1272" s="566"/>
      <c r="T1272" s="566"/>
      <c r="U1272" s="566"/>
      <c r="V1272" s="566"/>
      <c r="W1272" s="566"/>
      <c r="X1272" s="566"/>
      <c r="Y1272" s="566"/>
      <c r="Z1272" s="566"/>
      <c r="AA1272" s="566"/>
      <c r="AB1272" s="566"/>
      <c r="AC1272" s="566"/>
      <c r="AD1272" s="566"/>
    </row>
    <row r="1273" spans="18:30" x14ac:dyDescent="0.25">
      <c r="R1273" s="566"/>
      <c r="S1273" s="566"/>
      <c r="T1273" s="566"/>
      <c r="U1273" s="566"/>
      <c r="V1273" s="566"/>
      <c r="W1273" s="566"/>
      <c r="X1273" s="566"/>
      <c r="Y1273" s="566"/>
      <c r="Z1273" s="566"/>
      <c r="AA1273" s="566"/>
      <c r="AB1273" s="566"/>
      <c r="AC1273" s="566"/>
      <c r="AD1273" s="566"/>
    </row>
    <row r="1274" spans="18:30" x14ac:dyDescent="0.25">
      <c r="R1274" s="566"/>
      <c r="S1274" s="566"/>
      <c r="T1274" s="566"/>
      <c r="U1274" s="566"/>
      <c r="V1274" s="566"/>
      <c r="W1274" s="566"/>
      <c r="X1274" s="566"/>
      <c r="Y1274" s="566"/>
      <c r="Z1274" s="566"/>
      <c r="AA1274" s="566"/>
      <c r="AB1274" s="566"/>
      <c r="AC1274" s="566"/>
      <c r="AD1274" s="566"/>
    </row>
    <row r="1275" spans="18:30" x14ac:dyDescent="0.25">
      <c r="R1275" s="566"/>
      <c r="S1275" s="566"/>
      <c r="T1275" s="566"/>
      <c r="U1275" s="566"/>
      <c r="V1275" s="566"/>
      <c r="W1275" s="566"/>
      <c r="X1275" s="566"/>
      <c r="Y1275" s="566"/>
      <c r="Z1275" s="566"/>
      <c r="AA1275" s="566"/>
      <c r="AB1275" s="566"/>
      <c r="AC1275" s="566"/>
      <c r="AD1275" s="566"/>
    </row>
    <row r="1276" spans="18:30" x14ac:dyDescent="0.25">
      <c r="R1276" s="566"/>
      <c r="S1276" s="566"/>
      <c r="T1276" s="566"/>
      <c r="U1276" s="566"/>
      <c r="V1276" s="566"/>
      <c r="W1276" s="566"/>
      <c r="X1276" s="566"/>
      <c r="Y1276" s="566"/>
      <c r="Z1276" s="566"/>
      <c r="AA1276" s="566"/>
      <c r="AB1276" s="566"/>
      <c r="AC1276" s="566"/>
      <c r="AD1276" s="566"/>
    </row>
    <row r="1277" spans="18:30" x14ac:dyDescent="0.25">
      <c r="R1277" s="566"/>
      <c r="S1277" s="566"/>
      <c r="T1277" s="566"/>
      <c r="U1277" s="566"/>
      <c r="V1277" s="566"/>
      <c r="W1277" s="566"/>
      <c r="X1277" s="566"/>
      <c r="Y1277" s="566"/>
      <c r="Z1277" s="566"/>
      <c r="AA1277" s="566"/>
      <c r="AB1277" s="566"/>
      <c r="AC1277" s="566"/>
      <c r="AD1277" s="566"/>
    </row>
    <row r="1278" spans="18:30" x14ac:dyDescent="0.25">
      <c r="R1278" s="566"/>
      <c r="S1278" s="566"/>
      <c r="T1278" s="566"/>
      <c r="U1278" s="566"/>
      <c r="V1278" s="566"/>
      <c r="W1278" s="566"/>
      <c r="X1278" s="566"/>
      <c r="Y1278" s="566"/>
      <c r="Z1278" s="566"/>
      <c r="AA1278" s="566"/>
      <c r="AB1278" s="566"/>
      <c r="AC1278" s="566"/>
      <c r="AD1278" s="566"/>
    </row>
    <row r="1279" spans="18:30" x14ac:dyDescent="0.25">
      <c r="R1279" s="566"/>
      <c r="S1279" s="566"/>
      <c r="T1279" s="566"/>
      <c r="U1279" s="566"/>
      <c r="V1279" s="566"/>
      <c r="W1279" s="566"/>
      <c r="X1279" s="566"/>
      <c r="Y1279" s="566"/>
      <c r="Z1279" s="566"/>
      <c r="AA1279" s="566"/>
      <c r="AB1279" s="566"/>
      <c r="AC1279" s="566"/>
      <c r="AD1279" s="566"/>
    </row>
    <row r="1280" spans="18:30" x14ac:dyDescent="0.25">
      <c r="R1280" s="566"/>
      <c r="S1280" s="566"/>
      <c r="T1280" s="566"/>
      <c r="U1280" s="566"/>
      <c r="V1280" s="566"/>
      <c r="W1280" s="566"/>
      <c r="X1280" s="566"/>
      <c r="Y1280" s="566"/>
      <c r="Z1280" s="566"/>
      <c r="AA1280" s="566"/>
      <c r="AB1280" s="566"/>
      <c r="AC1280" s="566"/>
      <c r="AD1280" s="566"/>
    </row>
    <row r="1281" spans="18:30" x14ac:dyDescent="0.25">
      <c r="R1281" s="566"/>
      <c r="S1281" s="566"/>
      <c r="T1281" s="566"/>
      <c r="U1281" s="566"/>
      <c r="V1281" s="566"/>
      <c r="W1281" s="566"/>
      <c r="X1281" s="566"/>
      <c r="Y1281" s="566"/>
      <c r="Z1281" s="566"/>
      <c r="AA1281" s="566"/>
      <c r="AB1281" s="566"/>
      <c r="AC1281" s="566"/>
      <c r="AD1281" s="566"/>
    </row>
    <row r="1282" spans="18:30" x14ac:dyDescent="0.25">
      <c r="R1282" s="566"/>
      <c r="S1282" s="566"/>
      <c r="T1282" s="566"/>
      <c r="U1282" s="566"/>
      <c r="V1282" s="566"/>
      <c r="W1282" s="566"/>
      <c r="X1282" s="566"/>
      <c r="Y1282" s="566"/>
      <c r="Z1282" s="566"/>
      <c r="AA1282" s="566"/>
      <c r="AB1282" s="566"/>
      <c r="AC1282" s="566"/>
      <c r="AD1282" s="566"/>
    </row>
    <row r="1283" spans="18:30" x14ac:dyDescent="0.25">
      <c r="R1283" s="566"/>
      <c r="S1283" s="566"/>
      <c r="T1283" s="566"/>
      <c r="U1283" s="566"/>
      <c r="V1283" s="566"/>
      <c r="W1283" s="566"/>
      <c r="X1283" s="566"/>
      <c r="Y1283" s="566"/>
      <c r="Z1283" s="566"/>
      <c r="AA1283" s="566"/>
      <c r="AB1283" s="566"/>
      <c r="AC1283" s="566"/>
      <c r="AD1283" s="566"/>
    </row>
    <row r="1284" spans="18:30" x14ac:dyDescent="0.25">
      <c r="R1284" s="566"/>
      <c r="S1284" s="566"/>
      <c r="T1284" s="566"/>
      <c r="U1284" s="566"/>
      <c r="V1284" s="566"/>
      <c r="W1284" s="566"/>
      <c r="X1284" s="566"/>
      <c r="Y1284" s="566"/>
      <c r="Z1284" s="566"/>
      <c r="AA1284" s="566"/>
      <c r="AB1284" s="566"/>
      <c r="AC1284" s="566"/>
      <c r="AD1284" s="566"/>
    </row>
    <row r="1285" spans="18:30" x14ac:dyDescent="0.25">
      <c r="R1285" s="566"/>
      <c r="S1285" s="566"/>
      <c r="T1285" s="566"/>
      <c r="U1285" s="566"/>
      <c r="V1285" s="566"/>
      <c r="W1285" s="566"/>
      <c r="X1285" s="566"/>
      <c r="Y1285" s="566"/>
      <c r="Z1285" s="566"/>
      <c r="AA1285" s="566"/>
      <c r="AB1285" s="566"/>
      <c r="AC1285" s="566"/>
      <c r="AD1285" s="566"/>
    </row>
    <row r="1286" spans="18:30" x14ac:dyDescent="0.25">
      <c r="R1286" s="566"/>
      <c r="S1286" s="566"/>
      <c r="T1286" s="566"/>
      <c r="U1286" s="566"/>
      <c r="V1286" s="566"/>
      <c r="W1286" s="566"/>
      <c r="X1286" s="566"/>
      <c r="Y1286" s="566"/>
      <c r="Z1286" s="566"/>
      <c r="AA1286" s="566"/>
      <c r="AB1286" s="566"/>
      <c r="AC1286" s="566"/>
      <c r="AD1286" s="566"/>
    </row>
    <row r="1287" spans="18:30" x14ac:dyDescent="0.25">
      <c r="R1287" s="566"/>
      <c r="S1287" s="566"/>
      <c r="T1287" s="566"/>
      <c r="U1287" s="566"/>
      <c r="V1287" s="566"/>
      <c r="W1287" s="566"/>
      <c r="X1287" s="566"/>
      <c r="Y1287" s="566"/>
      <c r="Z1287" s="566"/>
      <c r="AA1287" s="566"/>
      <c r="AB1287" s="566"/>
      <c r="AC1287" s="566"/>
      <c r="AD1287" s="566"/>
    </row>
    <row r="1288" spans="18:30" x14ac:dyDescent="0.25">
      <c r="R1288" s="566"/>
      <c r="S1288" s="566"/>
      <c r="T1288" s="566"/>
      <c r="U1288" s="566"/>
      <c r="V1288" s="566"/>
      <c r="W1288" s="566"/>
      <c r="X1288" s="566"/>
      <c r="Y1288" s="566"/>
      <c r="Z1288" s="566"/>
      <c r="AA1288" s="566"/>
      <c r="AB1288" s="566"/>
      <c r="AC1288" s="566"/>
      <c r="AD1288" s="566"/>
    </row>
    <row r="1289" spans="18:30" x14ac:dyDescent="0.25">
      <c r="R1289" s="566"/>
      <c r="S1289" s="566"/>
      <c r="T1289" s="566"/>
      <c r="U1289" s="566"/>
      <c r="V1289" s="566"/>
      <c r="W1289" s="566"/>
      <c r="X1289" s="566"/>
      <c r="Y1289" s="566"/>
      <c r="Z1289" s="566"/>
      <c r="AA1289" s="566"/>
      <c r="AB1289" s="566"/>
      <c r="AC1289" s="566"/>
      <c r="AD1289" s="566"/>
    </row>
    <row r="1290" spans="18:30" x14ac:dyDescent="0.25">
      <c r="R1290" s="566"/>
      <c r="S1290" s="566"/>
      <c r="T1290" s="566"/>
      <c r="U1290" s="566"/>
      <c r="V1290" s="566"/>
      <c r="W1290" s="566"/>
      <c r="X1290" s="566"/>
      <c r="Y1290" s="566"/>
      <c r="Z1290" s="566"/>
      <c r="AA1290" s="566"/>
      <c r="AB1290" s="566"/>
      <c r="AC1290" s="566"/>
      <c r="AD1290" s="566"/>
    </row>
    <row r="1291" spans="18:30" x14ac:dyDescent="0.25">
      <c r="R1291" s="566"/>
      <c r="S1291" s="566"/>
      <c r="T1291" s="566"/>
      <c r="U1291" s="566"/>
      <c r="V1291" s="566"/>
      <c r="W1291" s="566"/>
      <c r="X1291" s="566"/>
      <c r="Y1291" s="566"/>
      <c r="Z1291" s="566"/>
      <c r="AA1291" s="566"/>
      <c r="AB1291" s="566"/>
      <c r="AC1291" s="566"/>
      <c r="AD1291" s="566"/>
    </row>
    <row r="1292" spans="18:30" x14ac:dyDescent="0.25">
      <c r="R1292" s="566"/>
      <c r="S1292" s="566"/>
      <c r="T1292" s="566"/>
      <c r="U1292" s="566"/>
      <c r="V1292" s="566"/>
      <c r="W1292" s="566"/>
      <c r="X1292" s="566"/>
      <c r="Y1292" s="566"/>
      <c r="Z1292" s="566"/>
      <c r="AA1292" s="566"/>
      <c r="AB1292" s="566"/>
      <c r="AC1292" s="566"/>
      <c r="AD1292" s="566"/>
    </row>
    <row r="1293" spans="18:30" x14ac:dyDescent="0.25">
      <c r="R1293" s="566"/>
      <c r="S1293" s="566"/>
      <c r="T1293" s="566"/>
      <c r="U1293" s="566"/>
      <c r="V1293" s="566"/>
      <c r="W1293" s="566"/>
      <c r="X1293" s="566"/>
      <c r="Y1293" s="566"/>
      <c r="Z1293" s="566"/>
      <c r="AA1293" s="566"/>
      <c r="AB1293" s="566"/>
      <c r="AC1293" s="566"/>
      <c r="AD1293" s="566"/>
    </row>
    <row r="1294" spans="18:30" x14ac:dyDescent="0.25">
      <c r="R1294" s="566"/>
      <c r="S1294" s="566"/>
      <c r="T1294" s="566"/>
      <c r="U1294" s="566"/>
      <c r="V1294" s="566"/>
      <c r="W1294" s="566"/>
      <c r="X1294" s="566"/>
      <c r="Y1294" s="566"/>
      <c r="Z1294" s="566"/>
      <c r="AA1294" s="566"/>
      <c r="AB1294" s="566"/>
      <c r="AC1294" s="566"/>
      <c r="AD1294" s="566"/>
    </row>
    <row r="1295" spans="18:30" x14ac:dyDescent="0.25">
      <c r="R1295" s="566"/>
      <c r="S1295" s="566"/>
      <c r="T1295" s="566"/>
      <c r="U1295" s="566"/>
      <c r="V1295" s="566"/>
      <c r="W1295" s="566"/>
      <c r="X1295" s="566"/>
      <c r="Y1295" s="566"/>
      <c r="Z1295" s="566"/>
      <c r="AA1295" s="566"/>
      <c r="AB1295" s="566"/>
      <c r="AC1295" s="566"/>
      <c r="AD1295" s="566"/>
    </row>
    <row r="1296" spans="18:30" x14ac:dyDescent="0.25">
      <c r="R1296" s="566"/>
      <c r="S1296" s="566"/>
      <c r="T1296" s="566"/>
      <c r="U1296" s="566"/>
      <c r="V1296" s="566"/>
      <c r="W1296" s="566"/>
      <c r="X1296" s="566"/>
      <c r="Y1296" s="566"/>
      <c r="Z1296" s="566"/>
      <c r="AA1296" s="566"/>
      <c r="AB1296" s="566"/>
      <c r="AC1296" s="566"/>
      <c r="AD1296" s="566"/>
    </row>
    <row r="1297" spans="18:30" x14ac:dyDescent="0.25">
      <c r="R1297" s="566"/>
      <c r="S1297" s="566"/>
      <c r="T1297" s="566"/>
      <c r="U1297" s="566"/>
      <c r="V1297" s="566"/>
      <c r="W1297" s="566"/>
      <c r="X1297" s="566"/>
      <c r="Y1297" s="566"/>
      <c r="Z1297" s="566"/>
      <c r="AA1297" s="566"/>
      <c r="AB1297" s="566"/>
      <c r="AC1297" s="566"/>
      <c r="AD1297" s="566"/>
    </row>
    <row r="1298" spans="18:30" x14ac:dyDescent="0.25">
      <c r="R1298" s="566"/>
      <c r="S1298" s="566"/>
      <c r="T1298" s="566"/>
      <c r="U1298" s="566"/>
      <c r="V1298" s="566"/>
      <c r="W1298" s="566"/>
      <c r="X1298" s="566"/>
      <c r="Y1298" s="566"/>
      <c r="Z1298" s="566"/>
      <c r="AA1298" s="566"/>
      <c r="AB1298" s="566"/>
      <c r="AC1298" s="566"/>
      <c r="AD1298" s="566"/>
    </row>
    <row r="1299" spans="18:30" x14ac:dyDescent="0.25">
      <c r="R1299" s="566"/>
      <c r="S1299" s="566"/>
      <c r="T1299" s="566"/>
      <c r="U1299" s="566"/>
      <c r="V1299" s="566"/>
      <c r="W1299" s="566"/>
      <c r="X1299" s="566"/>
      <c r="Y1299" s="566"/>
      <c r="Z1299" s="566"/>
      <c r="AA1299" s="566"/>
      <c r="AB1299" s="566"/>
      <c r="AC1299" s="566"/>
      <c r="AD1299" s="566"/>
    </row>
    <row r="1300" spans="18:30" x14ac:dyDescent="0.25">
      <c r="R1300" s="566"/>
      <c r="S1300" s="566"/>
      <c r="T1300" s="566"/>
      <c r="U1300" s="566"/>
      <c r="V1300" s="566"/>
      <c r="W1300" s="566"/>
      <c r="X1300" s="566"/>
      <c r="Y1300" s="566"/>
      <c r="Z1300" s="566"/>
      <c r="AA1300" s="566"/>
      <c r="AB1300" s="566"/>
      <c r="AC1300" s="566"/>
      <c r="AD1300" s="566"/>
    </row>
    <row r="1301" spans="18:30" x14ac:dyDescent="0.25">
      <c r="R1301" s="566"/>
      <c r="S1301" s="566"/>
      <c r="T1301" s="566"/>
      <c r="U1301" s="566"/>
      <c r="V1301" s="566"/>
      <c r="W1301" s="566"/>
      <c r="X1301" s="566"/>
      <c r="Y1301" s="566"/>
      <c r="Z1301" s="566"/>
      <c r="AA1301" s="566"/>
      <c r="AB1301" s="566"/>
      <c r="AC1301" s="566"/>
      <c r="AD1301" s="566"/>
    </row>
    <row r="1302" spans="18:30" x14ac:dyDescent="0.25">
      <c r="R1302" s="566"/>
      <c r="S1302" s="566"/>
      <c r="T1302" s="566"/>
      <c r="U1302" s="566"/>
      <c r="V1302" s="566"/>
      <c r="W1302" s="566"/>
      <c r="X1302" s="566"/>
      <c r="Y1302" s="566"/>
      <c r="Z1302" s="566"/>
      <c r="AA1302" s="566"/>
      <c r="AB1302" s="566"/>
      <c r="AC1302" s="566"/>
      <c r="AD1302" s="566"/>
    </row>
    <row r="1303" spans="18:30" x14ac:dyDescent="0.25">
      <c r="R1303" s="566"/>
      <c r="S1303" s="566"/>
      <c r="T1303" s="566"/>
      <c r="U1303" s="566"/>
      <c r="V1303" s="566"/>
      <c r="W1303" s="566"/>
      <c r="X1303" s="566"/>
      <c r="Y1303" s="566"/>
      <c r="Z1303" s="566"/>
      <c r="AA1303" s="566"/>
      <c r="AB1303" s="566"/>
      <c r="AC1303" s="566"/>
      <c r="AD1303" s="566"/>
    </row>
    <row r="1304" spans="18:30" x14ac:dyDescent="0.25">
      <c r="R1304" s="566"/>
      <c r="S1304" s="566"/>
      <c r="T1304" s="566"/>
      <c r="U1304" s="566"/>
      <c r="V1304" s="566"/>
      <c r="W1304" s="566"/>
      <c r="X1304" s="566"/>
      <c r="Y1304" s="566"/>
      <c r="Z1304" s="566"/>
      <c r="AA1304" s="566"/>
      <c r="AB1304" s="566"/>
      <c r="AC1304" s="566"/>
      <c r="AD1304" s="566"/>
    </row>
    <row r="1305" spans="18:30" x14ac:dyDescent="0.25">
      <c r="R1305" s="566"/>
      <c r="S1305" s="566"/>
      <c r="T1305" s="566"/>
      <c r="U1305" s="566"/>
      <c r="V1305" s="566"/>
      <c r="W1305" s="566"/>
      <c r="X1305" s="566"/>
      <c r="Y1305" s="566"/>
      <c r="Z1305" s="566"/>
      <c r="AA1305" s="566"/>
      <c r="AB1305" s="566"/>
      <c r="AC1305" s="566"/>
      <c r="AD1305" s="566"/>
    </row>
    <row r="1306" spans="18:30" x14ac:dyDescent="0.25">
      <c r="R1306" s="566"/>
      <c r="S1306" s="566"/>
      <c r="T1306" s="566"/>
      <c r="U1306" s="566"/>
      <c r="V1306" s="566"/>
      <c r="W1306" s="566"/>
      <c r="X1306" s="566"/>
      <c r="Y1306" s="566"/>
      <c r="Z1306" s="566"/>
      <c r="AA1306" s="566"/>
      <c r="AB1306" s="566"/>
      <c r="AC1306" s="566"/>
      <c r="AD1306" s="566"/>
    </row>
    <row r="1307" spans="18:30" x14ac:dyDescent="0.25">
      <c r="R1307" s="566"/>
      <c r="S1307" s="566"/>
      <c r="T1307" s="566"/>
      <c r="U1307" s="566"/>
      <c r="V1307" s="566"/>
      <c r="W1307" s="566"/>
      <c r="X1307" s="566"/>
      <c r="Y1307" s="566"/>
      <c r="Z1307" s="566"/>
      <c r="AA1307" s="566"/>
      <c r="AB1307" s="566"/>
      <c r="AC1307" s="566"/>
      <c r="AD1307" s="566"/>
    </row>
    <row r="1308" spans="18:30" x14ac:dyDescent="0.25">
      <c r="R1308" s="566"/>
      <c r="S1308" s="566"/>
      <c r="T1308" s="566"/>
      <c r="U1308" s="566"/>
      <c r="V1308" s="566"/>
      <c r="W1308" s="566"/>
      <c r="X1308" s="566"/>
      <c r="Y1308" s="566"/>
      <c r="Z1308" s="566"/>
      <c r="AA1308" s="566"/>
      <c r="AB1308" s="566"/>
      <c r="AC1308" s="566"/>
      <c r="AD1308" s="566"/>
    </row>
    <row r="1309" spans="18:30" x14ac:dyDescent="0.25">
      <c r="R1309" s="566"/>
      <c r="S1309" s="566"/>
      <c r="T1309" s="566"/>
      <c r="U1309" s="566"/>
      <c r="V1309" s="566"/>
      <c r="W1309" s="566"/>
      <c r="X1309" s="566"/>
      <c r="Y1309" s="566"/>
      <c r="Z1309" s="566"/>
      <c r="AA1309" s="566"/>
      <c r="AB1309" s="566"/>
      <c r="AC1309" s="566"/>
      <c r="AD1309" s="566"/>
    </row>
    <row r="1310" spans="18:30" x14ac:dyDescent="0.25">
      <c r="R1310" s="566"/>
      <c r="S1310" s="566"/>
      <c r="T1310" s="566"/>
      <c r="U1310" s="566"/>
      <c r="V1310" s="566"/>
      <c r="W1310" s="566"/>
      <c r="X1310" s="566"/>
      <c r="Y1310" s="566"/>
      <c r="Z1310" s="566"/>
      <c r="AA1310" s="566"/>
      <c r="AB1310" s="566"/>
      <c r="AC1310" s="566"/>
      <c r="AD1310" s="566"/>
    </row>
    <row r="1311" spans="18:30" x14ac:dyDescent="0.25">
      <c r="R1311" s="566"/>
      <c r="S1311" s="566"/>
      <c r="T1311" s="566"/>
      <c r="U1311" s="566"/>
      <c r="V1311" s="566"/>
      <c r="W1311" s="566"/>
      <c r="X1311" s="566"/>
      <c r="Y1311" s="566"/>
      <c r="Z1311" s="566"/>
      <c r="AA1311" s="566"/>
      <c r="AB1311" s="566"/>
      <c r="AC1311" s="566"/>
      <c r="AD1311" s="566"/>
    </row>
    <row r="1312" spans="18:30" x14ac:dyDescent="0.25">
      <c r="R1312" s="566"/>
      <c r="S1312" s="566"/>
      <c r="T1312" s="566"/>
      <c r="U1312" s="566"/>
      <c r="V1312" s="566"/>
      <c r="W1312" s="566"/>
      <c r="X1312" s="566"/>
      <c r="Y1312" s="566"/>
      <c r="Z1312" s="566"/>
      <c r="AA1312" s="566"/>
      <c r="AB1312" s="566"/>
      <c r="AC1312" s="566"/>
      <c r="AD1312" s="566"/>
    </row>
    <row r="1313" spans="18:30" x14ac:dyDescent="0.25">
      <c r="R1313" s="566"/>
      <c r="S1313" s="566"/>
      <c r="T1313" s="566"/>
      <c r="U1313" s="566"/>
      <c r="V1313" s="566"/>
      <c r="W1313" s="566"/>
      <c r="X1313" s="566"/>
      <c r="Y1313" s="566"/>
      <c r="Z1313" s="566"/>
      <c r="AA1313" s="566"/>
      <c r="AB1313" s="566"/>
      <c r="AC1313" s="566"/>
      <c r="AD1313" s="566"/>
    </row>
    <row r="1314" spans="18:30" x14ac:dyDescent="0.25">
      <c r="R1314" s="566"/>
      <c r="S1314" s="566"/>
      <c r="T1314" s="566"/>
      <c r="U1314" s="566"/>
      <c r="V1314" s="566"/>
      <c r="W1314" s="566"/>
      <c r="X1314" s="566"/>
      <c r="Y1314" s="566"/>
      <c r="Z1314" s="566"/>
      <c r="AA1314" s="566"/>
      <c r="AB1314" s="566"/>
      <c r="AC1314" s="566"/>
      <c r="AD1314" s="566"/>
    </row>
    <row r="1315" spans="18:30" x14ac:dyDescent="0.25">
      <c r="R1315" s="566"/>
      <c r="S1315" s="566"/>
      <c r="T1315" s="566"/>
      <c r="U1315" s="566"/>
      <c r="V1315" s="566"/>
      <c r="W1315" s="566"/>
      <c r="X1315" s="566"/>
      <c r="Y1315" s="566"/>
      <c r="Z1315" s="566"/>
      <c r="AA1315" s="566"/>
      <c r="AB1315" s="566"/>
      <c r="AC1315" s="566"/>
      <c r="AD1315" s="566"/>
    </row>
    <row r="1316" spans="18:30" x14ac:dyDescent="0.25">
      <c r="R1316" s="566"/>
      <c r="S1316" s="566"/>
      <c r="T1316" s="566"/>
      <c r="U1316" s="566"/>
      <c r="V1316" s="566"/>
      <c r="W1316" s="566"/>
      <c r="X1316" s="566"/>
      <c r="Y1316" s="566"/>
      <c r="Z1316" s="566"/>
      <c r="AA1316" s="566"/>
      <c r="AB1316" s="566"/>
      <c r="AC1316" s="566"/>
      <c r="AD1316" s="566"/>
    </row>
    <row r="1317" spans="18:30" x14ac:dyDescent="0.25">
      <c r="R1317" s="566"/>
      <c r="S1317" s="566"/>
      <c r="T1317" s="566"/>
      <c r="U1317" s="566"/>
      <c r="V1317" s="566"/>
      <c r="W1317" s="566"/>
      <c r="X1317" s="566"/>
      <c r="Y1317" s="566"/>
      <c r="Z1317" s="566"/>
      <c r="AA1317" s="566"/>
      <c r="AB1317" s="566"/>
      <c r="AC1317" s="566"/>
      <c r="AD1317" s="566"/>
    </row>
    <row r="1318" spans="18:30" x14ac:dyDescent="0.25">
      <c r="R1318" s="566"/>
      <c r="S1318" s="566"/>
      <c r="T1318" s="566"/>
      <c r="U1318" s="566"/>
      <c r="V1318" s="566"/>
      <c r="W1318" s="566"/>
      <c r="X1318" s="566"/>
      <c r="Y1318" s="566"/>
      <c r="Z1318" s="566"/>
      <c r="AA1318" s="566"/>
      <c r="AB1318" s="566"/>
      <c r="AC1318" s="566"/>
      <c r="AD1318" s="566"/>
    </row>
    <row r="1319" spans="18:30" x14ac:dyDescent="0.25">
      <c r="R1319" s="566"/>
      <c r="S1319" s="566"/>
      <c r="T1319" s="566"/>
      <c r="U1319" s="566"/>
      <c r="V1319" s="566"/>
      <c r="W1319" s="566"/>
      <c r="X1319" s="566"/>
      <c r="Y1319" s="566"/>
      <c r="Z1319" s="566"/>
      <c r="AA1319" s="566"/>
      <c r="AB1319" s="566"/>
      <c r="AC1319" s="566"/>
      <c r="AD1319" s="566"/>
    </row>
    <row r="1320" spans="18:30" x14ac:dyDescent="0.25">
      <c r="R1320" s="566"/>
      <c r="S1320" s="566"/>
      <c r="T1320" s="566"/>
      <c r="U1320" s="566"/>
      <c r="V1320" s="566"/>
      <c r="W1320" s="566"/>
      <c r="X1320" s="566"/>
      <c r="Y1320" s="566"/>
      <c r="Z1320" s="566"/>
      <c r="AA1320" s="566"/>
      <c r="AB1320" s="566"/>
      <c r="AC1320" s="566"/>
      <c r="AD1320" s="566"/>
    </row>
    <row r="1321" spans="18:30" x14ac:dyDescent="0.25">
      <c r="R1321" s="566"/>
      <c r="S1321" s="566"/>
      <c r="T1321" s="566"/>
      <c r="U1321" s="566"/>
      <c r="V1321" s="566"/>
      <c r="W1321" s="566"/>
      <c r="X1321" s="566"/>
      <c r="Y1321" s="566"/>
      <c r="Z1321" s="566"/>
      <c r="AA1321" s="566"/>
      <c r="AB1321" s="566"/>
      <c r="AC1321" s="566"/>
      <c r="AD1321" s="566"/>
    </row>
    <row r="1322" spans="18:30" x14ac:dyDescent="0.25">
      <c r="R1322" s="566"/>
      <c r="S1322" s="566"/>
      <c r="T1322" s="566"/>
      <c r="U1322" s="566"/>
      <c r="V1322" s="566"/>
      <c r="W1322" s="566"/>
      <c r="X1322" s="566"/>
      <c r="Y1322" s="566"/>
      <c r="Z1322" s="566"/>
      <c r="AA1322" s="566"/>
      <c r="AB1322" s="566"/>
      <c r="AC1322" s="566"/>
      <c r="AD1322" s="566"/>
    </row>
    <row r="1323" spans="18:30" x14ac:dyDescent="0.25">
      <c r="R1323" s="566"/>
      <c r="S1323" s="566"/>
      <c r="T1323" s="566"/>
      <c r="U1323" s="566"/>
      <c r="V1323" s="566"/>
      <c r="W1323" s="566"/>
      <c r="X1323" s="566"/>
      <c r="Y1323" s="566"/>
      <c r="Z1323" s="566"/>
      <c r="AA1323" s="566"/>
      <c r="AB1323" s="566"/>
      <c r="AC1323" s="566"/>
      <c r="AD1323" s="566"/>
    </row>
    <row r="1324" spans="18:30" x14ac:dyDescent="0.25">
      <c r="R1324" s="566"/>
      <c r="S1324" s="566"/>
      <c r="T1324" s="566"/>
      <c r="U1324" s="566"/>
      <c r="V1324" s="566"/>
      <c r="W1324" s="566"/>
      <c r="X1324" s="566"/>
      <c r="Y1324" s="566"/>
      <c r="Z1324" s="566"/>
      <c r="AA1324" s="566"/>
      <c r="AB1324" s="566"/>
      <c r="AC1324" s="566"/>
      <c r="AD1324" s="566"/>
    </row>
    <row r="1325" spans="18:30" x14ac:dyDescent="0.25">
      <c r="R1325" s="566"/>
      <c r="S1325" s="566"/>
      <c r="T1325" s="566"/>
      <c r="U1325" s="566"/>
      <c r="V1325" s="566"/>
      <c r="W1325" s="566"/>
      <c r="X1325" s="566"/>
      <c r="Y1325" s="566"/>
      <c r="Z1325" s="566"/>
      <c r="AA1325" s="566"/>
      <c r="AB1325" s="566"/>
      <c r="AC1325" s="566"/>
      <c r="AD1325" s="566"/>
    </row>
    <row r="1326" spans="18:30" x14ac:dyDescent="0.25">
      <c r="R1326" s="566"/>
      <c r="S1326" s="566"/>
      <c r="T1326" s="566"/>
      <c r="U1326" s="566"/>
      <c r="V1326" s="566"/>
      <c r="W1326" s="566"/>
      <c r="X1326" s="566"/>
      <c r="Y1326" s="566"/>
      <c r="Z1326" s="566"/>
      <c r="AA1326" s="566"/>
      <c r="AB1326" s="566"/>
      <c r="AC1326" s="566"/>
      <c r="AD1326" s="566"/>
    </row>
    <row r="1327" spans="18:30" x14ac:dyDescent="0.25">
      <c r="R1327" s="566"/>
      <c r="S1327" s="566"/>
      <c r="T1327" s="566"/>
      <c r="U1327" s="566"/>
      <c r="V1327" s="566"/>
      <c r="W1327" s="566"/>
      <c r="X1327" s="566"/>
      <c r="Y1327" s="566"/>
      <c r="Z1327" s="566"/>
      <c r="AA1327" s="566"/>
      <c r="AB1327" s="566"/>
      <c r="AC1327" s="566"/>
      <c r="AD1327" s="566"/>
    </row>
    <row r="1328" spans="18:30" x14ac:dyDescent="0.25">
      <c r="R1328" s="566"/>
      <c r="S1328" s="566"/>
      <c r="T1328" s="566"/>
      <c r="U1328" s="566"/>
      <c r="V1328" s="566"/>
      <c r="W1328" s="566"/>
      <c r="X1328" s="566"/>
      <c r="Y1328" s="566"/>
      <c r="Z1328" s="566"/>
      <c r="AA1328" s="566"/>
      <c r="AB1328" s="566"/>
      <c r="AC1328" s="566"/>
      <c r="AD1328" s="566"/>
    </row>
    <row r="1329" spans="18:30" x14ac:dyDescent="0.25">
      <c r="R1329" s="566"/>
      <c r="S1329" s="566"/>
      <c r="T1329" s="566"/>
      <c r="U1329" s="566"/>
      <c r="V1329" s="566"/>
      <c r="W1329" s="566"/>
      <c r="X1329" s="566"/>
      <c r="Y1329" s="566"/>
      <c r="Z1329" s="566"/>
      <c r="AA1329" s="566"/>
      <c r="AB1329" s="566"/>
      <c r="AC1329" s="566"/>
      <c r="AD1329" s="566"/>
    </row>
    <row r="1330" spans="18:30" x14ac:dyDescent="0.25">
      <c r="R1330" s="566"/>
      <c r="S1330" s="566"/>
      <c r="T1330" s="566"/>
      <c r="U1330" s="566"/>
      <c r="V1330" s="566"/>
      <c r="W1330" s="566"/>
      <c r="X1330" s="566"/>
      <c r="Y1330" s="566"/>
      <c r="Z1330" s="566"/>
      <c r="AA1330" s="566"/>
      <c r="AB1330" s="566"/>
      <c r="AC1330" s="566"/>
      <c r="AD1330" s="566"/>
    </row>
    <row r="1331" spans="18:30" x14ac:dyDescent="0.25">
      <c r="R1331" s="566"/>
      <c r="S1331" s="566"/>
      <c r="T1331" s="566"/>
      <c r="U1331" s="566"/>
      <c r="V1331" s="566"/>
      <c r="W1331" s="566"/>
      <c r="X1331" s="566"/>
      <c r="Y1331" s="566"/>
      <c r="Z1331" s="566"/>
      <c r="AA1331" s="566"/>
      <c r="AB1331" s="566"/>
      <c r="AC1331" s="566"/>
      <c r="AD1331" s="566"/>
    </row>
    <row r="1332" spans="18:30" x14ac:dyDescent="0.25">
      <c r="R1332" s="566"/>
      <c r="S1332" s="566"/>
      <c r="T1332" s="566"/>
      <c r="U1332" s="566"/>
      <c r="V1332" s="566"/>
      <c r="W1332" s="566"/>
      <c r="X1332" s="566"/>
      <c r="Y1332" s="566"/>
      <c r="Z1332" s="566"/>
      <c r="AA1332" s="566"/>
      <c r="AB1332" s="566"/>
      <c r="AC1332" s="566"/>
      <c r="AD1332" s="566"/>
    </row>
    <row r="1333" spans="18:30" x14ac:dyDescent="0.25">
      <c r="R1333" s="566"/>
      <c r="S1333" s="566"/>
      <c r="T1333" s="566"/>
      <c r="U1333" s="566"/>
      <c r="V1333" s="566"/>
      <c r="W1333" s="566"/>
      <c r="X1333" s="566"/>
      <c r="Y1333" s="566"/>
      <c r="Z1333" s="566"/>
      <c r="AA1333" s="566"/>
      <c r="AB1333" s="566"/>
      <c r="AC1333" s="566"/>
      <c r="AD1333" s="566"/>
    </row>
    <row r="1334" spans="18:30" x14ac:dyDescent="0.25">
      <c r="R1334" s="566"/>
      <c r="S1334" s="566"/>
      <c r="T1334" s="566"/>
      <c r="U1334" s="566"/>
      <c r="V1334" s="566"/>
      <c r="W1334" s="566"/>
      <c r="X1334" s="566"/>
      <c r="Y1334" s="566"/>
      <c r="Z1334" s="566"/>
      <c r="AA1334" s="566"/>
      <c r="AB1334" s="566"/>
      <c r="AC1334" s="566"/>
      <c r="AD1334" s="566"/>
    </row>
    <row r="1335" spans="18:30" x14ac:dyDescent="0.25">
      <c r="R1335" s="566"/>
      <c r="S1335" s="566"/>
      <c r="T1335" s="566"/>
      <c r="U1335" s="566"/>
      <c r="V1335" s="566"/>
      <c r="W1335" s="566"/>
      <c r="X1335" s="566"/>
      <c r="Y1335" s="566"/>
      <c r="Z1335" s="566"/>
      <c r="AA1335" s="566"/>
      <c r="AB1335" s="566"/>
      <c r="AC1335" s="566"/>
      <c r="AD1335" s="566"/>
    </row>
    <row r="1336" spans="18:30" x14ac:dyDescent="0.25">
      <c r="R1336" s="566"/>
      <c r="S1336" s="566"/>
      <c r="T1336" s="566"/>
      <c r="U1336" s="566"/>
      <c r="V1336" s="566"/>
      <c r="W1336" s="566"/>
      <c r="X1336" s="566"/>
      <c r="Y1336" s="566"/>
      <c r="Z1336" s="566"/>
      <c r="AA1336" s="566"/>
      <c r="AB1336" s="566"/>
      <c r="AC1336" s="566"/>
      <c r="AD1336" s="566"/>
    </row>
    <row r="1337" spans="18:30" x14ac:dyDescent="0.25">
      <c r="R1337" s="566"/>
      <c r="S1337" s="566"/>
      <c r="T1337" s="566"/>
      <c r="U1337" s="566"/>
      <c r="V1337" s="566"/>
      <c r="W1337" s="566"/>
      <c r="X1337" s="566"/>
      <c r="Y1337" s="566"/>
      <c r="Z1337" s="566"/>
      <c r="AA1337" s="566"/>
      <c r="AB1337" s="566"/>
      <c r="AC1337" s="566"/>
      <c r="AD1337" s="566"/>
    </row>
    <row r="1338" spans="18:30" x14ac:dyDescent="0.25">
      <c r="R1338" s="566"/>
      <c r="S1338" s="566"/>
      <c r="T1338" s="566"/>
      <c r="U1338" s="566"/>
      <c r="V1338" s="566"/>
      <c r="W1338" s="566"/>
      <c r="X1338" s="566"/>
      <c r="Y1338" s="566"/>
      <c r="Z1338" s="566"/>
      <c r="AA1338" s="566"/>
      <c r="AB1338" s="566"/>
      <c r="AC1338" s="566"/>
      <c r="AD1338" s="566"/>
    </row>
    <row r="1339" spans="18:30" x14ac:dyDescent="0.25">
      <c r="R1339" s="566"/>
      <c r="S1339" s="566"/>
      <c r="T1339" s="566"/>
      <c r="U1339" s="566"/>
      <c r="V1339" s="566"/>
      <c r="W1339" s="566"/>
      <c r="X1339" s="566"/>
      <c r="Y1339" s="566"/>
      <c r="Z1339" s="566"/>
      <c r="AA1339" s="566"/>
      <c r="AB1339" s="566"/>
      <c r="AC1339" s="566"/>
      <c r="AD1339" s="566"/>
    </row>
    <row r="1340" spans="18:30" x14ac:dyDescent="0.25">
      <c r="R1340" s="566"/>
      <c r="S1340" s="566"/>
      <c r="T1340" s="566"/>
      <c r="U1340" s="566"/>
      <c r="V1340" s="566"/>
      <c r="W1340" s="566"/>
      <c r="X1340" s="566"/>
      <c r="Y1340" s="566"/>
      <c r="Z1340" s="566"/>
      <c r="AA1340" s="566"/>
      <c r="AB1340" s="566"/>
      <c r="AC1340" s="566"/>
      <c r="AD1340" s="566"/>
    </row>
    <row r="1341" spans="18:30" x14ac:dyDescent="0.25">
      <c r="R1341" s="566"/>
      <c r="S1341" s="566"/>
      <c r="T1341" s="566"/>
      <c r="U1341" s="566"/>
      <c r="V1341" s="566"/>
      <c r="W1341" s="566"/>
      <c r="X1341" s="566"/>
      <c r="Y1341" s="566"/>
      <c r="Z1341" s="566"/>
      <c r="AA1341" s="566"/>
      <c r="AB1341" s="566"/>
      <c r="AC1341" s="566"/>
      <c r="AD1341" s="566"/>
    </row>
    <row r="1342" spans="18:30" x14ac:dyDescent="0.25">
      <c r="R1342" s="566"/>
      <c r="S1342" s="566"/>
      <c r="T1342" s="566"/>
      <c r="U1342" s="566"/>
      <c r="V1342" s="566"/>
      <c r="W1342" s="566"/>
      <c r="X1342" s="566"/>
      <c r="Y1342" s="566"/>
      <c r="Z1342" s="566"/>
      <c r="AA1342" s="566"/>
      <c r="AB1342" s="566"/>
      <c r="AC1342" s="566"/>
      <c r="AD1342" s="566"/>
    </row>
    <row r="1343" spans="18:30" x14ac:dyDescent="0.25">
      <c r="R1343" s="566"/>
      <c r="S1343" s="566"/>
      <c r="T1343" s="566"/>
      <c r="U1343" s="566"/>
      <c r="V1343" s="566"/>
      <c r="W1343" s="566"/>
      <c r="X1343" s="566"/>
      <c r="Y1343" s="566"/>
      <c r="Z1343" s="566"/>
      <c r="AA1343" s="566"/>
      <c r="AB1343" s="566"/>
      <c r="AC1343" s="566"/>
      <c r="AD1343" s="566"/>
    </row>
    <row r="1344" spans="18:30" x14ac:dyDescent="0.25">
      <c r="R1344" s="566"/>
      <c r="S1344" s="566"/>
      <c r="T1344" s="566"/>
      <c r="U1344" s="566"/>
      <c r="V1344" s="566"/>
      <c r="W1344" s="566"/>
      <c r="X1344" s="566"/>
      <c r="Y1344" s="566"/>
      <c r="Z1344" s="566"/>
      <c r="AA1344" s="566"/>
      <c r="AB1344" s="566"/>
      <c r="AC1344" s="566"/>
      <c r="AD1344" s="566"/>
    </row>
    <row r="1345" spans="18:30" x14ac:dyDescent="0.25">
      <c r="R1345" s="566"/>
      <c r="S1345" s="566"/>
      <c r="T1345" s="566"/>
      <c r="U1345" s="566"/>
      <c r="V1345" s="566"/>
      <c r="W1345" s="566"/>
      <c r="X1345" s="566"/>
      <c r="Y1345" s="566"/>
      <c r="Z1345" s="566"/>
      <c r="AA1345" s="566"/>
      <c r="AB1345" s="566"/>
      <c r="AC1345" s="566"/>
      <c r="AD1345" s="566"/>
    </row>
    <row r="1346" spans="18:30" x14ac:dyDescent="0.25">
      <c r="R1346" s="566"/>
      <c r="S1346" s="566"/>
      <c r="T1346" s="566"/>
      <c r="U1346" s="566"/>
      <c r="V1346" s="566"/>
      <c r="W1346" s="566"/>
      <c r="X1346" s="566"/>
      <c r="Y1346" s="566"/>
      <c r="Z1346" s="566"/>
      <c r="AA1346" s="566"/>
      <c r="AB1346" s="566"/>
      <c r="AC1346" s="566"/>
      <c r="AD1346" s="566"/>
    </row>
    <row r="1347" spans="18:30" x14ac:dyDescent="0.25">
      <c r="R1347" s="566"/>
      <c r="S1347" s="566"/>
      <c r="T1347" s="566"/>
      <c r="U1347" s="566"/>
      <c r="V1347" s="566"/>
      <c r="W1347" s="566"/>
      <c r="X1347" s="566"/>
      <c r="Y1347" s="566"/>
      <c r="Z1347" s="566"/>
      <c r="AA1347" s="566"/>
      <c r="AB1347" s="566"/>
      <c r="AC1347" s="566"/>
      <c r="AD1347" s="566"/>
    </row>
    <row r="1348" spans="18:30" x14ac:dyDescent="0.25">
      <c r="R1348" s="566"/>
      <c r="S1348" s="566"/>
      <c r="T1348" s="566"/>
      <c r="U1348" s="566"/>
      <c r="V1348" s="566"/>
      <c r="W1348" s="566"/>
      <c r="X1348" s="566"/>
      <c r="Y1348" s="566"/>
      <c r="Z1348" s="566"/>
      <c r="AA1348" s="566"/>
      <c r="AB1348" s="566"/>
      <c r="AC1348" s="566"/>
      <c r="AD1348" s="566"/>
    </row>
    <row r="1349" spans="18:30" x14ac:dyDescent="0.25">
      <c r="R1349" s="566"/>
      <c r="S1349" s="566"/>
      <c r="T1349" s="566"/>
      <c r="U1349" s="566"/>
      <c r="V1349" s="566"/>
      <c r="W1349" s="566"/>
      <c r="X1349" s="566"/>
      <c r="Y1349" s="566"/>
      <c r="Z1349" s="566"/>
      <c r="AA1349" s="566"/>
      <c r="AB1349" s="566"/>
      <c r="AC1349" s="566"/>
      <c r="AD1349" s="566"/>
    </row>
    <row r="1350" spans="18:30" x14ac:dyDescent="0.25">
      <c r="R1350" s="566"/>
      <c r="S1350" s="566"/>
      <c r="T1350" s="566"/>
      <c r="U1350" s="566"/>
      <c r="V1350" s="566"/>
      <c r="W1350" s="566"/>
      <c r="X1350" s="566"/>
      <c r="Y1350" s="566"/>
      <c r="Z1350" s="566"/>
      <c r="AA1350" s="566"/>
      <c r="AB1350" s="566"/>
      <c r="AC1350" s="566"/>
      <c r="AD1350" s="566"/>
    </row>
    <row r="1351" spans="18:30" x14ac:dyDescent="0.25">
      <c r="R1351" s="566"/>
      <c r="S1351" s="566"/>
      <c r="T1351" s="566"/>
      <c r="U1351" s="566"/>
      <c r="V1351" s="566"/>
      <c r="W1351" s="566"/>
      <c r="X1351" s="566"/>
      <c r="Y1351" s="566"/>
      <c r="Z1351" s="566"/>
      <c r="AA1351" s="566"/>
      <c r="AB1351" s="566"/>
      <c r="AC1351" s="566"/>
      <c r="AD1351" s="566"/>
    </row>
    <row r="1352" spans="18:30" x14ac:dyDescent="0.25">
      <c r="R1352" s="566"/>
      <c r="S1352" s="566"/>
      <c r="T1352" s="566"/>
      <c r="U1352" s="566"/>
      <c r="V1352" s="566"/>
      <c r="W1352" s="566"/>
      <c r="X1352" s="566"/>
      <c r="Y1352" s="566"/>
      <c r="Z1352" s="566"/>
      <c r="AA1352" s="566"/>
      <c r="AB1352" s="566"/>
      <c r="AC1352" s="566"/>
      <c r="AD1352" s="566"/>
    </row>
    <row r="1353" spans="18:30" x14ac:dyDescent="0.25">
      <c r="R1353" s="566"/>
      <c r="S1353" s="566"/>
      <c r="T1353" s="566"/>
      <c r="U1353" s="566"/>
      <c r="V1353" s="566"/>
      <c r="W1353" s="566"/>
      <c r="X1353" s="566"/>
      <c r="Y1353" s="566"/>
      <c r="Z1353" s="566"/>
      <c r="AA1353" s="566"/>
      <c r="AB1353" s="566"/>
      <c r="AC1353" s="566"/>
      <c r="AD1353" s="566"/>
    </row>
    <row r="1354" spans="18:30" x14ac:dyDescent="0.25">
      <c r="R1354" s="566"/>
      <c r="S1354" s="566"/>
      <c r="T1354" s="566"/>
      <c r="U1354" s="566"/>
      <c r="V1354" s="566"/>
      <c r="W1354" s="566"/>
      <c r="X1354" s="566"/>
      <c r="Y1354" s="566"/>
      <c r="Z1354" s="566"/>
      <c r="AA1354" s="566"/>
      <c r="AB1354" s="566"/>
      <c r="AC1354" s="566"/>
      <c r="AD1354" s="566"/>
    </row>
    <row r="1355" spans="18:30" x14ac:dyDescent="0.25">
      <c r="R1355" s="566"/>
      <c r="S1355" s="566"/>
      <c r="T1355" s="566"/>
      <c r="U1355" s="566"/>
      <c r="V1355" s="566"/>
      <c r="W1355" s="566"/>
      <c r="X1355" s="566"/>
      <c r="Y1355" s="566"/>
      <c r="Z1355" s="566"/>
      <c r="AA1355" s="566"/>
      <c r="AB1355" s="566"/>
      <c r="AC1355" s="566"/>
      <c r="AD1355" s="566"/>
    </row>
    <row r="1356" spans="18:30" x14ac:dyDescent="0.25">
      <c r="R1356" s="566"/>
      <c r="S1356" s="566"/>
      <c r="T1356" s="566"/>
      <c r="U1356" s="566"/>
      <c r="V1356" s="566"/>
      <c r="W1356" s="566"/>
      <c r="X1356" s="566"/>
      <c r="Y1356" s="566"/>
      <c r="Z1356" s="566"/>
      <c r="AA1356" s="566"/>
      <c r="AB1356" s="566"/>
      <c r="AC1356" s="566"/>
      <c r="AD1356" s="566"/>
    </row>
    <row r="1357" spans="18:30" x14ac:dyDescent="0.25">
      <c r="R1357" s="566"/>
      <c r="S1357" s="566"/>
      <c r="T1357" s="566"/>
      <c r="U1357" s="566"/>
      <c r="V1357" s="566"/>
      <c r="W1357" s="566"/>
      <c r="X1357" s="566"/>
      <c r="Y1357" s="566"/>
      <c r="Z1357" s="566"/>
      <c r="AA1357" s="566"/>
      <c r="AB1357" s="566"/>
      <c r="AC1357" s="566"/>
      <c r="AD1357" s="566"/>
    </row>
    <row r="1358" spans="18:30" x14ac:dyDescent="0.25">
      <c r="R1358" s="566"/>
      <c r="S1358" s="566"/>
      <c r="T1358" s="566"/>
      <c r="U1358" s="566"/>
      <c r="V1358" s="566"/>
      <c r="W1358" s="566"/>
      <c r="X1358" s="566"/>
      <c r="Y1358" s="566"/>
      <c r="Z1358" s="566"/>
      <c r="AA1358" s="566"/>
      <c r="AB1358" s="566"/>
      <c r="AC1358" s="566"/>
      <c r="AD1358" s="566"/>
    </row>
    <row r="1359" spans="18:30" x14ac:dyDescent="0.25">
      <c r="R1359" s="566"/>
      <c r="S1359" s="566"/>
      <c r="T1359" s="566"/>
      <c r="U1359" s="566"/>
      <c r="V1359" s="566"/>
      <c r="W1359" s="566"/>
      <c r="X1359" s="566"/>
      <c r="Y1359" s="566"/>
      <c r="Z1359" s="566"/>
      <c r="AA1359" s="566"/>
      <c r="AB1359" s="566"/>
      <c r="AC1359" s="566"/>
      <c r="AD1359" s="566"/>
    </row>
    <row r="1360" spans="18:30" x14ac:dyDescent="0.25">
      <c r="R1360" s="566"/>
      <c r="S1360" s="566"/>
      <c r="T1360" s="566"/>
      <c r="U1360" s="566"/>
      <c r="V1360" s="566"/>
      <c r="W1360" s="566"/>
      <c r="X1360" s="566"/>
      <c r="Y1360" s="566"/>
      <c r="Z1360" s="566"/>
      <c r="AA1360" s="566"/>
      <c r="AB1360" s="566"/>
      <c r="AC1360" s="566"/>
      <c r="AD1360" s="566"/>
    </row>
    <row r="1361" spans="18:30" x14ac:dyDescent="0.25">
      <c r="R1361" s="566"/>
      <c r="S1361" s="566"/>
      <c r="T1361" s="566"/>
      <c r="U1361" s="566"/>
      <c r="V1361" s="566"/>
      <c r="W1361" s="566"/>
      <c r="X1361" s="566"/>
      <c r="Y1361" s="566"/>
      <c r="Z1361" s="566"/>
      <c r="AA1361" s="566"/>
      <c r="AB1361" s="566"/>
      <c r="AC1361" s="566"/>
      <c r="AD1361" s="566"/>
    </row>
    <row r="1362" spans="18:30" x14ac:dyDescent="0.25">
      <c r="R1362" s="566"/>
      <c r="S1362" s="566"/>
      <c r="T1362" s="566"/>
      <c r="U1362" s="566"/>
      <c r="V1362" s="566"/>
      <c r="W1362" s="566"/>
      <c r="X1362" s="566"/>
      <c r="Y1362" s="566"/>
      <c r="Z1362" s="566"/>
      <c r="AA1362" s="566"/>
      <c r="AB1362" s="566"/>
      <c r="AC1362" s="566"/>
      <c r="AD1362" s="566"/>
    </row>
    <row r="1363" spans="18:30" x14ac:dyDescent="0.25">
      <c r="R1363" s="566"/>
      <c r="S1363" s="566"/>
      <c r="T1363" s="566"/>
      <c r="U1363" s="566"/>
      <c r="V1363" s="566"/>
      <c r="W1363" s="566"/>
      <c r="X1363" s="566"/>
      <c r="Y1363" s="566"/>
      <c r="Z1363" s="566"/>
      <c r="AA1363" s="566"/>
      <c r="AB1363" s="566"/>
      <c r="AC1363" s="566"/>
      <c r="AD1363" s="566"/>
    </row>
    <row r="1364" spans="18:30" x14ac:dyDescent="0.25">
      <c r="R1364" s="566"/>
      <c r="S1364" s="566"/>
      <c r="T1364" s="566"/>
      <c r="U1364" s="566"/>
      <c r="V1364" s="566"/>
      <c r="W1364" s="566"/>
      <c r="X1364" s="566"/>
      <c r="Y1364" s="566"/>
      <c r="Z1364" s="566"/>
      <c r="AA1364" s="566"/>
      <c r="AB1364" s="566"/>
      <c r="AC1364" s="566"/>
      <c r="AD1364" s="566"/>
    </row>
    <row r="1365" spans="18:30" x14ac:dyDescent="0.25">
      <c r="R1365" s="566"/>
      <c r="S1365" s="566"/>
      <c r="T1365" s="566"/>
      <c r="U1365" s="566"/>
      <c r="V1365" s="566"/>
      <c r="W1365" s="566"/>
      <c r="X1365" s="566"/>
      <c r="Y1365" s="566"/>
      <c r="Z1365" s="566"/>
      <c r="AA1365" s="566"/>
      <c r="AB1365" s="566"/>
      <c r="AC1365" s="566"/>
      <c r="AD1365" s="566"/>
    </row>
    <row r="1366" spans="18:30" x14ac:dyDescent="0.25">
      <c r="R1366" s="566"/>
      <c r="S1366" s="566"/>
      <c r="T1366" s="566"/>
      <c r="U1366" s="566"/>
      <c r="V1366" s="566"/>
      <c r="W1366" s="566"/>
      <c r="X1366" s="566"/>
      <c r="Y1366" s="566"/>
      <c r="Z1366" s="566"/>
      <c r="AA1366" s="566"/>
      <c r="AB1366" s="566"/>
      <c r="AC1366" s="566"/>
      <c r="AD1366" s="566"/>
    </row>
    <row r="1367" spans="18:30" x14ac:dyDescent="0.25">
      <c r="R1367" s="566"/>
      <c r="S1367" s="566"/>
      <c r="T1367" s="566"/>
      <c r="U1367" s="566"/>
      <c r="V1367" s="566"/>
      <c r="W1367" s="566"/>
      <c r="X1367" s="566"/>
      <c r="Y1367" s="566"/>
      <c r="Z1367" s="566"/>
      <c r="AA1367" s="566"/>
      <c r="AB1367" s="566"/>
      <c r="AC1367" s="566"/>
      <c r="AD1367" s="566"/>
    </row>
    <row r="1368" spans="18:30" x14ac:dyDescent="0.25">
      <c r="R1368" s="566"/>
      <c r="S1368" s="566"/>
      <c r="T1368" s="566"/>
      <c r="U1368" s="566"/>
      <c r="V1368" s="566"/>
      <c r="W1368" s="566"/>
      <c r="X1368" s="566"/>
      <c r="Y1368" s="566"/>
      <c r="Z1368" s="566"/>
      <c r="AA1368" s="566"/>
      <c r="AB1368" s="566"/>
      <c r="AC1368" s="566"/>
      <c r="AD1368" s="566"/>
    </row>
    <row r="1369" spans="18:30" x14ac:dyDescent="0.25">
      <c r="R1369" s="566"/>
      <c r="S1369" s="566"/>
      <c r="T1369" s="566"/>
      <c r="U1369" s="566"/>
      <c r="V1369" s="566"/>
      <c r="W1369" s="566"/>
      <c r="X1369" s="566"/>
      <c r="Y1369" s="566"/>
      <c r="Z1369" s="566"/>
      <c r="AA1369" s="566"/>
      <c r="AB1369" s="566"/>
      <c r="AC1369" s="566"/>
      <c r="AD1369" s="566"/>
    </row>
    <row r="1370" spans="18:30" x14ac:dyDescent="0.25">
      <c r="R1370" s="566"/>
      <c r="S1370" s="566"/>
      <c r="T1370" s="566"/>
      <c r="U1370" s="566"/>
      <c r="V1370" s="566"/>
      <c r="W1370" s="566"/>
      <c r="X1370" s="566"/>
      <c r="Y1370" s="566"/>
      <c r="Z1370" s="566"/>
      <c r="AA1370" s="566"/>
      <c r="AB1370" s="566"/>
      <c r="AC1370" s="566"/>
      <c r="AD1370" s="566"/>
    </row>
    <row r="1371" spans="18:30" x14ac:dyDescent="0.25">
      <c r="R1371" s="566"/>
      <c r="S1371" s="566"/>
      <c r="T1371" s="566"/>
      <c r="U1371" s="566"/>
      <c r="V1371" s="566"/>
      <c r="W1371" s="566"/>
      <c r="X1371" s="566"/>
      <c r="Y1371" s="566"/>
      <c r="Z1371" s="566"/>
      <c r="AA1371" s="566"/>
      <c r="AB1371" s="566"/>
      <c r="AC1371" s="566"/>
      <c r="AD1371" s="566"/>
    </row>
    <row r="1372" spans="18:30" x14ac:dyDescent="0.25">
      <c r="R1372" s="566"/>
      <c r="S1372" s="566"/>
      <c r="T1372" s="566"/>
      <c r="U1372" s="566"/>
      <c r="V1372" s="566"/>
      <c r="W1372" s="566"/>
      <c r="X1372" s="566"/>
      <c r="Y1372" s="566"/>
      <c r="Z1372" s="566"/>
      <c r="AA1372" s="566"/>
      <c r="AB1372" s="566"/>
      <c r="AC1372" s="566"/>
      <c r="AD1372" s="566"/>
    </row>
    <row r="1373" spans="18:30" x14ac:dyDescent="0.25">
      <c r="R1373" s="566"/>
      <c r="S1373" s="566"/>
      <c r="T1373" s="566"/>
      <c r="U1373" s="566"/>
      <c r="V1373" s="566"/>
      <c r="W1373" s="566"/>
      <c r="X1373" s="566"/>
      <c r="Y1373" s="566"/>
      <c r="Z1373" s="566"/>
      <c r="AA1373" s="566"/>
      <c r="AB1373" s="566"/>
      <c r="AC1373" s="566"/>
      <c r="AD1373" s="566"/>
    </row>
    <row r="1374" spans="18:30" x14ac:dyDescent="0.25">
      <c r="R1374" s="566"/>
      <c r="S1374" s="566"/>
      <c r="T1374" s="566"/>
      <c r="U1374" s="566"/>
      <c r="V1374" s="566"/>
      <c r="W1374" s="566"/>
      <c r="X1374" s="566"/>
      <c r="Y1374" s="566"/>
      <c r="Z1374" s="566"/>
      <c r="AA1374" s="566"/>
      <c r="AB1374" s="566"/>
      <c r="AC1374" s="566"/>
      <c r="AD1374" s="566"/>
    </row>
    <row r="1375" spans="18:30" x14ac:dyDescent="0.25">
      <c r="R1375" s="566"/>
      <c r="S1375" s="566"/>
      <c r="T1375" s="566"/>
      <c r="U1375" s="566"/>
      <c r="V1375" s="566"/>
      <c r="W1375" s="566"/>
      <c r="X1375" s="566"/>
      <c r="Y1375" s="566"/>
      <c r="Z1375" s="566"/>
      <c r="AA1375" s="566"/>
      <c r="AB1375" s="566"/>
      <c r="AC1375" s="566"/>
      <c r="AD1375" s="566"/>
    </row>
    <row r="1376" spans="18:30" x14ac:dyDescent="0.25">
      <c r="R1376" s="566"/>
      <c r="S1376" s="566"/>
      <c r="T1376" s="566"/>
      <c r="U1376" s="566"/>
      <c r="V1376" s="566"/>
      <c r="W1376" s="566"/>
      <c r="X1376" s="566"/>
      <c r="Y1376" s="566"/>
      <c r="Z1376" s="566"/>
      <c r="AA1376" s="566"/>
      <c r="AB1376" s="566"/>
      <c r="AC1376" s="566"/>
      <c r="AD1376" s="566"/>
    </row>
    <row r="1377" spans="18:30" x14ac:dyDescent="0.25">
      <c r="R1377" s="566"/>
      <c r="S1377" s="566"/>
      <c r="T1377" s="566"/>
      <c r="U1377" s="566"/>
      <c r="V1377" s="566"/>
      <c r="W1377" s="566"/>
      <c r="X1377" s="566"/>
      <c r="Y1377" s="566"/>
      <c r="Z1377" s="566"/>
      <c r="AA1377" s="566"/>
      <c r="AB1377" s="566"/>
      <c r="AC1377" s="566"/>
      <c r="AD1377" s="566"/>
    </row>
    <row r="1378" spans="18:30" x14ac:dyDescent="0.25">
      <c r="R1378" s="566"/>
      <c r="S1378" s="566"/>
      <c r="T1378" s="566"/>
      <c r="U1378" s="566"/>
      <c r="V1378" s="566"/>
      <c r="W1378" s="566"/>
      <c r="X1378" s="566"/>
      <c r="Y1378" s="566"/>
      <c r="Z1378" s="566"/>
      <c r="AA1378" s="566"/>
      <c r="AB1378" s="566"/>
      <c r="AC1378" s="566"/>
      <c r="AD1378" s="566"/>
    </row>
    <row r="1379" spans="18:30" x14ac:dyDescent="0.25">
      <c r="R1379" s="566"/>
      <c r="S1379" s="566"/>
      <c r="T1379" s="566"/>
      <c r="U1379" s="566"/>
      <c r="V1379" s="566"/>
      <c r="W1379" s="566"/>
      <c r="X1379" s="566"/>
      <c r="Y1379" s="566"/>
      <c r="Z1379" s="566"/>
      <c r="AA1379" s="566"/>
      <c r="AB1379" s="566"/>
      <c r="AC1379" s="566"/>
      <c r="AD1379" s="566"/>
    </row>
    <row r="1380" spans="18:30" x14ac:dyDescent="0.25">
      <c r="R1380" s="566"/>
      <c r="S1380" s="566"/>
      <c r="T1380" s="566"/>
      <c r="U1380" s="566"/>
      <c r="V1380" s="566"/>
      <c r="W1380" s="566"/>
      <c r="X1380" s="566"/>
      <c r="Y1380" s="566"/>
      <c r="Z1380" s="566"/>
      <c r="AA1380" s="566"/>
      <c r="AB1380" s="566"/>
      <c r="AC1380" s="566"/>
      <c r="AD1380" s="566"/>
    </row>
    <row r="1381" spans="18:30" x14ac:dyDescent="0.25">
      <c r="R1381" s="566"/>
      <c r="S1381" s="566"/>
      <c r="T1381" s="566"/>
      <c r="U1381" s="566"/>
      <c r="V1381" s="566"/>
      <c r="W1381" s="566"/>
      <c r="X1381" s="566"/>
      <c r="Y1381" s="566"/>
      <c r="Z1381" s="566"/>
      <c r="AA1381" s="566"/>
      <c r="AB1381" s="566"/>
      <c r="AC1381" s="566"/>
      <c r="AD1381" s="566"/>
    </row>
    <row r="1382" spans="18:30" x14ac:dyDescent="0.25">
      <c r="R1382" s="566"/>
      <c r="S1382" s="566"/>
      <c r="T1382" s="566"/>
      <c r="U1382" s="566"/>
      <c r="V1382" s="566"/>
      <c r="W1382" s="566"/>
      <c r="X1382" s="566"/>
      <c r="Y1382" s="566"/>
      <c r="Z1382" s="566"/>
      <c r="AA1382" s="566"/>
      <c r="AB1382" s="566"/>
      <c r="AC1382" s="566"/>
      <c r="AD1382" s="566"/>
    </row>
    <row r="1383" spans="18:30" x14ac:dyDescent="0.25">
      <c r="R1383" s="566"/>
      <c r="S1383" s="566"/>
      <c r="T1383" s="566"/>
      <c r="U1383" s="566"/>
      <c r="V1383" s="566"/>
      <c r="W1383" s="566"/>
      <c r="X1383" s="566"/>
      <c r="Y1383" s="566"/>
      <c r="Z1383" s="566"/>
      <c r="AA1383" s="566"/>
      <c r="AB1383" s="566"/>
      <c r="AC1383" s="566"/>
      <c r="AD1383" s="566"/>
    </row>
    <row r="1384" spans="18:30" x14ac:dyDescent="0.25">
      <c r="R1384" s="566"/>
      <c r="S1384" s="566"/>
      <c r="T1384" s="566"/>
      <c r="U1384" s="566"/>
      <c r="V1384" s="566"/>
      <c r="W1384" s="566"/>
      <c r="X1384" s="566"/>
      <c r="Y1384" s="566"/>
      <c r="Z1384" s="566"/>
      <c r="AA1384" s="566"/>
      <c r="AB1384" s="566"/>
      <c r="AC1384" s="566"/>
      <c r="AD1384" s="566"/>
    </row>
    <row r="1385" spans="18:30" x14ac:dyDescent="0.25">
      <c r="R1385" s="566"/>
      <c r="S1385" s="566"/>
      <c r="T1385" s="566"/>
      <c r="U1385" s="566"/>
      <c r="V1385" s="566"/>
      <c r="W1385" s="566"/>
      <c r="X1385" s="566"/>
      <c r="Y1385" s="566"/>
      <c r="Z1385" s="566"/>
      <c r="AA1385" s="566"/>
      <c r="AB1385" s="566"/>
      <c r="AC1385" s="566"/>
      <c r="AD1385" s="566"/>
    </row>
    <row r="1386" spans="18:30" x14ac:dyDescent="0.25">
      <c r="R1386" s="566"/>
      <c r="S1386" s="566"/>
      <c r="T1386" s="566"/>
      <c r="U1386" s="566"/>
      <c r="V1386" s="566"/>
      <c r="W1386" s="566"/>
      <c r="X1386" s="566"/>
      <c r="Y1386" s="566"/>
      <c r="Z1386" s="566"/>
      <c r="AA1386" s="566"/>
      <c r="AB1386" s="566"/>
      <c r="AC1386" s="566"/>
      <c r="AD1386" s="566"/>
    </row>
    <row r="1387" spans="18:30" x14ac:dyDescent="0.25">
      <c r="R1387" s="566"/>
      <c r="S1387" s="566"/>
      <c r="T1387" s="566"/>
      <c r="U1387" s="566"/>
      <c r="V1387" s="566"/>
      <c r="W1387" s="566"/>
      <c r="X1387" s="566"/>
      <c r="Y1387" s="566"/>
      <c r="Z1387" s="566"/>
      <c r="AA1387" s="566"/>
      <c r="AB1387" s="566"/>
      <c r="AC1387" s="566"/>
      <c r="AD1387" s="566"/>
    </row>
    <row r="1388" spans="18:30" x14ac:dyDescent="0.25">
      <c r="R1388" s="566"/>
      <c r="S1388" s="566"/>
      <c r="T1388" s="566"/>
      <c r="U1388" s="566"/>
      <c r="V1388" s="566"/>
      <c r="W1388" s="566"/>
      <c r="X1388" s="566"/>
      <c r="Y1388" s="566"/>
      <c r="Z1388" s="566"/>
      <c r="AA1388" s="566"/>
      <c r="AB1388" s="566"/>
      <c r="AC1388" s="566"/>
      <c r="AD1388" s="566"/>
    </row>
    <row r="1389" spans="18:30" x14ac:dyDescent="0.25">
      <c r="R1389" s="566"/>
      <c r="S1389" s="566"/>
      <c r="T1389" s="566"/>
      <c r="U1389" s="566"/>
      <c r="V1389" s="566"/>
      <c r="W1389" s="566"/>
      <c r="X1389" s="566"/>
      <c r="Y1389" s="566"/>
      <c r="Z1389" s="566"/>
      <c r="AA1389" s="566"/>
      <c r="AB1389" s="566"/>
      <c r="AC1389" s="566"/>
      <c r="AD1389" s="566"/>
    </row>
    <row r="1390" spans="18:30" x14ac:dyDescent="0.25">
      <c r="R1390" s="566"/>
      <c r="S1390" s="566"/>
      <c r="T1390" s="566"/>
      <c r="U1390" s="566"/>
      <c r="V1390" s="566"/>
      <c r="W1390" s="566"/>
      <c r="X1390" s="566"/>
      <c r="Y1390" s="566"/>
      <c r="Z1390" s="566"/>
      <c r="AA1390" s="566"/>
      <c r="AB1390" s="566"/>
      <c r="AC1390" s="566"/>
      <c r="AD1390" s="566"/>
    </row>
    <row r="1391" spans="18:30" x14ac:dyDescent="0.25">
      <c r="R1391" s="566"/>
      <c r="S1391" s="566"/>
      <c r="T1391" s="566"/>
      <c r="U1391" s="566"/>
      <c r="V1391" s="566"/>
      <c r="W1391" s="566"/>
      <c r="X1391" s="566"/>
      <c r="Y1391" s="566"/>
      <c r="Z1391" s="566"/>
      <c r="AA1391" s="566"/>
      <c r="AB1391" s="566"/>
      <c r="AC1391" s="566"/>
      <c r="AD1391" s="566"/>
    </row>
    <row r="1392" spans="18:30" x14ac:dyDescent="0.25">
      <c r="R1392" s="566"/>
      <c r="S1392" s="566"/>
      <c r="T1392" s="566"/>
      <c r="U1392" s="566"/>
      <c r="V1392" s="566"/>
      <c r="W1392" s="566"/>
      <c r="X1392" s="566"/>
      <c r="Y1392" s="566"/>
      <c r="Z1392" s="566"/>
      <c r="AA1392" s="566"/>
      <c r="AB1392" s="566"/>
      <c r="AC1392" s="566"/>
      <c r="AD1392" s="566"/>
    </row>
    <row r="1393" spans="18:30" x14ac:dyDescent="0.25">
      <c r="R1393" s="566"/>
      <c r="S1393" s="566"/>
      <c r="T1393" s="566"/>
      <c r="U1393" s="566"/>
      <c r="V1393" s="566"/>
      <c r="W1393" s="566"/>
      <c r="X1393" s="566"/>
      <c r="Y1393" s="566"/>
      <c r="Z1393" s="566"/>
      <c r="AA1393" s="566"/>
      <c r="AB1393" s="566"/>
      <c r="AC1393" s="566"/>
      <c r="AD1393" s="566"/>
    </row>
    <row r="1394" spans="18:30" x14ac:dyDescent="0.25">
      <c r="R1394" s="566"/>
      <c r="S1394" s="566"/>
      <c r="T1394" s="566"/>
      <c r="U1394" s="566"/>
      <c r="V1394" s="566"/>
      <c r="W1394" s="566"/>
      <c r="X1394" s="566"/>
      <c r="Y1394" s="566"/>
      <c r="Z1394" s="566"/>
      <c r="AA1394" s="566"/>
      <c r="AB1394" s="566"/>
      <c r="AC1394" s="566"/>
      <c r="AD1394" s="566"/>
    </row>
    <row r="1395" spans="18:30" x14ac:dyDescent="0.25">
      <c r="R1395" s="566"/>
      <c r="S1395" s="566"/>
      <c r="T1395" s="566"/>
      <c r="U1395" s="566"/>
      <c r="V1395" s="566"/>
      <c r="W1395" s="566"/>
      <c r="X1395" s="566"/>
      <c r="Y1395" s="566"/>
      <c r="Z1395" s="566"/>
      <c r="AA1395" s="566"/>
      <c r="AB1395" s="566"/>
      <c r="AC1395" s="566"/>
      <c r="AD1395" s="566"/>
    </row>
    <row r="1396" spans="18:30" x14ac:dyDescent="0.25">
      <c r="R1396" s="566"/>
      <c r="S1396" s="566"/>
      <c r="T1396" s="566"/>
      <c r="U1396" s="566"/>
      <c r="V1396" s="566"/>
      <c r="W1396" s="566"/>
      <c r="X1396" s="566"/>
      <c r="Y1396" s="566"/>
      <c r="Z1396" s="566"/>
      <c r="AA1396" s="566"/>
      <c r="AB1396" s="566"/>
      <c r="AC1396" s="566"/>
      <c r="AD1396" s="566"/>
    </row>
    <row r="1397" spans="18:30" x14ac:dyDescent="0.25">
      <c r="R1397" s="566"/>
      <c r="S1397" s="566"/>
      <c r="T1397" s="566"/>
      <c r="U1397" s="566"/>
      <c r="V1397" s="566"/>
      <c r="W1397" s="566"/>
      <c r="X1397" s="566"/>
      <c r="Y1397" s="566"/>
      <c r="Z1397" s="566"/>
      <c r="AA1397" s="566"/>
      <c r="AB1397" s="566"/>
      <c r="AC1397" s="566"/>
      <c r="AD1397" s="566"/>
    </row>
    <row r="1398" spans="18:30" x14ac:dyDescent="0.25">
      <c r="R1398" s="566"/>
      <c r="S1398" s="566"/>
      <c r="T1398" s="566"/>
      <c r="U1398" s="566"/>
      <c r="V1398" s="566"/>
      <c r="W1398" s="566"/>
      <c r="X1398" s="566"/>
      <c r="Y1398" s="566"/>
      <c r="Z1398" s="566"/>
      <c r="AA1398" s="566"/>
      <c r="AB1398" s="566"/>
      <c r="AC1398" s="566"/>
      <c r="AD1398" s="566"/>
    </row>
    <row r="1399" spans="18:30" x14ac:dyDescent="0.25">
      <c r="R1399" s="566"/>
      <c r="S1399" s="566"/>
      <c r="T1399" s="566"/>
      <c r="U1399" s="566"/>
      <c r="V1399" s="566"/>
      <c r="W1399" s="566"/>
      <c r="X1399" s="566"/>
      <c r="Y1399" s="566"/>
      <c r="Z1399" s="566"/>
      <c r="AA1399" s="566"/>
      <c r="AB1399" s="566"/>
      <c r="AC1399" s="566"/>
      <c r="AD1399" s="566"/>
    </row>
    <row r="1400" spans="18:30" x14ac:dyDescent="0.25">
      <c r="R1400" s="566"/>
      <c r="S1400" s="566"/>
      <c r="T1400" s="566"/>
      <c r="U1400" s="566"/>
      <c r="V1400" s="566"/>
      <c r="W1400" s="566"/>
      <c r="X1400" s="566"/>
      <c r="Y1400" s="566"/>
      <c r="Z1400" s="566"/>
      <c r="AA1400" s="566"/>
      <c r="AB1400" s="566"/>
      <c r="AC1400" s="566"/>
      <c r="AD1400" s="566"/>
    </row>
    <row r="1401" spans="18:30" x14ac:dyDescent="0.25">
      <c r="R1401" s="566"/>
      <c r="S1401" s="566"/>
      <c r="T1401" s="566"/>
      <c r="U1401" s="566"/>
      <c r="V1401" s="566"/>
      <c r="W1401" s="566"/>
      <c r="X1401" s="566"/>
      <c r="Y1401" s="566"/>
      <c r="Z1401" s="566"/>
      <c r="AA1401" s="566"/>
      <c r="AB1401" s="566"/>
      <c r="AC1401" s="566"/>
      <c r="AD1401" s="566"/>
    </row>
    <row r="1402" spans="18:30" x14ac:dyDescent="0.25">
      <c r="R1402" s="566"/>
      <c r="S1402" s="566"/>
      <c r="T1402" s="566"/>
      <c r="U1402" s="566"/>
      <c r="V1402" s="566"/>
      <c r="W1402" s="566"/>
      <c r="X1402" s="566"/>
      <c r="Y1402" s="566"/>
      <c r="Z1402" s="566"/>
      <c r="AA1402" s="566"/>
      <c r="AB1402" s="566"/>
      <c r="AC1402" s="566"/>
      <c r="AD1402" s="566"/>
    </row>
    <row r="1403" spans="18:30" x14ac:dyDescent="0.25">
      <c r="R1403" s="566"/>
      <c r="S1403" s="566"/>
      <c r="T1403" s="566"/>
      <c r="U1403" s="566"/>
      <c r="V1403" s="566"/>
      <c r="W1403" s="566"/>
      <c r="X1403" s="566"/>
      <c r="Y1403" s="566"/>
      <c r="Z1403" s="566"/>
      <c r="AA1403" s="566"/>
      <c r="AB1403" s="566"/>
      <c r="AC1403" s="566"/>
      <c r="AD1403" s="566"/>
    </row>
    <row r="1404" spans="18:30" x14ac:dyDescent="0.25">
      <c r="R1404" s="566"/>
      <c r="S1404" s="566"/>
      <c r="T1404" s="566"/>
      <c r="U1404" s="566"/>
      <c r="V1404" s="566"/>
      <c r="W1404" s="566"/>
      <c r="X1404" s="566"/>
      <c r="Y1404" s="566"/>
      <c r="Z1404" s="566"/>
      <c r="AA1404" s="566"/>
      <c r="AB1404" s="566"/>
      <c r="AC1404" s="566"/>
      <c r="AD1404" s="566"/>
    </row>
    <row r="1405" spans="18:30" x14ac:dyDescent="0.25">
      <c r="R1405" s="566"/>
      <c r="S1405" s="566"/>
      <c r="T1405" s="566"/>
      <c r="U1405" s="566"/>
      <c r="V1405" s="566"/>
      <c r="W1405" s="566"/>
      <c r="X1405" s="566"/>
      <c r="Y1405" s="566"/>
      <c r="Z1405" s="566"/>
      <c r="AA1405" s="566"/>
      <c r="AB1405" s="566"/>
      <c r="AC1405" s="566"/>
      <c r="AD1405" s="566"/>
    </row>
    <row r="1406" spans="18:30" x14ac:dyDescent="0.25">
      <c r="R1406" s="566"/>
      <c r="S1406" s="566"/>
      <c r="T1406" s="566"/>
      <c r="U1406" s="566"/>
      <c r="V1406" s="566"/>
      <c r="W1406" s="566"/>
      <c r="X1406" s="566"/>
      <c r="Y1406" s="566"/>
      <c r="Z1406" s="566"/>
      <c r="AA1406" s="566"/>
      <c r="AB1406" s="566"/>
      <c r="AC1406" s="566"/>
      <c r="AD1406" s="566"/>
    </row>
    <row r="1407" spans="18:30" x14ac:dyDescent="0.25">
      <c r="R1407" s="566"/>
      <c r="S1407" s="566"/>
      <c r="T1407" s="566"/>
      <c r="U1407" s="566"/>
      <c r="V1407" s="566"/>
      <c r="W1407" s="566"/>
      <c r="X1407" s="566"/>
      <c r="Y1407" s="566"/>
      <c r="Z1407" s="566"/>
      <c r="AA1407" s="566"/>
      <c r="AB1407" s="566"/>
      <c r="AC1407" s="566"/>
      <c r="AD1407" s="566"/>
    </row>
    <row r="1408" spans="18:30" x14ac:dyDescent="0.25">
      <c r="R1408" s="566"/>
      <c r="S1408" s="566"/>
      <c r="T1408" s="566"/>
      <c r="U1408" s="566"/>
      <c r="V1408" s="566"/>
      <c r="W1408" s="566"/>
      <c r="X1408" s="566"/>
      <c r="Y1408" s="566"/>
      <c r="Z1408" s="566"/>
      <c r="AA1408" s="566"/>
      <c r="AB1408" s="566"/>
      <c r="AC1408" s="566"/>
      <c r="AD1408" s="566"/>
    </row>
    <row r="1409" spans="18:30" x14ac:dyDescent="0.25">
      <c r="R1409" s="566"/>
      <c r="S1409" s="566"/>
      <c r="T1409" s="566"/>
      <c r="U1409" s="566"/>
      <c r="V1409" s="566"/>
      <c r="W1409" s="566"/>
      <c r="X1409" s="566"/>
      <c r="Y1409" s="566"/>
      <c r="Z1409" s="566"/>
      <c r="AA1409" s="566"/>
      <c r="AB1409" s="566"/>
      <c r="AC1409" s="566"/>
      <c r="AD1409" s="566"/>
    </row>
    <row r="1410" spans="18:30" x14ac:dyDescent="0.25">
      <c r="R1410" s="566"/>
      <c r="S1410" s="566"/>
      <c r="T1410" s="566"/>
      <c r="U1410" s="566"/>
      <c r="V1410" s="566"/>
      <c r="W1410" s="566"/>
      <c r="X1410" s="566"/>
      <c r="Y1410" s="566"/>
      <c r="Z1410" s="566"/>
      <c r="AA1410" s="566"/>
      <c r="AB1410" s="566"/>
      <c r="AC1410" s="566"/>
      <c r="AD1410" s="566"/>
    </row>
    <row r="1411" spans="18:30" x14ac:dyDescent="0.25">
      <c r="R1411" s="566"/>
      <c r="S1411" s="566"/>
      <c r="T1411" s="566"/>
      <c r="U1411" s="566"/>
      <c r="V1411" s="566"/>
      <c r="W1411" s="566"/>
      <c r="X1411" s="566"/>
      <c r="Y1411" s="566"/>
      <c r="Z1411" s="566"/>
      <c r="AA1411" s="566"/>
      <c r="AB1411" s="566"/>
      <c r="AC1411" s="566"/>
      <c r="AD1411" s="566"/>
    </row>
    <row r="1412" spans="18:30" x14ac:dyDescent="0.25">
      <c r="R1412" s="566"/>
      <c r="S1412" s="566"/>
      <c r="T1412" s="566"/>
      <c r="U1412" s="566"/>
      <c r="V1412" s="566"/>
      <c r="W1412" s="566"/>
      <c r="X1412" s="566"/>
      <c r="Y1412" s="566"/>
      <c r="Z1412" s="566"/>
      <c r="AA1412" s="566"/>
      <c r="AB1412" s="566"/>
      <c r="AC1412" s="566"/>
      <c r="AD1412" s="566"/>
    </row>
    <row r="1413" spans="18:30" x14ac:dyDescent="0.25">
      <c r="R1413" s="566"/>
      <c r="S1413" s="566"/>
      <c r="T1413" s="566"/>
      <c r="U1413" s="566"/>
      <c r="V1413" s="566"/>
      <c r="W1413" s="566"/>
      <c r="X1413" s="566"/>
      <c r="Y1413" s="566"/>
      <c r="Z1413" s="566"/>
      <c r="AA1413" s="566"/>
      <c r="AB1413" s="566"/>
      <c r="AC1413" s="566"/>
      <c r="AD1413" s="566"/>
    </row>
    <row r="1414" spans="18:30" x14ac:dyDescent="0.25">
      <c r="R1414" s="566"/>
      <c r="S1414" s="566"/>
      <c r="T1414" s="566"/>
      <c r="U1414" s="566"/>
      <c r="V1414" s="566"/>
      <c r="W1414" s="566"/>
      <c r="X1414" s="566"/>
      <c r="Y1414" s="566"/>
      <c r="Z1414" s="566"/>
      <c r="AA1414" s="566"/>
      <c r="AB1414" s="566"/>
      <c r="AC1414" s="566"/>
      <c r="AD1414" s="566"/>
    </row>
    <row r="1415" spans="18:30" x14ac:dyDescent="0.25">
      <c r="R1415" s="566"/>
      <c r="S1415" s="566"/>
      <c r="T1415" s="566"/>
      <c r="U1415" s="566"/>
      <c r="V1415" s="566"/>
      <c r="W1415" s="566"/>
      <c r="X1415" s="566"/>
      <c r="Y1415" s="566"/>
      <c r="Z1415" s="566"/>
      <c r="AA1415" s="566"/>
      <c r="AB1415" s="566"/>
      <c r="AC1415" s="566"/>
      <c r="AD1415" s="566"/>
    </row>
    <row r="1416" spans="18:30" x14ac:dyDescent="0.25">
      <c r="R1416" s="566"/>
      <c r="S1416" s="566"/>
      <c r="T1416" s="566"/>
      <c r="U1416" s="566"/>
      <c r="V1416" s="566"/>
      <c r="W1416" s="566"/>
      <c r="X1416" s="566"/>
      <c r="Y1416" s="566"/>
      <c r="Z1416" s="566"/>
      <c r="AA1416" s="566"/>
      <c r="AB1416" s="566"/>
      <c r="AC1416" s="566"/>
      <c r="AD1416" s="566"/>
    </row>
    <row r="1417" spans="18:30" x14ac:dyDescent="0.25">
      <c r="R1417" s="566"/>
      <c r="S1417" s="566"/>
      <c r="T1417" s="566"/>
      <c r="U1417" s="566"/>
      <c r="V1417" s="566"/>
      <c r="W1417" s="566"/>
      <c r="X1417" s="566"/>
      <c r="Y1417" s="566"/>
      <c r="Z1417" s="566"/>
      <c r="AA1417" s="566"/>
      <c r="AB1417" s="566"/>
      <c r="AC1417" s="566"/>
      <c r="AD1417" s="566"/>
    </row>
    <row r="1418" spans="18:30" x14ac:dyDescent="0.25">
      <c r="R1418" s="566"/>
      <c r="S1418" s="566"/>
      <c r="T1418" s="566"/>
      <c r="U1418" s="566"/>
      <c r="V1418" s="566"/>
      <c r="W1418" s="566"/>
      <c r="X1418" s="566"/>
      <c r="Y1418" s="566"/>
      <c r="Z1418" s="566"/>
      <c r="AA1418" s="566"/>
      <c r="AB1418" s="566"/>
      <c r="AC1418" s="566"/>
      <c r="AD1418" s="566"/>
    </row>
    <row r="1419" spans="18:30" x14ac:dyDescent="0.25">
      <c r="R1419" s="566"/>
      <c r="S1419" s="566"/>
      <c r="T1419" s="566"/>
      <c r="U1419" s="566"/>
      <c r="V1419" s="566"/>
      <c r="W1419" s="566"/>
      <c r="X1419" s="566"/>
      <c r="Y1419" s="566"/>
      <c r="Z1419" s="566"/>
      <c r="AA1419" s="566"/>
      <c r="AB1419" s="566"/>
      <c r="AC1419" s="566"/>
      <c r="AD1419" s="566"/>
    </row>
    <row r="1420" spans="18:30" x14ac:dyDescent="0.25">
      <c r="R1420" s="566"/>
      <c r="S1420" s="566"/>
      <c r="T1420" s="566"/>
      <c r="U1420" s="566"/>
      <c r="V1420" s="566"/>
      <c r="W1420" s="566"/>
      <c r="X1420" s="566"/>
      <c r="Y1420" s="566"/>
      <c r="Z1420" s="566"/>
      <c r="AA1420" s="566"/>
      <c r="AB1420" s="566"/>
      <c r="AC1420" s="566"/>
      <c r="AD1420" s="566"/>
    </row>
    <row r="1421" spans="18:30" x14ac:dyDescent="0.25">
      <c r="R1421" s="566"/>
      <c r="S1421" s="566"/>
      <c r="T1421" s="566"/>
      <c r="U1421" s="566"/>
      <c r="V1421" s="566"/>
      <c r="W1421" s="566"/>
      <c r="X1421" s="566"/>
      <c r="Y1421" s="566"/>
      <c r="Z1421" s="566"/>
      <c r="AA1421" s="566"/>
      <c r="AB1421" s="566"/>
      <c r="AC1421" s="566"/>
      <c r="AD1421" s="566"/>
    </row>
    <row r="1422" spans="18:30" x14ac:dyDescent="0.25">
      <c r="R1422" s="566"/>
      <c r="S1422" s="566"/>
      <c r="T1422" s="566"/>
      <c r="U1422" s="566"/>
      <c r="V1422" s="566"/>
      <c r="W1422" s="566"/>
      <c r="X1422" s="566"/>
      <c r="Y1422" s="566"/>
      <c r="Z1422" s="566"/>
      <c r="AA1422" s="566"/>
      <c r="AB1422" s="566"/>
      <c r="AC1422" s="566"/>
      <c r="AD1422" s="566"/>
    </row>
    <row r="1423" spans="18:30" x14ac:dyDescent="0.25">
      <c r="R1423" s="566"/>
      <c r="S1423" s="566"/>
      <c r="T1423" s="566"/>
      <c r="U1423" s="566"/>
      <c r="V1423" s="566"/>
      <c r="W1423" s="566"/>
      <c r="X1423" s="566"/>
      <c r="Y1423" s="566"/>
      <c r="Z1423" s="566"/>
      <c r="AA1423" s="566"/>
      <c r="AB1423" s="566"/>
      <c r="AC1423" s="566"/>
      <c r="AD1423" s="566"/>
    </row>
    <row r="1424" spans="18:30" x14ac:dyDescent="0.25">
      <c r="R1424" s="566"/>
      <c r="S1424" s="566"/>
      <c r="T1424" s="566"/>
      <c r="U1424" s="566"/>
      <c r="V1424" s="566"/>
      <c r="W1424" s="566"/>
      <c r="X1424" s="566"/>
      <c r="Y1424" s="566"/>
      <c r="Z1424" s="566"/>
      <c r="AA1424" s="566"/>
      <c r="AB1424" s="566"/>
      <c r="AC1424" s="566"/>
      <c r="AD1424" s="566"/>
    </row>
    <row r="1425" spans="18:30" x14ac:dyDescent="0.25">
      <c r="R1425" s="566"/>
      <c r="S1425" s="566"/>
      <c r="T1425" s="566"/>
      <c r="U1425" s="566"/>
      <c r="V1425" s="566"/>
      <c r="W1425" s="566"/>
      <c r="X1425" s="566"/>
      <c r="Y1425" s="566"/>
      <c r="Z1425" s="566"/>
      <c r="AA1425" s="566"/>
      <c r="AB1425" s="566"/>
      <c r="AC1425" s="566"/>
      <c r="AD1425" s="566"/>
    </row>
    <row r="1426" spans="18:30" x14ac:dyDescent="0.25">
      <c r="R1426" s="566"/>
      <c r="S1426" s="566"/>
      <c r="T1426" s="566"/>
      <c r="U1426" s="566"/>
      <c r="V1426" s="566"/>
      <c r="W1426" s="566"/>
      <c r="X1426" s="566"/>
      <c r="Y1426" s="566"/>
      <c r="Z1426" s="566"/>
      <c r="AA1426" s="566"/>
      <c r="AB1426" s="566"/>
      <c r="AC1426" s="566"/>
      <c r="AD1426" s="566"/>
    </row>
    <row r="1427" spans="18:30" x14ac:dyDescent="0.25">
      <c r="R1427" s="566"/>
      <c r="S1427" s="566"/>
      <c r="T1427" s="566"/>
      <c r="U1427" s="566"/>
      <c r="V1427" s="566"/>
      <c r="W1427" s="566"/>
      <c r="X1427" s="566"/>
      <c r="Y1427" s="566"/>
      <c r="Z1427" s="566"/>
      <c r="AA1427" s="566"/>
      <c r="AB1427" s="566"/>
      <c r="AC1427" s="566"/>
      <c r="AD1427" s="566"/>
    </row>
    <row r="1428" spans="18:30" x14ac:dyDescent="0.25">
      <c r="R1428" s="566"/>
      <c r="S1428" s="566"/>
      <c r="T1428" s="566"/>
      <c r="U1428" s="566"/>
      <c r="V1428" s="566"/>
      <c r="W1428" s="566"/>
      <c r="X1428" s="566"/>
      <c r="Y1428" s="566"/>
      <c r="Z1428" s="566"/>
      <c r="AA1428" s="566"/>
      <c r="AB1428" s="566"/>
      <c r="AC1428" s="566"/>
      <c r="AD1428" s="566"/>
    </row>
    <row r="1429" spans="18:30" x14ac:dyDescent="0.25">
      <c r="R1429" s="566"/>
      <c r="S1429" s="566"/>
      <c r="T1429" s="566"/>
      <c r="U1429" s="566"/>
      <c r="V1429" s="566"/>
      <c r="W1429" s="566"/>
      <c r="X1429" s="566"/>
      <c r="Y1429" s="566"/>
      <c r="Z1429" s="566"/>
      <c r="AA1429" s="566"/>
      <c r="AB1429" s="566"/>
      <c r="AC1429" s="566"/>
      <c r="AD1429" s="566"/>
    </row>
    <row r="1430" spans="18:30" x14ac:dyDescent="0.25">
      <c r="R1430" s="566"/>
      <c r="S1430" s="566"/>
      <c r="T1430" s="566"/>
      <c r="U1430" s="566"/>
      <c r="V1430" s="566"/>
      <c r="W1430" s="566"/>
      <c r="X1430" s="566"/>
      <c r="Y1430" s="566"/>
      <c r="Z1430" s="566"/>
      <c r="AA1430" s="566"/>
      <c r="AB1430" s="566"/>
      <c r="AC1430" s="566"/>
      <c r="AD1430" s="566"/>
    </row>
    <row r="1431" spans="18:30" x14ac:dyDescent="0.25">
      <c r="R1431" s="566"/>
      <c r="S1431" s="566"/>
      <c r="T1431" s="566"/>
      <c r="U1431" s="566"/>
      <c r="V1431" s="566"/>
      <c r="W1431" s="566"/>
      <c r="X1431" s="566"/>
      <c r="Y1431" s="566"/>
      <c r="Z1431" s="566"/>
      <c r="AA1431" s="566"/>
      <c r="AB1431" s="566"/>
      <c r="AC1431" s="566"/>
      <c r="AD1431" s="566"/>
    </row>
    <row r="1432" spans="18:30" x14ac:dyDescent="0.25">
      <c r="R1432" s="566"/>
      <c r="S1432" s="566"/>
      <c r="T1432" s="566"/>
      <c r="U1432" s="566"/>
      <c r="V1432" s="566"/>
      <c r="W1432" s="566"/>
      <c r="X1432" s="566"/>
      <c r="Y1432" s="566"/>
      <c r="Z1432" s="566"/>
      <c r="AA1432" s="566"/>
      <c r="AB1432" s="566"/>
      <c r="AC1432" s="566"/>
      <c r="AD1432" s="566"/>
    </row>
    <row r="1433" spans="18:30" x14ac:dyDescent="0.25">
      <c r="R1433" s="566"/>
      <c r="S1433" s="566"/>
      <c r="T1433" s="566"/>
      <c r="U1433" s="566"/>
      <c r="V1433" s="566"/>
      <c r="W1433" s="566"/>
      <c r="X1433" s="566"/>
      <c r="Y1433" s="566"/>
      <c r="Z1433" s="566"/>
      <c r="AA1433" s="566"/>
      <c r="AB1433" s="566"/>
      <c r="AC1433" s="566"/>
      <c r="AD1433" s="566"/>
    </row>
    <row r="1434" spans="18:30" x14ac:dyDescent="0.25">
      <c r="R1434" s="566"/>
      <c r="S1434" s="566"/>
      <c r="T1434" s="566"/>
      <c r="U1434" s="566"/>
      <c r="V1434" s="566"/>
      <c r="W1434" s="566"/>
      <c r="X1434" s="566"/>
      <c r="Y1434" s="566"/>
      <c r="Z1434" s="566"/>
      <c r="AA1434" s="566"/>
      <c r="AB1434" s="566"/>
      <c r="AC1434" s="566"/>
      <c r="AD1434" s="566"/>
    </row>
    <row r="1435" spans="18:30" x14ac:dyDescent="0.25">
      <c r="R1435" s="566"/>
      <c r="S1435" s="566"/>
      <c r="T1435" s="566"/>
      <c r="U1435" s="566"/>
      <c r="V1435" s="566"/>
      <c r="W1435" s="566"/>
      <c r="X1435" s="566"/>
      <c r="Y1435" s="566"/>
      <c r="Z1435" s="566"/>
      <c r="AA1435" s="566"/>
      <c r="AB1435" s="566"/>
      <c r="AC1435" s="566"/>
      <c r="AD1435" s="566"/>
    </row>
    <row r="1436" spans="18:30" x14ac:dyDescent="0.25">
      <c r="R1436" s="566"/>
      <c r="S1436" s="566"/>
      <c r="T1436" s="566"/>
      <c r="U1436" s="566"/>
      <c r="V1436" s="566"/>
      <c r="W1436" s="566"/>
      <c r="X1436" s="566"/>
      <c r="Y1436" s="566"/>
      <c r="Z1436" s="566"/>
      <c r="AA1436" s="566"/>
      <c r="AB1436" s="566"/>
      <c r="AC1436" s="566"/>
      <c r="AD1436" s="566"/>
    </row>
    <row r="1437" spans="18:30" x14ac:dyDescent="0.25">
      <c r="R1437" s="566"/>
      <c r="S1437" s="566"/>
      <c r="T1437" s="566"/>
      <c r="U1437" s="566"/>
      <c r="V1437" s="566"/>
      <c r="W1437" s="566"/>
      <c r="X1437" s="566"/>
      <c r="Y1437" s="566"/>
      <c r="Z1437" s="566"/>
      <c r="AA1437" s="566"/>
      <c r="AB1437" s="566"/>
      <c r="AC1437" s="566"/>
      <c r="AD1437" s="566"/>
    </row>
    <row r="1438" spans="18:30" x14ac:dyDescent="0.25">
      <c r="R1438" s="566"/>
      <c r="S1438" s="566"/>
      <c r="T1438" s="566"/>
      <c r="U1438" s="566"/>
      <c r="V1438" s="566"/>
      <c r="W1438" s="566"/>
      <c r="X1438" s="566"/>
      <c r="Y1438" s="566"/>
      <c r="Z1438" s="566"/>
      <c r="AA1438" s="566"/>
      <c r="AB1438" s="566"/>
      <c r="AC1438" s="566"/>
      <c r="AD1438" s="566"/>
    </row>
    <row r="1439" spans="18:30" x14ac:dyDescent="0.25">
      <c r="R1439" s="566"/>
      <c r="S1439" s="566"/>
      <c r="T1439" s="566"/>
      <c r="U1439" s="566"/>
      <c r="V1439" s="566"/>
      <c r="W1439" s="566"/>
      <c r="X1439" s="566"/>
      <c r="Y1439" s="566"/>
      <c r="Z1439" s="566"/>
      <c r="AA1439" s="566"/>
      <c r="AB1439" s="566"/>
      <c r="AC1439" s="566"/>
      <c r="AD1439" s="566"/>
    </row>
    <row r="1440" spans="18:30" x14ac:dyDescent="0.25">
      <c r="R1440" s="566"/>
      <c r="S1440" s="566"/>
      <c r="T1440" s="566"/>
      <c r="U1440" s="566"/>
      <c r="V1440" s="566"/>
      <c r="W1440" s="566"/>
      <c r="X1440" s="566"/>
      <c r="Y1440" s="566"/>
      <c r="Z1440" s="566"/>
      <c r="AA1440" s="566"/>
      <c r="AB1440" s="566"/>
      <c r="AC1440" s="566"/>
      <c r="AD1440" s="566"/>
    </row>
    <row r="1441" spans="18:30" x14ac:dyDescent="0.25">
      <c r="R1441" s="566"/>
      <c r="S1441" s="566"/>
      <c r="T1441" s="566"/>
      <c r="U1441" s="566"/>
      <c r="V1441" s="566"/>
      <c r="W1441" s="566"/>
      <c r="X1441" s="566"/>
      <c r="Y1441" s="566"/>
      <c r="Z1441" s="566"/>
      <c r="AA1441" s="566"/>
      <c r="AB1441" s="566"/>
      <c r="AC1441" s="566"/>
      <c r="AD1441" s="566"/>
    </row>
    <row r="1442" spans="18:30" x14ac:dyDescent="0.25">
      <c r="R1442" s="566"/>
      <c r="S1442" s="566"/>
      <c r="T1442" s="566"/>
      <c r="U1442" s="566"/>
      <c r="V1442" s="566"/>
      <c r="W1442" s="566"/>
      <c r="X1442" s="566"/>
      <c r="Y1442" s="566"/>
      <c r="Z1442" s="566"/>
      <c r="AA1442" s="566"/>
      <c r="AB1442" s="566"/>
      <c r="AC1442" s="566"/>
      <c r="AD1442" s="566"/>
    </row>
    <row r="1443" spans="18:30" x14ac:dyDescent="0.25">
      <c r="R1443" s="566"/>
      <c r="S1443" s="566"/>
      <c r="T1443" s="566"/>
      <c r="U1443" s="566"/>
      <c r="V1443" s="566"/>
      <c r="W1443" s="566"/>
      <c r="X1443" s="566"/>
      <c r="Y1443" s="566"/>
      <c r="Z1443" s="566"/>
      <c r="AA1443" s="566"/>
      <c r="AB1443" s="566"/>
      <c r="AC1443" s="566"/>
      <c r="AD1443" s="566"/>
    </row>
    <row r="1444" spans="18:30" x14ac:dyDescent="0.25">
      <c r="R1444" s="566"/>
      <c r="S1444" s="566"/>
      <c r="T1444" s="566"/>
      <c r="U1444" s="566"/>
      <c r="V1444" s="566"/>
      <c r="W1444" s="566"/>
      <c r="X1444" s="566"/>
      <c r="Y1444" s="566"/>
      <c r="Z1444" s="566"/>
      <c r="AA1444" s="566"/>
      <c r="AB1444" s="566"/>
      <c r="AC1444" s="566"/>
      <c r="AD1444" s="566"/>
    </row>
    <row r="1445" spans="18:30" x14ac:dyDescent="0.25">
      <c r="R1445" s="566"/>
      <c r="S1445" s="566"/>
      <c r="T1445" s="566"/>
      <c r="U1445" s="566"/>
      <c r="V1445" s="566"/>
      <c r="W1445" s="566"/>
      <c r="X1445" s="566"/>
      <c r="Y1445" s="566"/>
      <c r="Z1445" s="566"/>
      <c r="AA1445" s="566"/>
      <c r="AB1445" s="566"/>
      <c r="AC1445" s="566"/>
      <c r="AD1445" s="566"/>
    </row>
    <row r="1446" spans="18:30" x14ac:dyDescent="0.25">
      <c r="R1446" s="566"/>
      <c r="S1446" s="566"/>
      <c r="T1446" s="566"/>
      <c r="U1446" s="566"/>
      <c r="V1446" s="566"/>
      <c r="W1446" s="566"/>
      <c r="X1446" s="566"/>
      <c r="Y1446" s="566"/>
      <c r="Z1446" s="566"/>
      <c r="AA1446" s="566"/>
      <c r="AB1446" s="566"/>
      <c r="AC1446" s="566"/>
      <c r="AD1446" s="566"/>
    </row>
    <row r="1447" spans="18:30" x14ac:dyDescent="0.25">
      <c r="R1447" s="566"/>
      <c r="S1447" s="566"/>
      <c r="T1447" s="566"/>
      <c r="U1447" s="566"/>
      <c r="V1447" s="566"/>
      <c r="W1447" s="566"/>
      <c r="X1447" s="566"/>
      <c r="Y1447" s="566"/>
      <c r="Z1447" s="566"/>
      <c r="AA1447" s="566"/>
      <c r="AB1447" s="566"/>
      <c r="AC1447" s="566"/>
      <c r="AD1447" s="566"/>
    </row>
    <row r="1448" spans="18:30" x14ac:dyDescent="0.25">
      <c r="R1448" s="566"/>
      <c r="S1448" s="566"/>
      <c r="T1448" s="566"/>
      <c r="U1448" s="566"/>
      <c r="V1448" s="566"/>
      <c r="W1448" s="566"/>
      <c r="X1448" s="566"/>
      <c r="Y1448" s="566"/>
      <c r="Z1448" s="566"/>
      <c r="AA1448" s="566"/>
      <c r="AB1448" s="566"/>
      <c r="AC1448" s="566"/>
      <c r="AD1448" s="566"/>
    </row>
    <row r="1449" spans="18:30" x14ac:dyDescent="0.25">
      <c r="R1449" s="566"/>
      <c r="S1449" s="566"/>
      <c r="T1449" s="566"/>
      <c r="U1449" s="566"/>
      <c r="V1449" s="566"/>
      <c r="W1449" s="566"/>
      <c r="X1449" s="566"/>
      <c r="Y1449" s="566"/>
      <c r="Z1449" s="566"/>
      <c r="AA1449" s="566"/>
      <c r="AB1449" s="566"/>
      <c r="AC1449" s="566"/>
      <c r="AD1449" s="566"/>
    </row>
    <row r="1450" spans="18:30" x14ac:dyDescent="0.25">
      <c r="R1450" s="566"/>
      <c r="S1450" s="566"/>
      <c r="T1450" s="566"/>
      <c r="U1450" s="566"/>
      <c r="V1450" s="566"/>
      <c r="W1450" s="566"/>
      <c r="X1450" s="566"/>
      <c r="Y1450" s="566"/>
      <c r="Z1450" s="566"/>
      <c r="AA1450" s="566"/>
      <c r="AB1450" s="566"/>
      <c r="AC1450" s="566"/>
      <c r="AD1450" s="566"/>
    </row>
    <row r="1451" spans="18:30" x14ac:dyDescent="0.25">
      <c r="R1451" s="566"/>
      <c r="S1451" s="566"/>
      <c r="T1451" s="566"/>
      <c r="U1451" s="566"/>
      <c r="V1451" s="566"/>
      <c r="W1451" s="566"/>
      <c r="X1451" s="566"/>
      <c r="Y1451" s="566"/>
      <c r="Z1451" s="566"/>
      <c r="AA1451" s="566"/>
      <c r="AB1451" s="566"/>
      <c r="AC1451" s="566"/>
      <c r="AD1451" s="566"/>
    </row>
    <row r="1452" spans="18:30" x14ac:dyDescent="0.25">
      <c r="R1452" s="566"/>
      <c r="S1452" s="566"/>
      <c r="T1452" s="566"/>
      <c r="U1452" s="566"/>
      <c r="V1452" s="566"/>
      <c r="W1452" s="566"/>
      <c r="X1452" s="566"/>
      <c r="Y1452" s="566"/>
      <c r="Z1452" s="566"/>
      <c r="AA1452" s="566"/>
      <c r="AB1452" s="566"/>
      <c r="AC1452" s="566"/>
      <c r="AD1452" s="566"/>
    </row>
    <row r="1453" spans="18:30" x14ac:dyDescent="0.25">
      <c r="R1453" s="566"/>
      <c r="S1453" s="566"/>
      <c r="T1453" s="566"/>
      <c r="U1453" s="566"/>
      <c r="V1453" s="566"/>
      <c r="W1453" s="566"/>
      <c r="X1453" s="566"/>
      <c r="Y1453" s="566"/>
      <c r="Z1453" s="566"/>
      <c r="AA1453" s="566"/>
      <c r="AB1453" s="566"/>
      <c r="AC1453" s="566"/>
      <c r="AD1453" s="566"/>
    </row>
    <row r="1454" spans="18:30" x14ac:dyDescent="0.25">
      <c r="R1454" s="566"/>
      <c r="S1454" s="566"/>
      <c r="T1454" s="566"/>
      <c r="U1454" s="566"/>
      <c r="V1454" s="566"/>
      <c r="W1454" s="566"/>
      <c r="X1454" s="566"/>
      <c r="Y1454" s="566"/>
      <c r="Z1454" s="566"/>
      <c r="AA1454" s="566"/>
      <c r="AB1454" s="566"/>
      <c r="AC1454" s="566"/>
      <c r="AD1454" s="566"/>
    </row>
    <row r="1455" spans="18:30" x14ac:dyDescent="0.25">
      <c r="R1455" s="566"/>
      <c r="S1455" s="566"/>
      <c r="T1455" s="566"/>
      <c r="U1455" s="566"/>
      <c r="V1455" s="566"/>
      <c r="W1455" s="566"/>
      <c r="X1455" s="566"/>
      <c r="Y1455" s="566"/>
      <c r="Z1455" s="566"/>
      <c r="AA1455" s="566"/>
      <c r="AB1455" s="566"/>
      <c r="AC1455" s="566"/>
      <c r="AD1455" s="566"/>
    </row>
    <row r="1456" spans="18:30" x14ac:dyDescent="0.25">
      <c r="R1456" s="566"/>
      <c r="S1456" s="566"/>
      <c r="T1456" s="566"/>
      <c r="U1456" s="566"/>
      <c r="V1456" s="566"/>
      <c r="W1456" s="566"/>
      <c r="X1456" s="566"/>
      <c r="Y1456" s="566"/>
      <c r="Z1456" s="566"/>
      <c r="AA1456" s="566"/>
      <c r="AB1456" s="566"/>
      <c r="AC1456" s="566"/>
      <c r="AD1456" s="566"/>
    </row>
    <row r="1457" spans="18:30" x14ac:dyDescent="0.25">
      <c r="R1457" s="566"/>
      <c r="S1457" s="566"/>
      <c r="T1457" s="566"/>
      <c r="U1457" s="566"/>
      <c r="V1457" s="566"/>
      <c r="W1457" s="566"/>
      <c r="X1457" s="566"/>
      <c r="Y1457" s="566"/>
      <c r="Z1457" s="566"/>
      <c r="AA1457" s="566"/>
      <c r="AB1457" s="566"/>
      <c r="AC1457" s="566"/>
      <c r="AD1457" s="566"/>
    </row>
    <row r="1458" spans="18:30" x14ac:dyDescent="0.25">
      <c r="R1458" s="566"/>
      <c r="S1458" s="566"/>
      <c r="T1458" s="566"/>
      <c r="U1458" s="566"/>
      <c r="V1458" s="566"/>
      <c r="W1458" s="566"/>
      <c r="X1458" s="566"/>
      <c r="Y1458" s="566"/>
      <c r="Z1458" s="566"/>
      <c r="AA1458" s="566"/>
      <c r="AB1458" s="566"/>
      <c r="AC1458" s="566"/>
      <c r="AD1458" s="566"/>
    </row>
    <row r="1459" spans="18:30" x14ac:dyDescent="0.25">
      <c r="R1459" s="566"/>
      <c r="S1459" s="566"/>
      <c r="T1459" s="566"/>
      <c r="U1459" s="566"/>
      <c r="V1459" s="566"/>
      <c r="W1459" s="566"/>
      <c r="X1459" s="566"/>
      <c r="Y1459" s="566"/>
      <c r="Z1459" s="566"/>
      <c r="AA1459" s="566"/>
      <c r="AB1459" s="566"/>
      <c r="AC1459" s="566"/>
      <c r="AD1459" s="566"/>
    </row>
    <row r="1460" spans="18:30" x14ac:dyDescent="0.25">
      <c r="R1460" s="566"/>
      <c r="S1460" s="566"/>
      <c r="T1460" s="566"/>
      <c r="U1460" s="566"/>
      <c r="V1460" s="566"/>
      <c r="W1460" s="566"/>
      <c r="X1460" s="566"/>
      <c r="Y1460" s="566"/>
      <c r="Z1460" s="566"/>
      <c r="AA1460" s="566"/>
      <c r="AB1460" s="566"/>
      <c r="AC1460" s="566"/>
      <c r="AD1460" s="566"/>
    </row>
    <row r="1461" spans="18:30" x14ac:dyDescent="0.25">
      <c r="R1461" s="566"/>
      <c r="S1461" s="566"/>
      <c r="T1461" s="566"/>
      <c r="U1461" s="566"/>
      <c r="V1461" s="566"/>
      <c r="W1461" s="566"/>
      <c r="X1461" s="566"/>
      <c r="Z1461" s="566"/>
      <c r="AA1461" s="566"/>
      <c r="AB1461" s="566"/>
      <c r="AC1461" s="566"/>
      <c r="AD1461" s="566"/>
    </row>
    <row r="1462" spans="18:30" x14ac:dyDescent="0.25">
      <c r="R1462" s="566"/>
      <c r="S1462" s="566"/>
      <c r="T1462" s="566"/>
      <c r="U1462" s="566"/>
      <c r="V1462" s="566"/>
      <c r="W1462" s="566"/>
      <c r="X1462" s="566"/>
      <c r="Z1462" s="566"/>
      <c r="AA1462" s="566"/>
      <c r="AB1462" s="566"/>
      <c r="AC1462" s="566"/>
      <c r="AD1462" s="566"/>
    </row>
    <row r="1463" spans="18:30" x14ac:dyDescent="0.25">
      <c r="R1463" s="566"/>
      <c r="S1463" s="566"/>
      <c r="T1463" s="566"/>
      <c r="Z1463" s="566"/>
      <c r="AA1463" s="566"/>
    </row>
    <row r="1464" spans="18:30" x14ac:dyDescent="0.25">
      <c r="R1464" s="566"/>
      <c r="S1464" s="566"/>
      <c r="T1464" s="566"/>
      <c r="AA1464" s="566"/>
    </row>
  </sheetData>
  <sheetProtection formatCells="0" formatColumns="0" formatRows="0" insertHyperlinks="0" sort="0" autoFilter="0" pivotTables="0"/>
  <mergeCells count="486">
    <mergeCell ref="A1:D3"/>
    <mergeCell ref="E1:AY1"/>
    <mergeCell ref="E2:AY2"/>
    <mergeCell ref="E3:AD3"/>
    <mergeCell ref="AE3:AY3"/>
    <mergeCell ref="A4:D4"/>
    <mergeCell ref="E4:AY4"/>
    <mergeCell ref="A5:D5"/>
    <mergeCell ref="E5:AY5"/>
    <mergeCell ref="A6:D6"/>
    <mergeCell ref="E6:AY6"/>
    <mergeCell ref="A7:AY7"/>
    <mergeCell ref="A8:F8"/>
    <mergeCell ref="G8:S8"/>
    <mergeCell ref="T8:AF8"/>
    <mergeCell ref="AG8:AK8"/>
    <mergeCell ref="AL8:AM8"/>
    <mergeCell ref="AN8:AX8"/>
    <mergeCell ref="AY8:AY9"/>
    <mergeCell ref="A10:A135"/>
    <mergeCell ref="B10:B135"/>
    <mergeCell ref="C10:C15"/>
    <mergeCell ref="AF10:AF15"/>
    <mergeCell ref="AG10:AG15"/>
    <mergeCell ref="AH10:AH15"/>
    <mergeCell ref="AI10:AI15"/>
    <mergeCell ref="AJ10:AJ15"/>
    <mergeCell ref="AW10:AW15"/>
    <mergeCell ref="AX10:AX15"/>
    <mergeCell ref="C16:C21"/>
    <mergeCell ref="AF16:AF21"/>
    <mergeCell ref="AG16:AG21"/>
    <mergeCell ref="AH16:AH21"/>
    <mergeCell ref="AI16:AI21"/>
    <mergeCell ref="AJ16:AJ21"/>
    <mergeCell ref="AK16:AK21"/>
    <mergeCell ref="AL16:AL21"/>
    <mergeCell ref="AQ10:AQ15"/>
    <mergeCell ref="AR10:AR15"/>
    <mergeCell ref="AS10:AS15"/>
    <mergeCell ref="AT10:AT15"/>
    <mergeCell ref="AU10:AU15"/>
    <mergeCell ref="AV10:AV15"/>
    <mergeCell ref="AK10:AK15"/>
    <mergeCell ref="AL10:AL15"/>
    <mergeCell ref="AM10:AM15"/>
    <mergeCell ref="AN10:AN15"/>
    <mergeCell ref="AO10:AO15"/>
    <mergeCell ref="AP10:AP15"/>
    <mergeCell ref="AS16:AS21"/>
    <mergeCell ref="AT16:AT21"/>
    <mergeCell ref="AU16:AU21"/>
    <mergeCell ref="AV16:AV21"/>
    <mergeCell ref="AW16:AW21"/>
    <mergeCell ref="AX16:AX21"/>
    <mergeCell ref="AM16:AM21"/>
    <mergeCell ref="AN16:AN21"/>
    <mergeCell ref="AO16:AO21"/>
    <mergeCell ref="AP16:AP21"/>
    <mergeCell ref="AQ16:AQ21"/>
    <mergeCell ref="AR16:AR21"/>
    <mergeCell ref="C28:C33"/>
    <mergeCell ref="AF28:AF33"/>
    <mergeCell ref="AG28:AG33"/>
    <mergeCell ref="AH28:AH33"/>
    <mergeCell ref="AI28:AI33"/>
    <mergeCell ref="AJ28:AJ33"/>
    <mergeCell ref="AK28:AK33"/>
    <mergeCell ref="AL28:AL33"/>
    <mergeCell ref="AQ22:AQ27"/>
    <mergeCell ref="AK22:AK27"/>
    <mergeCell ref="AL22:AL27"/>
    <mergeCell ref="AM22:AM27"/>
    <mergeCell ref="AN22:AN27"/>
    <mergeCell ref="AO22:AO27"/>
    <mergeCell ref="AP22:AP27"/>
    <mergeCell ref="C22:C27"/>
    <mergeCell ref="AF22:AF27"/>
    <mergeCell ref="AG22:AG27"/>
    <mergeCell ref="AH22:AH27"/>
    <mergeCell ref="AI22:AI27"/>
    <mergeCell ref="AJ22:AJ27"/>
    <mergeCell ref="AX28:AX33"/>
    <mergeCell ref="AM28:AM33"/>
    <mergeCell ref="AN28:AN33"/>
    <mergeCell ref="AO28:AO33"/>
    <mergeCell ref="AP28:AP33"/>
    <mergeCell ref="AQ28:AQ33"/>
    <mergeCell ref="AR28:AR33"/>
    <mergeCell ref="AW22:AW27"/>
    <mergeCell ref="AX22:AX27"/>
    <mergeCell ref="AR22:AR27"/>
    <mergeCell ref="AS22:AS27"/>
    <mergeCell ref="AT22:AT27"/>
    <mergeCell ref="AU22:AU27"/>
    <mergeCell ref="AV22:AV27"/>
    <mergeCell ref="AG34:AG39"/>
    <mergeCell ref="AH34:AH39"/>
    <mergeCell ref="AI34:AI39"/>
    <mergeCell ref="AJ34:AJ39"/>
    <mergeCell ref="AS28:AS33"/>
    <mergeCell ref="AT28:AT33"/>
    <mergeCell ref="AU28:AU33"/>
    <mergeCell ref="AV28:AV33"/>
    <mergeCell ref="AW28:AW33"/>
    <mergeCell ref="AW34:AW39"/>
    <mergeCell ref="AX34:AX39"/>
    <mergeCell ref="C40:C45"/>
    <mergeCell ref="AF40:AF45"/>
    <mergeCell ref="AG40:AG45"/>
    <mergeCell ref="AH40:AH45"/>
    <mergeCell ref="AI40:AI45"/>
    <mergeCell ref="AJ40:AJ45"/>
    <mergeCell ref="AK40:AK45"/>
    <mergeCell ref="AL40:AL45"/>
    <mergeCell ref="AQ34:AQ39"/>
    <mergeCell ref="AR34:AR39"/>
    <mergeCell ref="AS34:AS39"/>
    <mergeCell ref="AT34:AT39"/>
    <mergeCell ref="AU34:AU39"/>
    <mergeCell ref="AV34:AV39"/>
    <mergeCell ref="AK34:AK39"/>
    <mergeCell ref="AL34:AL39"/>
    <mergeCell ref="AM34:AM39"/>
    <mergeCell ref="AN34:AN39"/>
    <mergeCell ref="AO34:AO39"/>
    <mergeCell ref="AP34:AP39"/>
    <mergeCell ref="C34:C39"/>
    <mergeCell ref="AF34:AF39"/>
    <mergeCell ref="AS40:AS45"/>
    <mergeCell ref="AT40:AT45"/>
    <mergeCell ref="AU40:AU45"/>
    <mergeCell ref="AV40:AV45"/>
    <mergeCell ref="AW40:AW45"/>
    <mergeCell ref="AX40:AX45"/>
    <mergeCell ref="AM40:AM45"/>
    <mergeCell ref="AN40:AN45"/>
    <mergeCell ref="AO40:AO45"/>
    <mergeCell ref="AP40:AP45"/>
    <mergeCell ref="AQ40:AQ45"/>
    <mergeCell ref="AR40:AR45"/>
    <mergeCell ref="C52:C57"/>
    <mergeCell ref="AF52:AF57"/>
    <mergeCell ref="AG52:AG57"/>
    <mergeCell ref="AH52:AH57"/>
    <mergeCell ref="AI52:AI57"/>
    <mergeCell ref="AJ52:AJ57"/>
    <mergeCell ref="AK52:AK57"/>
    <mergeCell ref="AL52:AL57"/>
    <mergeCell ref="AQ46:AQ51"/>
    <mergeCell ref="AK46:AK51"/>
    <mergeCell ref="AL46:AL51"/>
    <mergeCell ref="AM46:AM51"/>
    <mergeCell ref="AN46:AN51"/>
    <mergeCell ref="AO46:AO51"/>
    <mergeCell ref="AP46:AP51"/>
    <mergeCell ref="C46:C51"/>
    <mergeCell ref="AF46:AF51"/>
    <mergeCell ref="AG46:AG51"/>
    <mergeCell ref="AH46:AH51"/>
    <mergeCell ref="AI46:AI51"/>
    <mergeCell ref="AJ46:AJ51"/>
    <mergeCell ref="AX52:AX57"/>
    <mergeCell ref="AM52:AM57"/>
    <mergeCell ref="AN52:AN57"/>
    <mergeCell ref="AO52:AO57"/>
    <mergeCell ref="AP52:AP57"/>
    <mergeCell ref="AQ52:AQ57"/>
    <mergeCell ref="AR52:AR57"/>
    <mergeCell ref="AW46:AW51"/>
    <mergeCell ref="AX46:AX51"/>
    <mergeCell ref="AR46:AR51"/>
    <mergeCell ref="AS46:AS51"/>
    <mergeCell ref="AT46:AT51"/>
    <mergeCell ref="AU46:AU51"/>
    <mergeCell ref="AV46:AV51"/>
    <mergeCell ref="AG58:AG63"/>
    <mergeCell ref="AH58:AH63"/>
    <mergeCell ref="AI58:AI63"/>
    <mergeCell ref="AJ58:AJ63"/>
    <mergeCell ref="AS52:AS57"/>
    <mergeCell ref="AT52:AT57"/>
    <mergeCell ref="AU52:AU57"/>
    <mergeCell ref="AV52:AV57"/>
    <mergeCell ref="AW52:AW57"/>
    <mergeCell ref="AW58:AW63"/>
    <mergeCell ref="AX58:AX63"/>
    <mergeCell ref="C64:C69"/>
    <mergeCell ref="AF64:AF69"/>
    <mergeCell ref="AG64:AG69"/>
    <mergeCell ref="AH64:AH69"/>
    <mergeCell ref="AI64:AI69"/>
    <mergeCell ref="AJ64:AJ69"/>
    <mergeCell ref="AK64:AK69"/>
    <mergeCell ref="AL64:AL69"/>
    <mergeCell ref="AQ58:AQ63"/>
    <mergeCell ref="AR58:AR63"/>
    <mergeCell ref="AS58:AS63"/>
    <mergeCell ref="AT58:AT63"/>
    <mergeCell ref="AU58:AU63"/>
    <mergeCell ref="AV58:AV63"/>
    <mergeCell ref="AK58:AK63"/>
    <mergeCell ref="AL58:AL63"/>
    <mergeCell ref="AM58:AM63"/>
    <mergeCell ref="AN58:AN63"/>
    <mergeCell ref="AO58:AO63"/>
    <mergeCell ref="AP58:AP63"/>
    <mergeCell ref="C58:C63"/>
    <mergeCell ref="AF58:AF63"/>
    <mergeCell ref="AS64:AS69"/>
    <mergeCell ref="AT64:AT69"/>
    <mergeCell ref="AU64:AU69"/>
    <mergeCell ref="AV64:AV69"/>
    <mergeCell ref="AW64:AW69"/>
    <mergeCell ref="AX64:AX69"/>
    <mergeCell ref="AM64:AM69"/>
    <mergeCell ref="AN64:AN69"/>
    <mergeCell ref="AO64:AO69"/>
    <mergeCell ref="AP64:AP69"/>
    <mergeCell ref="AQ64:AQ69"/>
    <mergeCell ref="AR64:AR69"/>
    <mergeCell ref="C76:C81"/>
    <mergeCell ref="AF76:AF81"/>
    <mergeCell ref="AG76:AG81"/>
    <mergeCell ref="AH76:AH81"/>
    <mergeCell ref="AI76:AI81"/>
    <mergeCell ref="AJ76:AJ81"/>
    <mergeCell ref="AK76:AK81"/>
    <mergeCell ref="AL76:AL81"/>
    <mergeCell ref="AQ70:AQ75"/>
    <mergeCell ref="AK70:AK75"/>
    <mergeCell ref="AL70:AL75"/>
    <mergeCell ref="AM70:AM75"/>
    <mergeCell ref="AN70:AN75"/>
    <mergeCell ref="AO70:AO75"/>
    <mergeCell ref="AP70:AP75"/>
    <mergeCell ref="C70:C75"/>
    <mergeCell ref="AF70:AF75"/>
    <mergeCell ref="AG70:AG75"/>
    <mergeCell ref="AH70:AH75"/>
    <mergeCell ref="AI70:AI75"/>
    <mergeCell ref="AJ70:AJ75"/>
    <mergeCell ref="AX76:AX81"/>
    <mergeCell ref="AM76:AM81"/>
    <mergeCell ref="AN76:AN81"/>
    <mergeCell ref="AO76:AO81"/>
    <mergeCell ref="AP76:AP81"/>
    <mergeCell ref="AQ76:AQ81"/>
    <mergeCell ref="AR76:AR81"/>
    <mergeCell ref="AW70:AW75"/>
    <mergeCell ref="AX70:AX75"/>
    <mergeCell ref="AR70:AR75"/>
    <mergeCell ref="AS70:AS75"/>
    <mergeCell ref="AT70:AT75"/>
    <mergeCell ref="AU70:AU75"/>
    <mergeCell ref="AV70:AV75"/>
    <mergeCell ref="AG82:AG87"/>
    <mergeCell ref="AH82:AH87"/>
    <mergeCell ref="AI82:AI87"/>
    <mergeCell ref="AJ82:AJ87"/>
    <mergeCell ref="AS76:AS81"/>
    <mergeCell ref="AT76:AT81"/>
    <mergeCell ref="AU76:AU81"/>
    <mergeCell ref="AV76:AV81"/>
    <mergeCell ref="AW76:AW81"/>
    <mergeCell ref="AW82:AW87"/>
    <mergeCell ref="AX82:AX87"/>
    <mergeCell ref="C88:C93"/>
    <mergeCell ref="AF88:AF93"/>
    <mergeCell ref="AG88:AG93"/>
    <mergeCell ref="AH88:AH93"/>
    <mergeCell ref="AI88:AI93"/>
    <mergeCell ref="AJ88:AJ93"/>
    <mergeCell ref="AK88:AK93"/>
    <mergeCell ref="AL88:AL93"/>
    <mergeCell ref="AQ82:AQ87"/>
    <mergeCell ref="AR82:AR87"/>
    <mergeCell ref="AS82:AS87"/>
    <mergeCell ref="AT82:AT87"/>
    <mergeCell ref="AU82:AU87"/>
    <mergeCell ref="AV82:AV87"/>
    <mergeCell ref="AK82:AK87"/>
    <mergeCell ref="AL82:AL87"/>
    <mergeCell ref="AM82:AM87"/>
    <mergeCell ref="AN82:AN87"/>
    <mergeCell ref="AO82:AO87"/>
    <mergeCell ref="AP82:AP87"/>
    <mergeCell ref="C82:C87"/>
    <mergeCell ref="AF82:AF87"/>
    <mergeCell ref="AS88:AS93"/>
    <mergeCell ref="AT88:AT93"/>
    <mergeCell ref="AU88:AU93"/>
    <mergeCell ref="AV88:AV93"/>
    <mergeCell ref="AW88:AW93"/>
    <mergeCell ref="AX88:AX93"/>
    <mergeCell ref="AM88:AM93"/>
    <mergeCell ref="AN88:AN93"/>
    <mergeCell ref="AO88:AO93"/>
    <mergeCell ref="AP88:AP93"/>
    <mergeCell ref="AQ88:AQ93"/>
    <mergeCell ref="AR88:AR93"/>
    <mergeCell ref="C100:C105"/>
    <mergeCell ref="AF100:AF105"/>
    <mergeCell ref="AG100:AG105"/>
    <mergeCell ref="AH100:AH105"/>
    <mergeCell ref="AI100:AI105"/>
    <mergeCell ref="AJ100:AJ105"/>
    <mergeCell ref="AK100:AK105"/>
    <mergeCell ref="AL100:AL105"/>
    <mergeCell ref="AQ94:AQ99"/>
    <mergeCell ref="AK94:AK99"/>
    <mergeCell ref="AL94:AL99"/>
    <mergeCell ref="AM94:AM99"/>
    <mergeCell ref="AN94:AN99"/>
    <mergeCell ref="AO94:AO99"/>
    <mergeCell ref="AP94:AP99"/>
    <mergeCell ref="C94:C99"/>
    <mergeCell ref="AF94:AF99"/>
    <mergeCell ref="AG94:AG99"/>
    <mergeCell ref="AH94:AH99"/>
    <mergeCell ref="AI94:AI99"/>
    <mergeCell ref="AJ94:AJ99"/>
    <mergeCell ref="AX100:AX105"/>
    <mergeCell ref="AM100:AM105"/>
    <mergeCell ref="AN100:AN105"/>
    <mergeCell ref="AO100:AO105"/>
    <mergeCell ref="AP100:AP105"/>
    <mergeCell ref="AQ100:AQ105"/>
    <mergeCell ref="AR100:AR105"/>
    <mergeCell ref="AW94:AW99"/>
    <mergeCell ref="AX94:AX99"/>
    <mergeCell ref="AR94:AR99"/>
    <mergeCell ref="AS94:AS99"/>
    <mergeCell ref="AT94:AT99"/>
    <mergeCell ref="AU94:AU99"/>
    <mergeCell ref="AV94:AV99"/>
    <mergeCell ref="AG106:AG111"/>
    <mergeCell ref="AH106:AH111"/>
    <mergeCell ref="AI106:AI111"/>
    <mergeCell ref="AJ106:AJ111"/>
    <mergeCell ref="AS100:AS105"/>
    <mergeCell ref="AT100:AT105"/>
    <mergeCell ref="AU100:AU105"/>
    <mergeCell ref="AV100:AV105"/>
    <mergeCell ref="AW100:AW105"/>
    <mergeCell ref="AW106:AW111"/>
    <mergeCell ref="AX106:AX111"/>
    <mergeCell ref="C112:C117"/>
    <mergeCell ref="AF112:AF117"/>
    <mergeCell ref="AG112:AG117"/>
    <mergeCell ref="AH112:AH117"/>
    <mergeCell ref="AI112:AI117"/>
    <mergeCell ref="AJ112:AJ117"/>
    <mergeCell ref="AK112:AK117"/>
    <mergeCell ref="AL112:AL117"/>
    <mergeCell ref="AQ106:AQ111"/>
    <mergeCell ref="AR106:AR111"/>
    <mergeCell ref="AS106:AS111"/>
    <mergeCell ref="AT106:AT111"/>
    <mergeCell ref="AU106:AU111"/>
    <mergeCell ref="AV106:AV111"/>
    <mergeCell ref="AK106:AK111"/>
    <mergeCell ref="AL106:AL111"/>
    <mergeCell ref="AM106:AM111"/>
    <mergeCell ref="AN106:AN111"/>
    <mergeCell ref="AO106:AO111"/>
    <mergeCell ref="AP106:AP111"/>
    <mergeCell ref="C106:C111"/>
    <mergeCell ref="AF106:AF111"/>
    <mergeCell ref="AS112:AS117"/>
    <mergeCell ref="AT112:AT117"/>
    <mergeCell ref="AU112:AU117"/>
    <mergeCell ref="AV112:AV117"/>
    <mergeCell ref="AW112:AW117"/>
    <mergeCell ref="AX112:AX117"/>
    <mergeCell ref="AM112:AM117"/>
    <mergeCell ref="AN112:AN117"/>
    <mergeCell ref="AO112:AO117"/>
    <mergeCell ref="AP112:AP117"/>
    <mergeCell ref="AQ112:AQ117"/>
    <mergeCell ref="AR112:AR117"/>
    <mergeCell ref="C124:C129"/>
    <mergeCell ref="AF124:AF129"/>
    <mergeCell ref="AG124:AG129"/>
    <mergeCell ref="AH124:AH129"/>
    <mergeCell ref="AI124:AI129"/>
    <mergeCell ref="AJ124:AJ129"/>
    <mergeCell ref="AK124:AK129"/>
    <mergeCell ref="AL124:AL129"/>
    <mergeCell ref="AQ118:AQ123"/>
    <mergeCell ref="AK118:AK123"/>
    <mergeCell ref="AL118:AL123"/>
    <mergeCell ref="AM118:AM123"/>
    <mergeCell ref="AN118:AN123"/>
    <mergeCell ref="AO118:AO123"/>
    <mergeCell ref="AP118:AP123"/>
    <mergeCell ref="C118:C123"/>
    <mergeCell ref="AF118:AF123"/>
    <mergeCell ref="AG118:AG123"/>
    <mergeCell ref="AH118:AH123"/>
    <mergeCell ref="AI118:AI123"/>
    <mergeCell ref="AJ118:AJ123"/>
    <mergeCell ref="AX124:AX129"/>
    <mergeCell ref="AM124:AM129"/>
    <mergeCell ref="AN124:AN129"/>
    <mergeCell ref="AO124:AO129"/>
    <mergeCell ref="AP124:AP129"/>
    <mergeCell ref="AQ124:AQ129"/>
    <mergeCell ref="AR124:AR129"/>
    <mergeCell ref="AW118:AW123"/>
    <mergeCell ref="AX118:AX123"/>
    <mergeCell ref="AR118:AR123"/>
    <mergeCell ref="AS118:AS123"/>
    <mergeCell ref="AT118:AT123"/>
    <mergeCell ref="AU118:AU123"/>
    <mergeCell ref="AV118:AV123"/>
    <mergeCell ref="AG130:AG135"/>
    <mergeCell ref="AH130:AH135"/>
    <mergeCell ref="AI130:AI135"/>
    <mergeCell ref="AJ130:AJ135"/>
    <mergeCell ref="AS124:AS129"/>
    <mergeCell ref="AT124:AT129"/>
    <mergeCell ref="AU124:AU129"/>
    <mergeCell ref="AV124:AV129"/>
    <mergeCell ref="AW124:AW129"/>
    <mergeCell ref="AW130:AW135"/>
    <mergeCell ref="AX130:AX135"/>
    <mergeCell ref="A136:A141"/>
    <mergeCell ref="B136:B141"/>
    <mergeCell ref="C136:C141"/>
    <mergeCell ref="AF136:AF141"/>
    <mergeCell ref="AG136:AG141"/>
    <mergeCell ref="AH136:AH141"/>
    <mergeCell ref="AI136:AI141"/>
    <mergeCell ref="AJ136:AJ141"/>
    <mergeCell ref="AQ130:AQ135"/>
    <mergeCell ref="AR130:AR135"/>
    <mergeCell ref="AS130:AS135"/>
    <mergeCell ref="AT130:AT135"/>
    <mergeCell ref="AU130:AU135"/>
    <mergeCell ref="AV130:AV135"/>
    <mergeCell ref="AK130:AK135"/>
    <mergeCell ref="AL130:AL135"/>
    <mergeCell ref="AM130:AM135"/>
    <mergeCell ref="AN130:AN135"/>
    <mergeCell ref="AO130:AO135"/>
    <mergeCell ref="AP130:AP135"/>
    <mergeCell ref="C130:C135"/>
    <mergeCell ref="AF130:AF135"/>
    <mergeCell ref="AW136:AW141"/>
    <mergeCell ref="AX136:AX141"/>
    <mergeCell ref="A142:A147"/>
    <mergeCell ref="B142:B147"/>
    <mergeCell ref="C142:C147"/>
    <mergeCell ref="AF142:AF147"/>
    <mergeCell ref="AG142:AG147"/>
    <mergeCell ref="AH142:AH147"/>
    <mergeCell ref="AI142:AI147"/>
    <mergeCell ref="AJ142:AJ147"/>
    <mergeCell ref="AQ136:AQ141"/>
    <mergeCell ref="AR136:AR141"/>
    <mergeCell ref="AS136:AS141"/>
    <mergeCell ref="AT136:AT141"/>
    <mergeCell ref="AU136:AU141"/>
    <mergeCell ref="AV136:AV141"/>
    <mergeCell ref="AK136:AK141"/>
    <mergeCell ref="AL136:AL141"/>
    <mergeCell ref="AM136:AM141"/>
    <mergeCell ref="AN136:AN141"/>
    <mergeCell ref="AO136:AO141"/>
    <mergeCell ref="AP136:AP141"/>
    <mergeCell ref="AW142:AW147"/>
    <mergeCell ref="AX142:AX147"/>
    <mergeCell ref="A148:C150"/>
    <mergeCell ref="AQ142:AQ147"/>
    <mergeCell ref="AR142:AR147"/>
    <mergeCell ref="AS142:AS147"/>
    <mergeCell ref="AT142:AT147"/>
    <mergeCell ref="AU142:AU147"/>
    <mergeCell ref="AV142:AV147"/>
    <mergeCell ref="AK142:AK147"/>
    <mergeCell ref="AL142:AL147"/>
    <mergeCell ref="AM142:AM147"/>
    <mergeCell ref="AN142:AN147"/>
    <mergeCell ref="AO142:AO147"/>
    <mergeCell ref="AP142:AP147"/>
  </mergeCells>
  <pageMargins left="0.7" right="0.7" top="0.75" bottom="0.75" header="0.3" footer="0.3"/>
  <pageSetup orientation="portrait"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A324"/>
  <sheetViews>
    <sheetView zoomScale="53" zoomScaleNormal="53" zoomScalePageLayoutView="75" workbookViewId="0">
      <selection activeCell="G17" sqref="G17"/>
    </sheetView>
  </sheetViews>
  <sheetFormatPr baseColWidth="10" defaultRowHeight="15" x14ac:dyDescent="0.25"/>
  <cols>
    <col min="1" max="1" width="16.42578125" customWidth="1"/>
    <col min="2" max="2" width="58.42578125" bestFit="1" customWidth="1"/>
    <col min="3" max="3" width="25.140625" customWidth="1"/>
    <col min="4" max="4" width="43.7109375" bestFit="1" customWidth="1"/>
    <col min="5" max="5" width="24.7109375" customWidth="1"/>
    <col min="6" max="6" width="29.7109375" customWidth="1"/>
    <col min="7" max="7" width="66.28515625" customWidth="1"/>
    <col min="8" max="8" width="49.140625" style="311" customWidth="1"/>
    <col min="9" max="9" width="18.42578125" customWidth="1"/>
    <col min="10" max="10" width="20.140625" customWidth="1"/>
    <col min="12" max="12" width="14.42578125" customWidth="1"/>
    <col min="13" max="13" width="16.42578125" customWidth="1"/>
    <col min="14" max="14" width="92" customWidth="1"/>
  </cols>
  <sheetData>
    <row r="1" spans="1:14" ht="29.25" customHeight="1" x14ac:dyDescent="0.25">
      <c r="A1" s="777"/>
      <c r="B1" s="880"/>
      <c r="C1" s="1008" t="s">
        <v>39</v>
      </c>
      <c r="D1" s="1009"/>
      <c r="E1" s="1009"/>
      <c r="F1" s="1009"/>
      <c r="G1" s="1009"/>
      <c r="H1" s="1009"/>
      <c r="I1" s="1009"/>
      <c r="J1" s="1009"/>
      <c r="K1" s="1009"/>
      <c r="L1" s="1009"/>
      <c r="M1" s="1009"/>
      <c r="N1" s="1010"/>
    </row>
    <row r="2" spans="1:14" ht="33.75" customHeight="1" thickBot="1" x14ac:dyDescent="0.3">
      <c r="A2" s="779"/>
      <c r="B2" s="881"/>
      <c r="C2" s="1011" t="s">
        <v>123</v>
      </c>
      <c r="D2" s="1012"/>
      <c r="E2" s="1012"/>
      <c r="F2" s="1012"/>
      <c r="G2" s="1012"/>
      <c r="H2" s="1013"/>
      <c r="I2" s="1013"/>
      <c r="J2" s="1013"/>
      <c r="K2" s="1013"/>
      <c r="L2" s="1013"/>
      <c r="M2" s="1013"/>
      <c r="N2" s="1014"/>
    </row>
    <row r="3" spans="1:14" ht="27" thickBot="1" x14ac:dyDescent="0.45">
      <c r="A3" s="882"/>
      <c r="B3" s="884"/>
      <c r="C3" s="1015" t="s">
        <v>40</v>
      </c>
      <c r="D3" s="1016"/>
      <c r="E3" s="1016"/>
      <c r="F3" s="1016"/>
      <c r="G3" s="1016"/>
      <c r="H3" s="1017" t="s">
        <v>363</v>
      </c>
      <c r="I3" s="1018"/>
      <c r="J3" s="1018"/>
      <c r="K3" s="1018"/>
      <c r="L3" s="1018"/>
      <c r="M3" s="1018"/>
      <c r="N3" s="1019"/>
    </row>
    <row r="4" spans="1:14" ht="26.25" customHeight="1" thickBot="1" x14ac:dyDescent="0.4">
      <c r="A4" s="1020" t="s">
        <v>0</v>
      </c>
      <c r="B4" s="1021"/>
      <c r="C4" s="1022" t="s">
        <v>369</v>
      </c>
      <c r="D4" s="1022"/>
      <c r="E4" s="1022"/>
      <c r="F4" s="1022"/>
      <c r="G4" s="1022"/>
      <c r="H4" s="1022"/>
      <c r="I4" s="1022"/>
      <c r="J4" s="1022"/>
      <c r="K4" s="1022"/>
      <c r="L4" s="1022"/>
      <c r="M4" s="1022"/>
      <c r="N4" s="1023"/>
    </row>
    <row r="5" spans="1:14" ht="29.25" customHeight="1" thickBot="1" x14ac:dyDescent="0.4">
      <c r="A5" s="1030" t="s">
        <v>2</v>
      </c>
      <c r="B5" s="1031"/>
      <c r="C5" s="1032" t="s">
        <v>370</v>
      </c>
      <c r="D5" s="1032"/>
      <c r="E5" s="1032"/>
      <c r="F5" s="1032"/>
      <c r="G5" s="1032"/>
      <c r="H5" s="1032"/>
      <c r="I5" s="1032"/>
      <c r="J5" s="1032"/>
      <c r="K5" s="1032"/>
      <c r="L5" s="1032"/>
      <c r="M5" s="1032"/>
      <c r="N5" s="1033"/>
    </row>
    <row r="6" spans="1:14" ht="29.25" customHeight="1" thickBot="1" x14ac:dyDescent="0.4">
      <c r="A6" s="388"/>
      <c r="B6" s="388"/>
      <c r="C6" s="389"/>
      <c r="D6" s="389"/>
      <c r="E6" s="389"/>
      <c r="F6" s="389"/>
      <c r="G6" s="389"/>
      <c r="H6" s="389"/>
      <c r="I6" s="389"/>
      <c r="J6" s="389"/>
      <c r="K6" s="389"/>
      <c r="L6" s="389"/>
      <c r="M6" s="389"/>
      <c r="N6" s="389"/>
    </row>
    <row r="7" spans="1:14" ht="28.5" customHeight="1" x14ac:dyDescent="0.25">
      <c r="A7" s="1024" t="s">
        <v>124</v>
      </c>
      <c r="B7" s="1025"/>
      <c r="C7" s="1025"/>
      <c r="D7" s="1025"/>
      <c r="E7" s="1025"/>
      <c r="F7" s="1025"/>
      <c r="G7" s="1025"/>
      <c r="H7" s="1026"/>
    </row>
    <row r="8" spans="1:14" ht="33.75" customHeight="1" x14ac:dyDescent="0.25">
      <c r="A8" s="32" t="s">
        <v>50</v>
      </c>
      <c r="B8" s="33" t="s">
        <v>125</v>
      </c>
      <c r="C8" s="33" t="s">
        <v>126</v>
      </c>
      <c r="D8" s="33" t="s">
        <v>127</v>
      </c>
      <c r="E8" s="33" t="s">
        <v>128</v>
      </c>
      <c r="F8" s="33" t="s">
        <v>589</v>
      </c>
      <c r="G8" s="33" t="s">
        <v>130</v>
      </c>
      <c r="H8" s="472" t="s">
        <v>131</v>
      </c>
    </row>
    <row r="9" spans="1:14" ht="33.75" customHeight="1" x14ac:dyDescent="0.25">
      <c r="A9" s="390" t="s">
        <v>132</v>
      </c>
      <c r="B9" s="279" t="s">
        <v>396</v>
      </c>
      <c r="C9" s="391">
        <v>0</v>
      </c>
      <c r="D9" s="392">
        <v>3100351062</v>
      </c>
      <c r="E9" s="393">
        <v>61765000</v>
      </c>
      <c r="F9" s="393">
        <v>0</v>
      </c>
      <c r="G9" s="394">
        <v>0</v>
      </c>
      <c r="H9" s="395">
        <f t="shared" ref="H9:H14" si="0">+G9/E9</f>
        <v>0</v>
      </c>
    </row>
    <row r="10" spans="1:14" ht="33.75" customHeight="1" x14ac:dyDescent="0.25">
      <c r="A10" s="390" t="s">
        <v>133</v>
      </c>
      <c r="B10" s="279" t="s">
        <v>396</v>
      </c>
      <c r="C10" s="391">
        <v>0</v>
      </c>
      <c r="D10" s="392">
        <v>3100351062</v>
      </c>
      <c r="E10" s="393">
        <v>1834168000</v>
      </c>
      <c r="F10" s="393">
        <v>0</v>
      </c>
      <c r="G10" s="394">
        <v>0</v>
      </c>
      <c r="H10" s="395">
        <f t="shared" si="0"/>
        <v>0</v>
      </c>
    </row>
    <row r="11" spans="1:14" ht="33.75" customHeight="1" x14ac:dyDescent="0.25">
      <c r="A11" s="390" t="s">
        <v>134</v>
      </c>
      <c r="B11" s="279" t="s">
        <v>396</v>
      </c>
      <c r="C11" s="391">
        <v>0</v>
      </c>
      <c r="D11" s="392">
        <v>3100351062</v>
      </c>
      <c r="E11" s="393">
        <v>2020192000</v>
      </c>
      <c r="F11" s="393">
        <v>146090669</v>
      </c>
      <c r="G11" s="394">
        <v>146090669</v>
      </c>
      <c r="H11" s="395">
        <f t="shared" si="0"/>
        <v>7.2315239838589604E-2</v>
      </c>
    </row>
    <row r="12" spans="1:14" ht="33.75" customHeight="1" x14ac:dyDescent="0.25">
      <c r="A12" s="390" t="s">
        <v>135</v>
      </c>
      <c r="B12" s="279" t="s">
        <v>396</v>
      </c>
      <c r="C12" s="391">
        <v>0</v>
      </c>
      <c r="D12" s="392">
        <v>3100351062</v>
      </c>
      <c r="E12" s="393">
        <v>2020192000</v>
      </c>
      <c r="F12" s="393">
        <v>374406735</v>
      </c>
      <c r="G12" s="394">
        <v>374406735</v>
      </c>
      <c r="H12" s="395">
        <f t="shared" si="0"/>
        <v>0.18533225307297524</v>
      </c>
    </row>
    <row r="13" spans="1:14" ht="33.75" customHeight="1" x14ac:dyDescent="0.25">
      <c r="A13" s="390" t="s">
        <v>136</v>
      </c>
      <c r="B13" s="279" t="s">
        <v>396</v>
      </c>
      <c r="C13" s="391">
        <v>0</v>
      </c>
      <c r="D13" s="392">
        <v>3100351062</v>
      </c>
      <c r="E13" s="393">
        <v>2035679245</v>
      </c>
      <c r="F13" s="393">
        <v>512674881</v>
      </c>
      <c r="G13" s="394">
        <v>512674881</v>
      </c>
      <c r="H13" s="395">
        <f t="shared" si="0"/>
        <v>0.25184462741820607</v>
      </c>
    </row>
    <row r="14" spans="1:14" ht="33.75" customHeight="1" x14ac:dyDescent="0.25">
      <c r="A14" s="390" t="s">
        <v>137</v>
      </c>
      <c r="B14" s="279" t="s">
        <v>396</v>
      </c>
      <c r="C14" s="391">
        <v>0</v>
      </c>
      <c r="D14" s="392">
        <v>3100351062</v>
      </c>
      <c r="E14" s="393">
        <v>3057415113</v>
      </c>
      <c r="F14" s="393">
        <v>789012578</v>
      </c>
      <c r="G14" s="394">
        <v>789012578</v>
      </c>
      <c r="H14" s="395">
        <f t="shared" si="0"/>
        <v>0.25806524427944111</v>
      </c>
    </row>
    <row r="15" spans="1:14" s="2" customFormat="1" ht="33.75" customHeight="1" thickBot="1" x14ac:dyDescent="0.3">
      <c r="A15" s="396"/>
      <c r="B15" s="397"/>
      <c r="C15" s="397"/>
      <c r="D15" s="397"/>
      <c r="E15" s="397"/>
      <c r="F15" s="397"/>
      <c r="G15" s="397"/>
      <c r="H15" s="398"/>
    </row>
    <row r="16" spans="1:14" ht="28.5" customHeight="1" x14ac:dyDescent="0.25">
      <c r="A16" s="1024" t="s">
        <v>138</v>
      </c>
      <c r="B16" s="1025"/>
      <c r="C16" s="1025"/>
      <c r="D16" s="1025"/>
      <c r="E16" s="1025"/>
      <c r="F16" s="1025"/>
      <c r="G16" s="1025"/>
      <c r="H16" s="1026"/>
    </row>
    <row r="17" spans="1:10" ht="33.75" customHeight="1" x14ac:dyDescent="0.25">
      <c r="A17" s="32" t="s">
        <v>50</v>
      </c>
      <c r="B17" s="33" t="s">
        <v>125</v>
      </c>
      <c r="C17" s="33" t="s">
        <v>126</v>
      </c>
      <c r="D17" s="33" t="s">
        <v>127</v>
      </c>
      <c r="E17" s="33" t="s">
        <v>128</v>
      </c>
      <c r="F17" s="33" t="s">
        <v>129</v>
      </c>
      <c r="G17" s="33" t="s">
        <v>130</v>
      </c>
      <c r="H17" s="472" t="s">
        <v>131</v>
      </c>
    </row>
    <row r="18" spans="1:10" ht="37.5" customHeight="1" x14ac:dyDescent="0.25">
      <c r="A18" s="399" t="s">
        <v>139</v>
      </c>
      <c r="B18" s="400" t="s">
        <v>396</v>
      </c>
      <c r="C18" s="401">
        <v>0</v>
      </c>
      <c r="D18" s="392">
        <v>4266643000</v>
      </c>
      <c r="E18" s="392">
        <v>0</v>
      </c>
      <c r="F18" s="392">
        <v>0</v>
      </c>
      <c r="G18" s="402">
        <v>0</v>
      </c>
      <c r="H18" s="403" t="e">
        <f>G18/E18</f>
        <v>#DIV/0!</v>
      </c>
    </row>
    <row r="19" spans="1:10" ht="37.5" customHeight="1" x14ac:dyDescent="0.25">
      <c r="A19" s="399" t="s">
        <v>140</v>
      </c>
      <c r="B19" s="400" t="s">
        <v>396</v>
      </c>
      <c r="C19" s="401">
        <v>0</v>
      </c>
      <c r="D19" s="392">
        <v>4266643000</v>
      </c>
      <c r="E19" s="392">
        <v>1251929000</v>
      </c>
      <c r="F19" s="404">
        <v>0</v>
      </c>
      <c r="G19" s="402">
        <v>0</v>
      </c>
      <c r="H19" s="405">
        <f t="shared" ref="H19:H29" si="1">G19/E19</f>
        <v>0</v>
      </c>
    </row>
    <row r="20" spans="1:10" ht="37.5" customHeight="1" x14ac:dyDescent="0.25">
      <c r="A20" s="399" t="s">
        <v>141</v>
      </c>
      <c r="B20" s="400" t="s">
        <v>396</v>
      </c>
      <c r="C20" s="401">
        <v>0</v>
      </c>
      <c r="D20" s="392">
        <v>4266643000</v>
      </c>
      <c r="E20" s="392">
        <v>3700506000</v>
      </c>
      <c r="F20" s="404">
        <v>10577600</v>
      </c>
      <c r="G20" s="402">
        <v>10577600</v>
      </c>
      <c r="H20" s="406">
        <f t="shared" si="1"/>
        <v>2.8584199025754858E-3</v>
      </c>
    </row>
    <row r="21" spans="1:10" ht="37.5" customHeight="1" x14ac:dyDescent="0.25">
      <c r="A21" s="399" t="s">
        <v>142</v>
      </c>
      <c r="B21" s="400" t="s">
        <v>396</v>
      </c>
      <c r="C21" s="401">
        <v>0</v>
      </c>
      <c r="D21" s="392">
        <v>4266643000</v>
      </c>
      <c r="E21" s="392">
        <v>3979541000</v>
      </c>
      <c r="F21" s="404">
        <f>251041734+F20</f>
        <v>261619334</v>
      </c>
      <c r="G21" s="402">
        <v>261619334</v>
      </c>
      <c r="H21" s="406">
        <f t="shared" si="1"/>
        <v>6.5741082702753917E-2</v>
      </c>
    </row>
    <row r="22" spans="1:10" ht="37.5" customHeight="1" x14ac:dyDescent="0.25">
      <c r="A22" s="399" t="s">
        <v>143</v>
      </c>
      <c r="B22" s="400" t="s">
        <v>396</v>
      </c>
      <c r="C22" s="401">
        <v>0</v>
      </c>
      <c r="D22" s="392">
        <v>4266643000</v>
      </c>
      <c r="E22" s="392">
        <v>3986585550</v>
      </c>
      <c r="F22" s="404">
        <f>401653301+F21</f>
        <v>663272635</v>
      </c>
      <c r="G22" s="402">
        <v>663272635</v>
      </c>
      <c r="H22" s="406">
        <f t="shared" si="1"/>
        <v>0.16637611978501252</v>
      </c>
    </row>
    <row r="23" spans="1:10" ht="37.5" customHeight="1" x14ac:dyDescent="0.25">
      <c r="A23" s="399" t="s">
        <v>144</v>
      </c>
      <c r="B23" s="400" t="s">
        <v>396</v>
      </c>
      <c r="C23" s="401">
        <v>0</v>
      </c>
      <c r="D23" s="392">
        <v>4266643000</v>
      </c>
      <c r="E23" s="392">
        <v>4148117730</v>
      </c>
      <c r="F23" s="392">
        <v>1120263342</v>
      </c>
      <c r="G23" s="402">
        <v>1120263342</v>
      </c>
      <c r="H23" s="406">
        <f t="shared" si="1"/>
        <v>0.27006546460772701</v>
      </c>
    </row>
    <row r="24" spans="1:10" ht="37.5" customHeight="1" x14ac:dyDescent="0.25">
      <c r="A24" s="399" t="s">
        <v>132</v>
      </c>
      <c r="B24" s="400" t="s">
        <v>396</v>
      </c>
      <c r="C24" s="401">
        <v>0</v>
      </c>
      <c r="D24" s="392">
        <v>4266643000</v>
      </c>
      <c r="E24" s="392">
        <v>4148117730</v>
      </c>
      <c r="F24" s="392">
        <v>1577666376</v>
      </c>
      <c r="G24" s="402">
        <v>1577666376</v>
      </c>
      <c r="H24" s="406">
        <f t="shared" si="1"/>
        <v>0.38033307603350014</v>
      </c>
      <c r="J24" s="116"/>
    </row>
    <row r="25" spans="1:10" ht="35.25" customHeight="1" x14ac:dyDescent="0.25">
      <c r="A25" s="399" t="s">
        <v>133</v>
      </c>
      <c r="B25" s="400" t="s">
        <v>396</v>
      </c>
      <c r="C25" s="401">
        <v>0</v>
      </c>
      <c r="D25" s="392">
        <v>4266643000</v>
      </c>
      <c r="E25" s="392">
        <v>4159921730</v>
      </c>
      <c r="F25" s="392">
        <v>2053853234</v>
      </c>
      <c r="G25" s="402">
        <v>2053853234</v>
      </c>
      <c r="H25" s="406">
        <f t="shared" si="1"/>
        <v>0.49372400908129588</v>
      </c>
    </row>
    <row r="26" spans="1:10" ht="35.25" customHeight="1" x14ac:dyDescent="0.25">
      <c r="A26" s="399" t="s">
        <v>134</v>
      </c>
      <c r="B26" s="400" t="s">
        <v>396</v>
      </c>
      <c r="C26" s="401">
        <v>0</v>
      </c>
      <c r="D26" s="392">
        <v>4407842000</v>
      </c>
      <c r="E26" s="392">
        <v>4218857730</v>
      </c>
      <c r="F26" s="392">
        <v>2525867453</v>
      </c>
      <c r="G26" s="402">
        <v>2525867453</v>
      </c>
      <c r="H26" s="406">
        <f t="shared" si="1"/>
        <v>0.59870884837825522</v>
      </c>
    </row>
    <row r="27" spans="1:10" ht="35.25" customHeight="1" x14ac:dyDescent="0.25">
      <c r="A27" s="399" t="s">
        <v>135</v>
      </c>
      <c r="B27" s="400" t="s">
        <v>396</v>
      </c>
      <c r="C27" s="401">
        <v>0</v>
      </c>
      <c r="D27" s="392">
        <v>4407842000</v>
      </c>
      <c r="E27" s="392">
        <v>4243054397</v>
      </c>
      <c r="F27" s="392">
        <v>2977467896</v>
      </c>
      <c r="G27" s="402">
        <v>2977467896</v>
      </c>
      <c r="H27" s="407">
        <f t="shared" si="1"/>
        <v>0.7017274862432078</v>
      </c>
    </row>
    <row r="28" spans="1:10" ht="35.25" customHeight="1" x14ac:dyDescent="0.25">
      <c r="A28" s="399" t="s">
        <v>136</v>
      </c>
      <c r="B28" s="400" t="s">
        <v>396</v>
      </c>
      <c r="C28" s="401">
        <v>0</v>
      </c>
      <c r="D28" s="392">
        <v>4407842000</v>
      </c>
      <c r="E28" s="392">
        <v>4339559831</v>
      </c>
      <c r="F28" s="392">
        <v>3438656672</v>
      </c>
      <c r="G28" s="402">
        <v>3438656672</v>
      </c>
      <c r="H28" s="407">
        <f t="shared" si="1"/>
        <v>0.79239757162366453</v>
      </c>
    </row>
    <row r="29" spans="1:10" ht="35.25" customHeight="1" thickBot="1" x14ac:dyDescent="0.3">
      <c r="A29" s="408" t="s">
        <v>137</v>
      </c>
      <c r="B29" s="400" t="s">
        <v>396</v>
      </c>
      <c r="C29" s="401">
        <v>0</v>
      </c>
      <c r="D29" s="392">
        <v>4407842000</v>
      </c>
      <c r="E29" s="392">
        <v>4403552197</v>
      </c>
      <c r="F29" s="392">
        <v>4002566590</v>
      </c>
      <c r="G29" s="402">
        <v>4002566590</v>
      </c>
      <c r="H29" s="407">
        <f t="shared" si="1"/>
        <v>0.90894042149127274</v>
      </c>
      <c r="J29" s="116"/>
    </row>
    <row r="30" spans="1:10" ht="16.5" customHeight="1" x14ac:dyDescent="0.25"/>
    <row r="31" spans="1:10" ht="16.5" customHeight="1" thickBot="1" x14ac:dyDescent="0.3"/>
    <row r="32" spans="1:10" ht="24.75" customHeight="1" x14ac:dyDescent="0.25">
      <c r="A32" s="1024" t="s">
        <v>145</v>
      </c>
      <c r="B32" s="1025"/>
      <c r="C32" s="1025"/>
      <c r="D32" s="1025"/>
      <c r="E32" s="1025"/>
      <c r="F32" s="1025"/>
      <c r="G32" s="1025"/>
      <c r="H32" s="1026"/>
    </row>
    <row r="33" spans="1:8" ht="25.5" customHeight="1" x14ac:dyDescent="0.25">
      <c r="A33" s="32" t="s">
        <v>62</v>
      </c>
      <c r="B33" s="33" t="s">
        <v>125</v>
      </c>
      <c r="C33" s="33" t="s">
        <v>126</v>
      </c>
      <c r="D33" s="33" t="s">
        <v>127</v>
      </c>
      <c r="E33" s="33" t="s">
        <v>128</v>
      </c>
      <c r="F33" s="33" t="s">
        <v>129</v>
      </c>
      <c r="G33" s="33" t="s">
        <v>130</v>
      </c>
      <c r="H33" s="472" t="s">
        <v>131</v>
      </c>
    </row>
    <row r="34" spans="1:8" s="3" customFormat="1" ht="58.5" customHeight="1" x14ac:dyDescent="0.25">
      <c r="A34" s="409" t="s">
        <v>139</v>
      </c>
      <c r="B34" s="279" t="s">
        <v>396</v>
      </c>
      <c r="C34" s="410">
        <v>0</v>
      </c>
      <c r="D34" s="411">
        <v>6598755000</v>
      </c>
      <c r="E34" s="411">
        <v>6256327000</v>
      </c>
      <c r="F34" s="412">
        <v>0</v>
      </c>
      <c r="G34" s="413">
        <v>0</v>
      </c>
      <c r="H34" s="414">
        <f t="shared" ref="H34:H45" si="2">G34/E34</f>
        <v>0</v>
      </c>
    </row>
    <row r="35" spans="1:8" s="3" customFormat="1" ht="58.5" customHeight="1" x14ac:dyDescent="0.25">
      <c r="A35" s="409" t="s">
        <v>140</v>
      </c>
      <c r="B35" s="279" t="s">
        <v>396</v>
      </c>
      <c r="C35" s="410">
        <v>0</v>
      </c>
      <c r="D35" s="411">
        <v>6598755000</v>
      </c>
      <c r="E35" s="411">
        <v>6307107000</v>
      </c>
      <c r="F35" s="411">
        <v>53322901</v>
      </c>
      <c r="G35" s="413">
        <v>53322901</v>
      </c>
      <c r="H35" s="414">
        <f t="shared" si="2"/>
        <v>8.4544151542061997E-3</v>
      </c>
    </row>
    <row r="36" spans="1:8" s="3" customFormat="1" ht="58.5" customHeight="1" x14ac:dyDescent="0.25">
      <c r="A36" s="409" t="s">
        <v>141</v>
      </c>
      <c r="B36" s="279" t="s">
        <v>396</v>
      </c>
      <c r="C36" s="410">
        <v>0</v>
      </c>
      <c r="D36" s="411">
        <v>6598755000</v>
      </c>
      <c r="E36" s="411">
        <v>6325816000</v>
      </c>
      <c r="F36" s="411">
        <v>571470735</v>
      </c>
      <c r="G36" s="413">
        <v>571470735</v>
      </c>
      <c r="H36" s="414">
        <f t="shared" si="2"/>
        <v>9.0339449487623416E-2</v>
      </c>
    </row>
    <row r="37" spans="1:8" ht="58.5" customHeight="1" x14ac:dyDescent="0.25">
      <c r="A37" s="409" t="s">
        <v>142</v>
      </c>
      <c r="B37" s="279" t="s">
        <v>396</v>
      </c>
      <c r="C37" s="410">
        <v>0</v>
      </c>
      <c r="D37" s="411">
        <v>6598755000</v>
      </c>
      <c r="E37" s="411">
        <v>6325816000</v>
      </c>
      <c r="F37" s="411">
        <v>1167198001</v>
      </c>
      <c r="G37" s="413">
        <v>1167198001</v>
      </c>
      <c r="H37" s="414">
        <f t="shared" si="2"/>
        <v>0.18451342893944433</v>
      </c>
    </row>
    <row r="38" spans="1:8" ht="58.5" customHeight="1" x14ac:dyDescent="0.25">
      <c r="A38" s="409" t="s">
        <v>143</v>
      </c>
      <c r="B38" s="279" t="s">
        <v>396</v>
      </c>
      <c r="C38" s="410">
        <v>0</v>
      </c>
      <c r="D38" s="411">
        <v>6598755000</v>
      </c>
      <c r="E38" s="411">
        <v>6325816000</v>
      </c>
      <c r="F38" s="411">
        <v>1826029883</v>
      </c>
      <c r="G38" s="413">
        <v>1826029883</v>
      </c>
      <c r="H38" s="414">
        <f t="shared" si="2"/>
        <v>0.28866313579149316</v>
      </c>
    </row>
    <row r="39" spans="1:8" ht="58.5" customHeight="1" x14ac:dyDescent="0.25">
      <c r="A39" s="409" t="s">
        <v>144</v>
      </c>
      <c r="B39" s="279" t="s">
        <v>396</v>
      </c>
      <c r="C39" s="410">
        <v>0</v>
      </c>
      <c r="D39" s="411">
        <v>6598755000</v>
      </c>
      <c r="E39" s="411">
        <v>6363465000</v>
      </c>
      <c r="F39" s="411">
        <v>2433526383</v>
      </c>
      <c r="G39" s="413">
        <v>2433526383</v>
      </c>
      <c r="H39" s="414">
        <f>G39/E39</f>
        <v>0.3824215868241595</v>
      </c>
    </row>
    <row r="40" spans="1:8" ht="58.5" customHeight="1" x14ac:dyDescent="0.25">
      <c r="A40" s="409" t="s">
        <v>132</v>
      </c>
      <c r="B40" s="279" t="s">
        <v>396</v>
      </c>
      <c r="C40" s="410">
        <v>0</v>
      </c>
      <c r="D40" s="411">
        <v>6598755000</v>
      </c>
      <c r="E40" s="411">
        <v>6366374400</v>
      </c>
      <c r="F40" s="411">
        <v>3121528783</v>
      </c>
      <c r="G40" s="413">
        <v>3121528783</v>
      </c>
      <c r="H40" s="414">
        <f t="shared" si="2"/>
        <v>0.49031498728695566</v>
      </c>
    </row>
    <row r="41" spans="1:8" ht="58.5" customHeight="1" x14ac:dyDescent="0.25">
      <c r="A41" s="409" t="s">
        <v>133</v>
      </c>
      <c r="B41" s="279" t="s">
        <v>396</v>
      </c>
      <c r="C41" s="410">
        <v>0</v>
      </c>
      <c r="D41" s="411">
        <v>6598755000</v>
      </c>
      <c r="E41" s="411">
        <v>6420098700</v>
      </c>
      <c r="F41" s="411">
        <v>3726734152</v>
      </c>
      <c r="G41" s="413">
        <v>3726734152</v>
      </c>
      <c r="H41" s="414">
        <f t="shared" si="2"/>
        <v>0.58047926147926665</v>
      </c>
    </row>
    <row r="42" spans="1:8" ht="58.5" customHeight="1" x14ac:dyDescent="0.25">
      <c r="A42" s="409" t="s">
        <v>134</v>
      </c>
      <c r="B42" s="279" t="s">
        <v>396</v>
      </c>
      <c r="C42" s="410">
        <v>0</v>
      </c>
      <c r="D42" s="411">
        <v>6598755000</v>
      </c>
      <c r="E42" s="411">
        <v>6430026900</v>
      </c>
      <c r="F42" s="411">
        <v>4389079208</v>
      </c>
      <c r="G42" s="413">
        <v>4389079208</v>
      </c>
      <c r="H42" s="414">
        <f t="shared" si="2"/>
        <v>0.68259111139954953</v>
      </c>
    </row>
    <row r="43" spans="1:8" s="71" customFormat="1" ht="58.5" customHeight="1" x14ac:dyDescent="0.25">
      <c r="A43" s="415" t="s">
        <v>135</v>
      </c>
      <c r="B43" s="416" t="s">
        <v>396</v>
      </c>
      <c r="C43" s="410">
        <v>0</v>
      </c>
      <c r="D43" s="411">
        <v>7133755000</v>
      </c>
      <c r="E43" s="411">
        <v>6462669167</v>
      </c>
      <c r="F43" s="411">
        <v>5088334390</v>
      </c>
      <c r="G43" s="413">
        <v>5088334390</v>
      </c>
      <c r="H43" s="414">
        <f t="shared" si="2"/>
        <v>0.78734254508683565</v>
      </c>
    </row>
    <row r="44" spans="1:8" ht="58.5" customHeight="1" x14ac:dyDescent="0.25">
      <c r="A44" s="415" t="s">
        <v>136</v>
      </c>
      <c r="B44" s="416" t="s">
        <v>396</v>
      </c>
      <c r="C44" s="410">
        <v>0</v>
      </c>
      <c r="D44" s="411">
        <v>7133755000</v>
      </c>
      <c r="E44" s="411">
        <v>6980842629</v>
      </c>
      <c r="F44" s="411">
        <v>5723835820</v>
      </c>
      <c r="G44" s="413">
        <v>5723835820</v>
      </c>
      <c r="H44" s="414">
        <f t="shared" si="2"/>
        <v>0.81993480217157322</v>
      </c>
    </row>
    <row r="45" spans="1:8" ht="58.5" customHeight="1" thickBot="1" x14ac:dyDescent="0.3">
      <c r="A45" s="417" t="s">
        <v>137</v>
      </c>
      <c r="B45" s="418" t="s">
        <v>396</v>
      </c>
      <c r="C45" s="410">
        <v>0</v>
      </c>
      <c r="D45" s="411">
        <v>7133755000</v>
      </c>
      <c r="E45" s="411">
        <v>7117262095</v>
      </c>
      <c r="F45" s="411">
        <v>6604929755</v>
      </c>
      <c r="G45" s="413">
        <v>6604929755</v>
      </c>
      <c r="H45" s="414">
        <f t="shared" si="2"/>
        <v>0.92801552996623204</v>
      </c>
    </row>
    <row r="46" spans="1:8" ht="16.5" customHeight="1" thickBot="1" x14ac:dyDescent="0.3"/>
    <row r="47" spans="1:8" ht="27.75" customHeight="1" x14ac:dyDescent="0.25">
      <c r="A47" s="1024" t="s">
        <v>146</v>
      </c>
      <c r="B47" s="1025"/>
      <c r="C47" s="1025"/>
      <c r="D47" s="1025"/>
      <c r="E47" s="1025"/>
      <c r="F47" s="1025"/>
      <c r="G47" s="1025"/>
      <c r="H47" s="1026"/>
    </row>
    <row r="48" spans="1:8" ht="25.5" customHeight="1" x14ac:dyDescent="0.25">
      <c r="A48" s="32" t="s">
        <v>63</v>
      </c>
      <c r="B48" s="33" t="s">
        <v>125</v>
      </c>
      <c r="C48" s="33" t="s">
        <v>126</v>
      </c>
      <c r="D48" s="33" t="s">
        <v>127</v>
      </c>
      <c r="E48" s="33" t="s">
        <v>128</v>
      </c>
      <c r="F48" s="33" t="s">
        <v>129</v>
      </c>
      <c r="G48" s="33" t="s">
        <v>130</v>
      </c>
      <c r="H48" s="472" t="s">
        <v>131</v>
      </c>
    </row>
    <row r="49" spans="1:10" ht="35.1" customHeight="1" x14ac:dyDescent="0.25">
      <c r="A49" s="473" t="s">
        <v>139</v>
      </c>
      <c r="B49" s="474" t="s">
        <v>396</v>
      </c>
      <c r="C49" s="474"/>
      <c r="D49" s="475">
        <v>5061662000</v>
      </c>
      <c r="E49" s="475">
        <v>1369056000</v>
      </c>
      <c r="F49" s="474">
        <v>0</v>
      </c>
      <c r="G49" s="476">
        <v>0</v>
      </c>
      <c r="H49" s="477">
        <f t="shared" ref="H49:H60" si="3">G49/E49</f>
        <v>0</v>
      </c>
    </row>
    <row r="50" spans="1:10" ht="45" customHeight="1" x14ac:dyDescent="0.25">
      <c r="A50" s="473" t="s">
        <v>140</v>
      </c>
      <c r="B50" s="474" t="s">
        <v>396</v>
      </c>
      <c r="C50" s="474"/>
      <c r="D50" s="475">
        <v>5061662000</v>
      </c>
      <c r="E50" s="475">
        <v>3776747000</v>
      </c>
      <c r="F50" s="475">
        <v>5613267</v>
      </c>
      <c r="G50" s="478">
        <v>5613267</v>
      </c>
      <c r="H50" s="479">
        <f t="shared" si="3"/>
        <v>1.4862703273478472E-3</v>
      </c>
    </row>
    <row r="51" spans="1:10" ht="45" customHeight="1" x14ac:dyDescent="0.25">
      <c r="A51" s="473" t="s">
        <v>141</v>
      </c>
      <c r="B51" s="474" t="s">
        <v>396</v>
      </c>
      <c r="C51" s="474"/>
      <c r="D51" s="475">
        <v>5061662000</v>
      </c>
      <c r="E51" s="475">
        <v>4775335000</v>
      </c>
      <c r="F51" s="475">
        <v>136694101</v>
      </c>
      <c r="G51" s="478">
        <v>136694101</v>
      </c>
      <c r="H51" s="479">
        <f t="shared" si="3"/>
        <v>2.8625028610558212E-2</v>
      </c>
    </row>
    <row r="52" spans="1:10" ht="47.25" customHeight="1" x14ac:dyDescent="0.25">
      <c r="A52" s="473" t="s">
        <v>142</v>
      </c>
      <c r="B52" s="474" t="s">
        <v>396</v>
      </c>
      <c r="C52" s="474"/>
      <c r="D52" s="475">
        <v>5061662000</v>
      </c>
      <c r="E52" s="475">
        <v>4823925000</v>
      </c>
      <c r="F52" s="475">
        <v>527044334</v>
      </c>
      <c r="G52" s="478">
        <v>527044334</v>
      </c>
      <c r="H52" s="479">
        <f t="shared" si="3"/>
        <v>0.10925632840477412</v>
      </c>
    </row>
    <row r="53" spans="1:10" ht="16.5" customHeight="1" x14ac:dyDescent="0.25">
      <c r="A53" s="39" t="s">
        <v>143</v>
      </c>
      <c r="B53" s="474" t="s">
        <v>396</v>
      </c>
      <c r="C53" s="474"/>
      <c r="D53" s="475">
        <v>5061662000</v>
      </c>
      <c r="E53" s="601">
        <v>4916662000</v>
      </c>
      <c r="F53" s="601">
        <v>993169735</v>
      </c>
      <c r="G53" s="601">
        <v>993169735</v>
      </c>
      <c r="H53" s="479">
        <f t="shared" si="3"/>
        <v>0.20200081579738449</v>
      </c>
    </row>
    <row r="54" spans="1:10" ht="16.5" customHeight="1" x14ac:dyDescent="0.25">
      <c r="A54" s="39" t="s">
        <v>144</v>
      </c>
      <c r="B54" s="36" t="s">
        <v>396</v>
      </c>
      <c r="C54" s="36"/>
      <c r="D54" s="475">
        <v>5061662000</v>
      </c>
      <c r="E54" s="601">
        <v>4938707000</v>
      </c>
      <c r="F54" s="601">
        <v>1481949110</v>
      </c>
      <c r="G54" s="601">
        <v>1481949110</v>
      </c>
      <c r="H54" s="479">
        <f t="shared" si="3"/>
        <v>0.30006823850858128</v>
      </c>
      <c r="J54" s="592"/>
    </row>
    <row r="55" spans="1:10" ht="16.5" customHeight="1" x14ac:dyDescent="0.25">
      <c r="A55" s="629" t="s">
        <v>132</v>
      </c>
      <c r="B55" s="630" t="s">
        <v>396</v>
      </c>
      <c r="C55" s="630"/>
      <c r="D55" s="475">
        <v>5061662000</v>
      </c>
      <c r="E55" s="601">
        <v>4938707000</v>
      </c>
      <c r="F55" s="601">
        <v>2014873911</v>
      </c>
      <c r="G55" s="601">
        <v>2014873911</v>
      </c>
      <c r="H55" s="479">
        <f>G55/E55</f>
        <v>0.40797599675380619</v>
      </c>
    </row>
    <row r="56" spans="1:10" ht="16.5" customHeight="1" x14ac:dyDescent="0.25">
      <c r="A56" s="629" t="s">
        <v>133</v>
      </c>
      <c r="B56" s="630" t="s">
        <v>396</v>
      </c>
      <c r="C56" s="630"/>
      <c r="D56" s="475">
        <v>5061662000</v>
      </c>
      <c r="E56" s="627">
        <v>4943707000</v>
      </c>
      <c r="F56" s="627">
        <v>2525523013</v>
      </c>
      <c r="G56" s="627">
        <v>2525523013</v>
      </c>
      <c r="H56" s="479">
        <f>G56/E56</f>
        <v>0.51085612739589947</v>
      </c>
    </row>
    <row r="57" spans="1:10" ht="16.5" customHeight="1" x14ac:dyDescent="0.25">
      <c r="A57" s="629" t="s">
        <v>134</v>
      </c>
      <c r="B57" s="630" t="s">
        <v>396</v>
      </c>
      <c r="C57" s="630"/>
      <c r="D57" s="475">
        <v>5061662000</v>
      </c>
      <c r="E57" s="631">
        <v>4943707000</v>
      </c>
      <c r="F57" s="631">
        <v>3048368145</v>
      </c>
      <c r="G57" s="631">
        <v>3048368145</v>
      </c>
      <c r="H57" s="479">
        <f>G57/E57</f>
        <v>0.61661586032505566</v>
      </c>
    </row>
    <row r="58" spans="1:10" ht="16.5" customHeight="1" x14ac:dyDescent="0.25">
      <c r="A58" s="39" t="s">
        <v>135</v>
      </c>
      <c r="B58" s="36"/>
      <c r="C58" s="36"/>
      <c r="D58" s="36"/>
      <c r="E58" s="36"/>
      <c r="F58" s="36"/>
      <c r="G58" s="36"/>
      <c r="H58" s="312" t="e">
        <f t="shared" si="3"/>
        <v>#DIV/0!</v>
      </c>
    </row>
    <row r="59" spans="1:10" ht="16.5" customHeight="1" x14ac:dyDescent="0.25">
      <c r="A59" s="419" t="s">
        <v>136</v>
      </c>
      <c r="B59" s="420"/>
      <c r="C59" s="420"/>
      <c r="D59" s="420"/>
      <c r="E59" s="420"/>
      <c r="F59" s="420"/>
      <c r="G59" s="420"/>
      <c r="H59" s="421" t="e">
        <f t="shared" si="3"/>
        <v>#DIV/0!</v>
      </c>
    </row>
    <row r="60" spans="1:10" ht="16.5" customHeight="1" thickBot="1" x14ac:dyDescent="0.3">
      <c r="A60" s="422" t="s">
        <v>137</v>
      </c>
      <c r="B60" s="423"/>
      <c r="C60" s="423"/>
      <c r="D60" s="423"/>
      <c r="E60" s="423"/>
      <c r="F60" s="423"/>
      <c r="G60" s="423"/>
      <c r="H60" s="421" t="e">
        <f t="shared" si="3"/>
        <v>#DIV/0!</v>
      </c>
    </row>
    <row r="61" spans="1:10" ht="16.5" customHeight="1" x14ac:dyDescent="0.25"/>
    <row r="62" spans="1:10" ht="23.25" hidden="1" customHeight="1" x14ac:dyDescent="0.25">
      <c r="A62" s="1024" t="s">
        <v>147</v>
      </c>
      <c r="B62" s="1025"/>
      <c r="C62" s="1025"/>
      <c r="D62" s="1025"/>
      <c r="E62" s="1025"/>
      <c r="F62" s="1025"/>
      <c r="G62" s="1025"/>
      <c r="H62" s="1026"/>
    </row>
    <row r="63" spans="1:10" ht="25.5" hidden="1" customHeight="1" x14ac:dyDescent="0.25">
      <c r="A63" s="32" t="s">
        <v>64</v>
      </c>
      <c r="B63" s="33" t="s">
        <v>125</v>
      </c>
      <c r="C63" s="33" t="s">
        <v>126</v>
      </c>
      <c r="D63" s="33" t="s">
        <v>127</v>
      </c>
      <c r="E63" s="33" t="s">
        <v>128</v>
      </c>
      <c r="F63" s="33" t="s">
        <v>129</v>
      </c>
      <c r="G63" s="33" t="s">
        <v>130</v>
      </c>
      <c r="H63" s="310" t="s">
        <v>131</v>
      </c>
    </row>
    <row r="64" spans="1:10" ht="16.5" hidden="1" customHeight="1" x14ac:dyDescent="0.25">
      <c r="A64" s="39" t="s">
        <v>139</v>
      </c>
      <c r="B64" s="36"/>
      <c r="C64" s="36"/>
      <c r="D64" s="36"/>
      <c r="E64" s="36"/>
      <c r="F64" s="36"/>
      <c r="G64" s="36"/>
      <c r="H64" s="312" t="e">
        <f t="shared" ref="H64:H75" si="4">G64/E64</f>
        <v>#DIV/0!</v>
      </c>
    </row>
    <row r="65" spans="1:14" ht="16.5" hidden="1" customHeight="1" x14ac:dyDescent="0.25">
      <c r="A65" s="39" t="s">
        <v>140</v>
      </c>
      <c r="B65" s="36"/>
      <c r="C65" s="36"/>
      <c r="D65" s="36"/>
      <c r="E65" s="36"/>
      <c r="F65" s="36"/>
      <c r="G65" s="36"/>
      <c r="H65" s="312" t="e">
        <f t="shared" si="4"/>
        <v>#DIV/0!</v>
      </c>
    </row>
    <row r="66" spans="1:14" ht="16.5" hidden="1" customHeight="1" x14ac:dyDescent="0.25">
      <c r="A66" s="39" t="s">
        <v>141</v>
      </c>
      <c r="B66" s="36"/>
      <c r="C66" s="36"/>
      <c r="D66" s="36"/>
      <c r="E66" s="36"/>
      <c r="F66" s="36"/>
      <c r="G66" s="36"/>
      <c r="H66" s="312" t="e">
        <f t="shared" si="4"/>
        <v>#DIV/0!</v>
      </c>
    </row>
    <row r="67" spans="1:14" ht="16.5" hidden="1" customHeight="1" x14ac:dyDescent="0.25">
      <c r="A67" s="39" t="s">
        <v>142</v>
      </c>
      <c r="B67" s="36"/>
      <c r="C67" s="36"/>
      <c r="D67" s="36"/>
      <c r="E67" s="36"/>
      <c r="F67" s="36"/>
      <c r="G67" s="36"/>
      <c r="H67" s="312" t="e">
        <f t="shared" si="4"/>
        <v>#DIV/0!</v>
      </c>
    </row>
    <row r="68" spans="1:14" ht="16.5" hidden="1" customHeight="1" x14ac:dyDescent="0.25">
      <c r="A68" s="39" t="s">
        <v>143</v>
      </c>
      <c r="B68" s="36"/>
      <c r="C68" s="36"/>
      <c r="D68" s="36"/>
      <c r="E68" s="36"/>
      <c r="F68" s="36"/>
      <c r="G68" s="36"/>
      <c r="H68" s="312" t="e">
        <f t="shared" si="4"/>
        <v>#DIV/0!</v>
      </c>
    </row>
    <row r="69" spans="1:14" ht="16.5" hidden="1" customHeight="1" x14ac:dyDescent="0.25">
      <c r="A69" s="39" t="s">
        <v>144</v>
      </c>
      <c r="B69" s="36"/>
      <c r="C69" s="36"/>
      <c r="D69" s="36"/>
      <c r="E69" s="36"/>
      <c r="F69" s="36"/>
      <c r="G69" s="36"/>
      <c r="H69" s="312" t="e">
        <f t="shared" si="4"/>
        <v>#DIV/0!</v>
      </c>
    </row>
    <row r="70" spans="1:14" ht="16.5" hidden="1" customHeight="1" x14ac:dyDescent="0.25">
      <c r="A70" s="39" t="s">
        <v>132</v>
      </c>
      <c r="B70" s="36"/>
      <c r="C70" s="36"/>
      <c r="D70" s="36"/>
      <c r="E70" s="36"/>
      <c r="F70" s="36"/>
      <c r="G70" s="36"/>
      <c r="H70" s="312" t="e">
        <f t="shared" si="4"/>
        <v>#DIV/0!</v>
      </c>
    </row>
    <row r="71" spans="1:14" ht="16.5" hidden="1" customHeight="1" x14ac:dyDescent="0.25">
      <c r="A71" s="39" t="s">
        <v>133</v>
      </c>
      <c r="B71" s="36"/>
      <c r="C71" s="36"/>
      <c r="D71" s="36"/>
      <c r="E71" s="36"/>
      <c r="F71" s="36"/>
      <c r="G71" s="36"/>
      <c r="H71" s="312" t="e">
        <f t="shared" si="4"/>
        <v>#DIV/0!</v>
      </c>
    </row>
    <row r="72" spans="1:14" ht="16.5" hidden="1" customHeight="1" x14ac:dyDescent="0.25">
      <c r="A72" s="39" t="s">
        <v>134</v>
      </c>
      <c r="B72" s="36"/>
      <c r="C72" s="36"/>
      <c r="D72" s="36"/>
      <c r="E72" s="36"/>
      <c r="F72" s="36"/>
      <c r="G72" s="36"/>
      <c r="H72" s="312" t="e">
        <f t="shared" si="4"/>
        <v>#DIV/0!</v>
      </c>
    </row>
    <row r="73" spans="1:14" ht="16.5" hidden="1" customHeight="1" x14ac:dyDescent="0.25">
      <c r="A73" s="39" t="s">
        <v>135</v>
      </c>
      <c r="B73" s="36"/>
      <c r="C73" s="36"/>
      <c r="D73" s="36"/>
      <c r="E73" s="36"/>
      <c r="F73" s="36"/>
      <c r="G73" s="36"/>
      <c r="H73" s="312" t="e">
        <f t="shared" si="4"/>
        <v>#DIV/0!</v>
      </c>
    </row>
    <row r="74" spans="1:14" ht="16.5" hidden="1" customHeight="1" x14ac:dyDescent="0.25">
      <c r="A74" s="39" t="s">
        <v>136</v>
      </c>
      <c r="B74" s="36"/>
      <c r="C74" s="36"/>
      <c r="D74" s="36"/>
      <c r="E74" s="36"/>
      <c r="F74" s="36"/>
      <c r="G74" s="36"/>
      <c r="H74" s="312" t="e">
        <f t="shared" si="4"/>
        <v>#DIV/0!</v>
      </c>
    </row>
    <row r="75" spans="1:14" ht="16.5" hidden="1" customHeight="1" thickBot="1" x14ac:dyDescent="0.3">
      <c r="A75" s="40" t="s">
        <v>137</v>
      </c>
      <c r="B75" s="38"/>
      <c r="C75" s="38"/>
      <c r="D75" s="38"/>
      <c r="E75" s="38"/>
      <c r="F75" s="38"/>
      <c r="G75" s="38"/>
      <c r="H75" s="312" t="e">
        <f t="shared" si="4"/>
        <v>#DIV/0!</v>
      </c>
    </row>
    <row r="76" spans="1:14" ht="16.5" customHeight="1" thickBot="1" x14ac:dyDescent="0.3"/>
    <row r="77" spans="1:14" ht="23.25" customHeight="1" x14ac:dyDescent="0.25">
      <c r="A77" s="1027" t="s">
        <v>269</v>
      </c>
      <c r="B77" s="1028"/>
      <c r="C77" s="1028"/>
      <c r="D77" s="1028"/>
      <c r="E77" s="1028"/>
      <c r="F77" s="1028"/>
      <c r="G77" s="1028"/>
      <c r="H77" s="1028"/>
      <c r="I77" s="1028"/>
      <c r="J77" s="1028"/>
      <c r="K77" s="1028"/>
      <c r="L77" s="1028"/>
      <c r="M77" s="1028"/>
      <c r="N77" s="1029"/>
    </row>
    <row r="78" spans="1:14" ht="44.25" customHeight="1" x14ac:dyDescent="0.25">
      <c r="A78" s="32" t="s">
        <v>50</v>
      </c>
      <c r="B78" s="33" t="s">
        <v>149</v>
      </c>
      <c r="C78" s="33" t="s">
        <v>150</v>
      </c>
      <c r="D78" s="33" t="s">
        <v>151</v>
      </c>
      <c r="E78" s="33" t="s">
        <v>152</v>
      </c>
      <c r="F78" s="33" t="s">
        <v>153</v>
      </c>
      <c r="G78" s="33" t="s">
        <v>154</v>
      </c>
      <c r="H78" s="480" t="s">
        <v>163</v>
      </c>
      <c r="I78" s="33" t="s">
        <v>164</v>
      </c>
      <c r="J78" s="41" t="s">
        <v>165</v>
      </c>
      <c r="K78" s="33" t="s">
        <v>158</v>
      </c>
      <c r="L78" s="33" t="s">
        <v>159</v>
      </c>
      <c r="M78" s="33" t="s">
        <v>160</v>
      </c>
      <c r="N78" s="34" t="s">
        <v>161</v>
      </c>
    </row>
    <row r="79" spans="1:14" ht="45" x14ac:dyDescent="0.25">
      <c r="A79" s="72" t="s">
        <v>139</v>
      </c>
      <c r="B79" s="261" t="s">
        <v>397</v>
      </c>
      <c r="C79" s="261" t="s">
        <v>398</v>
      </c>
      <c r="D79" s="386" t="s">
        <v>399</v>
      </c>
      <c r="E79" s="20" t="s">
        <v>400</v>
      </c>
      <c r="F79" s="20">
        <v>100</v>
      </c>
      <c r="G79" s="20">
        <v>10</v>
      </c>
      <c r="H79" s="313">
        <v>2</v>
      </c>
      <c r="I79" s="20">
        <v>0</v>
      </c>
      <c r="J79" s="424">
        <f>I79/H79</f>
        <v>0</v>
      </c>
      <c r="K79" s="94"/>
      <c r="L79" s="94"/>
      <c r="M79" s="94"/>
      <c r="N79" s="262" t="s">
        <v>590</v>
      </c>
    </row>
    <row r="80" spans="1:14" ht="45" x14ac:dyDescent="0.25">
      <c r="A80" s="72" t="s">
        <v>140</v>
      </c>
      <c r="B80" s="261" t="s">
        <v>397</v>
      </c>
      <c r="C80" s="261" t="s">
        <v>398</v>
      </c>
      <c r="D80" s="386" t="s">
        <v>399</v>
      </c>
      <c r="E80" s="20" t="s">
        <v>400</v>
      </c>
      <c r="F80" s="20">
        <v>100</v>
      </c>
      <c r="G80" s="20">
        <v>10</v>
      </c>
      <c r="H80" s="313">
        <v>2</v>
      </c>
      <c r="I80" s="20">
        <v>1</v>
      </c>
      <c r="J80" s="424">
        <f>I80/H80</f>
        <v>0.5</v>
      </c>
      <c r="K80" s="94"/>
      <c r="L80" s="94"/>
      <c r="M80" s="94"/>
      <c r="N80" s="262" t="s">
        <v>411</v>
      </c>
    </row>
    <row r="81" spans="1:14" ht="45" x14ac:dyDescent="0.25">
      <c r="A81" s="72" t="s">
        <v>141</v>
      </c>
      <c r="B81" s="261" t="s">
        <v>397</v>
      </c>
      <c r="C81" s="261" t="s">
        <v>398</v>
      </c>
      <c r="D81" s="386" t="s">
        <v>399</v>
      </c>
      <c r="E81" s="20" t="s">
        <v>400</v>
      </c>
      <c r="F81" s="20">
        <v>100</v>
      </c>
      <c r="G81" s="20">
        <v>10</v>
      </c>
      <c r="H81" s="313">
        <v>2</v>
      </c>
      <c r="I81" s="20">
        <v>1</v>
      </c>
      <c r="J81" s="424">
        <f>I81/H81</f>
        <v>0.5</v>
      </c>
      <c r="K81" s="94"/>
      <c r="L81" s="94"/>
      <c r="M81" s="94"/>
      <c r="N81" s="262" t="s">
        <v>591</v>
      </c>
    </row>
    <row r="82" spans="1:14" ht="45" x14ac:dyDescent="0.25">
      <c r="A82" s="72" t="s">
        <v>142</v>
      </c>
      <c r="B82" s="261" t="s">
        <v>397</v>
      </c>
      <c r="C82" s="261" t="s">
        <v>398</v>
      </c>
      <c r="D82" s="386" t="s">
        <v>399</v>
      </c>
      <c r="E82" s="20" t="s">
        <v>400</v>
      </c>
      <c r="F82" s="20">
        <v>100</v>
      </c>
      <c r="G82" s="20">
        <v>10</v>
      </c>
      <c r="H82" s="313">
        <v>2</v>
      </c>
      <c r="I82" s="20">
        <v>1</v>
      </c>
      <c r="J82" s="424">
        <f>I82/H82</f>
        <v>0.5</v>
      </c>
      <c r="K82" s="94"/>
      <c r="L82" s="94"/>
      <c r="M82" s="94"/>
      <c r="N82" s="262" t="s">
        <v>591</v>
      </c>
    </row>
    <row r="83" spans="1:14" ht="45" x14ac:dyDescent="0.25">
      <c r="A83" s="72" t="s">
        <v>143</v>
      </c>
      <c r="B83" s="261" t="s">
        <v>397</v>
      </c>
      <c r="C83" s="261" t="s">
        <v>398</v>
      </c>
      <c r="D83" s="386" t="s">
        <v>399</v>
      </c>
      <c r="E83" s="20" t="s">
        <v>400</v>
      </c>
      <c r="F83" s="20">
        <v>100</v>
      </c>
      <c r="G83" s="20">
        <v>10</v>
      </c>
      <c r="H83" s="313">
        <v>2</v>
      </c>
      <c r="I83" s="20">
        <v>1</v>
      </c>
      <c r="J83" s="424">
        <f>I83/H83</f>
        <v>0.5</v>
      </c>
      <c r="K83" s="94"/>
      <c r="L83" s="94"/>
      <c r="M83" s="94"/>
      <c r="N83" s="262" t="s">
        <v>591</v>
      </c>
    </row>
    <row r="84" spans="1:14" ht="45" x14ac:dyDescent="0.25">
      <c r="A84" s="72" t="s">
        <v>144</v>
      </c>
      <c r="B84" s="261" t="s">
        <v>397</v>
      </c>
      <c r="C84" s="261" t="s">
        <v>398</v>
      </c>
      <c r="D84" s="386" t="s">
        <v>399</v>
      </c>
      <c r="E84" s="20" t="s">
        <v>400</v>
      </c>
      <c r="F84" s="20">
        <v>100</v>
      </c>
      <c r="G84" s="20">
        <v>10</v>
      </c>
      <c r="H84" s="313">
        <v>2</v>
      </c>
      <c r="I84" s="20">
        <v>1</v>
      </c>
      <c r="J84" s="424">
        <f t="shared" ref="J84:J90" si="5">I84/H84</f>
        <v>0.5</v>
      </c>
      <c r="K84" s="94"/>
      <c r="L84" s="94"/>
      <c r="M84" s="94"/>
      <c r="N84" s="262" t="s">
        <v>591</v>
      </c>
    </row>
    <row r="85" spans="1:14" s="2" customFormat="1" ht="45" x14ac:dyDescent="0.25">
      <c r="A85" s="307" t="s">
        <v>132</v>
      </c>
      <c r="B85" s="425" t="s">
        <v>397</v>
      </c>
      <c r="C85" s="425" t="s">
        <v>398</v>
      </c>
      <c r="D85" s="279" t="s">
        <v>399</v>
      </c>
      <c r="E85" s="426" t="s">
        <v>400</v>
      </c>
      <c r="F85" s="426">
        <v>100</v>
      </c>
      <c r="G85" s="20">
        <v>10</v>
      </c>
      <c r="H85" s="427">
        <v>2</v>
      </c>
      <c r="I85" s="20">
        <v>1</v>
      </c>
      <c r="J85" s="424">
        <f t="shared" si="5"/>
        <v>0.5</v>
      </c>
      <c r="K85" s="416"/>
      <c r="L85" s="416"/>
      <c r="M85" s="416"/>
      <c r="N85" s="428" t="s">
        <v>591</v>
      </c>
    </row>
    <row r="86" spans="1:14" ht="45" x14ac:dyDescent="0.25">
      <c r="A86" s="72" t="s">
        <v>133</v>
      </c>
      <c r="B86" s="261" t="s">
        <v>397</v>
      </c>
      <c r="C86" s="261" t="s">
        <v>398</v>
      </c>
      <c r="D86" s="386" t="s">
        <v>399</v>
      </c>
      <c r="E86" s="386" t="s">
        <v>400</v>
      </c>
      <c r="F86" s="386">
        <v>100</v>
      </c>
      <c r="G86" s="20">
        <v>10</v>
      </c>
      <c r="H86" s="314">
        <v>2</v>
      </c>
      <c r="I86" s="20">
        <v>1</v>
      </c>
      <c r="J86" s="424">
        <f t="shared" si="5"/>
        <v>0.5</v>
      </c>
      <c r="K86" s="36"/>
      <c r="L86" s="36"/>
      <c r="M86" s="94"/>
      <c r="N86" s="263" t="s">
        <v>591</v>
      </c>
    </row>
    <row r="87" spans="1:14" s="2" customFormat="1" ht="75" x14ac:dyDescent="0.25">
      <c r="A87" s="307" t="s">
        <v>134</v>
      </c>
      <c r="B87" s="425" t="s">
        <v>397</v>
      </c>
      <c r="C87" s="425" t="s">
        <v>398</v>
      </c>
      <c r="D87" s="279" t="s">
        <v>399</v>
      </c>
      <c r="E87" s="279" t="s">
        <v>400</v>
      </c>
      <c r="F87" s="279">
        <v>100</v>
      </c>
      <c r="G87" s="20">
        <v>10</v>
      </c>
      <c r="H87" s="429">
        <v>2</v>
      </c>
      <c r="I87" s="20">
        <v>1</v>
      </c>
      <c r="J87" s="424">
        <f t="shared" si="5"/>
        <v>0.5</v>
      </c>
      <c r="K87" s="420"/>
      <c r="L87" s="420"/>
      <c r="M87" s="416"/>
      <c r="N87" s="430" t="s">
        <v>422</v>
      </c>
    </row>
    <row r="88" spans="1:14" ht="45" x14ac:dyDescent="0.25">
      <c r="A88" s="72" t="s">
        <v>135</v>
      </c>
      <c r="B88" s="261" t="s">
        <v>397</v>
      </c>
      <c r="C88" s="261" t="s">
        <v>398</v>
      </c>
      <c r="D88" s="386" t="s">
        <v>399</v>
      </c>
      <c r="E88" s="386" t="s">
        <v>400</v>
      </c>
      <c r="F88" s="386">
        <v>100</v>
      </c>
      <c r="G88" s="20">
        <v>10</v>
      </c>
      <c r="H88" s="314">
        <v>2</v>
      </c>
      <c r="I88" s="20">
        <v>1</v>
      </c>
      <c r="J88" s="424">
        <f t="shared" si="5"/>
        <v>0.5</v>
      </c>
      <c r="K88" s="36"/>
      <c r="L88" s="36"/>
      <c r="M88" s="94"/>
      <c r="N88" s="263" t="s">
        <v>591</v>
      </c>
    </row>
    <row r="89" spans="1:14" s="2" customFormat="1" ht="75" x14ac:dyDescent="0.25">
      <c r="A89" s="307" t="s">
        <v>136</v>
      </c>
      <c r="B89" s="425" t="s">
        <v>397</v>
      </c>
      <c r="C89" s="425" t="s">
        <v>398</v>
      </c>
      <c r="D89" s="279" t="s">
        <v>399</v>
      </c>
      <c r="E89" s="279" t="s">
        <v>400</v>
      </c>
      <c r="F89" s="279">
        <v>100</v>
      </c>
      <c r="G89" s="20">
        <v>10</v>
      </c>
      <c r="H89" s="429">
        <v>2</v>
      </c>
      <c r="I89" s="20">
        <v>1</v>
      </c>
      <c r="J89" s="424">
        <f t="shared" si="5"/>
        <v>0.5</v>
      </c>
      <c r="K89" s="420"/>
      <c r="L89" s="420"/>
      <c r="M89" s="416"/>
      <c r="N89" s="430" t="s">
        <v>426</v>
      </c>
    </row>
    <row r="90" spans="1:14" ht="45.75" thickBot="1" x14ac:dyDescent="0.3">
      <c r="A90" s="264" t="s">
        <v>137</v>
      </c>
      <c r="B90" s="265" t="s">
        <v>397</v>
      </c>
      <c r="C90" s="265" t="s">
        <v>398</v>
      </c>
      <c r="D90" s="387" t="s">
        <v>399</v>
      </c>
      <c r="E90" s="387" t="s">
        <v>400</v>
      </c>
      <c r="F90" s="387">
        <v>100</v>
      </c>
      <c r="G90" s="20">
        <v>10</v>
      </c>
      <c r="H90" s="315">
        <v>2</v>
      </c>
      <c r="I90" s="152">
        <v>2</v>
      </c>
      <c r="J90" s="424">
        <f t="shared" si="5"/>
        <v>1</v>
      </c>
      <c r="K90" s="38"/>
      <c r="L90" s="38"/>
      <c r="M90" s="266"/>
      <c r="N90" s="267" t="s">
        <v>592</v>
      </c>
    </row>
    <row r="92" spans="1:14" ht="15.75" thickBot="1" x14ac:dyDescent="0.3"/>
    <row r="93" spans="1:14" ht="20.25" x14ac:dyDescent="0.25">
      <c r="A93" s="1027" t="s">
        <v>166</v>
      </c>
      <c r="B93" s="1028"/>
      <c r="C93" s="1028"/>
      <c r="D93" s="1028"/>
      <c r="E93" s="1028"/>
      <c r="F93" s="1028"/>
      <c r="G93" s="1028"/>
      <c r="H93" s="1028"/>
      <c r="I93" s="1028"/>
      <c r="J93" s="1028"/>
      <c r="K93" s="1028"/>
      <c r="L93" s="1028"/>
      <c r="M93" s="1028"/>
      <c r="N93" s="1029"/>
    </row>
    <row r="94" spans="1:14" ht="44.25" customHeight="1" x14ac:dyDescent="0.25">
      <c r="A94" s="32" t="s">
        <v>62</v>
      </c>
      <c r="B94" s="33" t="s">
        <v>149</v>
      </c>
      <c r="C94" s="33" t="s">
        <v>150</v>
      </c>
      <c r="D94" s="33" t="s">
        <v>151</v>
      </c>
      <c r="E94" s="33" t="s">
        <v>152</v>
      </c>
      <c r="F94" s="33" t="s">
        <v>167</v>
      </c>
      <c r="G94" s="33" t="s">
        <v>154</v>
      </c>
      <c r="H94" s="480" t="s">
        <v>168</v>
      </c>
      <c r="I94" s="33" t="s">
        <v>169</v>
      </c>
      <c r="J94" s="41" t="s">
        <v>170</v>
      </c>
      <c r="K94" s="33" t="s">
        <v>158</v>
      </c>
      <c r="L94" s="33" t="s">
        <v>159</v>
      </c>
      <c r="M94" s="33" t="s">
        <v>160</v>
      </c>
      <c r="N94" s="34" t="s">
        <v>161</v>
      </c>
    </row>
    <row r="95" spans="1:14" ht="143.25" customHeight="1" x14ac:dyDescent="0.25">
      <c r="A95" s="409" t="s">
        <v>139</v>
      </c>
      <c r="B95" s="400" t="s">
        <v>397</v>
      </c>
      <c r="C95" s="400" t="s">
        <v>398</v>
      </c>
      <c r="D95" s="400" t="s">
        <v>399</v>
      </c>
      <c r="E95" s="431" t="s">
        <v>400</v>
      </c>
      <c r="F95" s="431">
        <v>100</v>
      </c>
      <c r="G95" s="426">
        <v>10</v>
      </c>
      <c r="H95" s="431">
        <v>2</v>
      </c>
      <c r="I95" s="431">
        <v>0</v>
      </c>
      <c r="J95" s="432">
        <f t="shared" ref="J95:J106" si="6">I95/H95</f>
        <v>0</v>
      </c>
      <c r="K95" s="431"/>
      <c r="L95" s="431"/>
      <c r="M95" s="431"/>
      <c r="N95" s="433" t="s">
        <v>459</v>
      </c>
    </row>
    <row r="96" spans="1:14" ht="155.25" customHeight="1" x14ac:dyDescent="0.25">
      <c r="A96" s="409" t="s">
        <v>140</v>
      </c>
      <c r="B96" s="400" t="s">
        <v>397</v>
      </c>
      <c r="C96" s="400" t="s">
        <v>398</v>
      </c>
      <c r="D96" s="400" t="s">
        <v>399</v>
      </c>
      <c r="E96" s="431" t="s">
        <v>400</v>
      </c>
      <c r="F96" s="431">
        <v>100</v>
      </c>
      <c r="G96" s="426">
        <v>10</v>
      </c>
      <c r="H96" s="431">
        <v>2</v>
      </c>
      <c r="I96" s="431">
        <v>1</v>
      </c>
      <c r="J96" s="432">
        <f t="shared" si="6"/>
        <v>0.5</v>
      </c>
      <c r="K96" s="431"/>
      <c r="L96" s="431"/>
      <c r="M96" s="431"/>
      <c r="N96" s="433" t="s">
        <v>459</v>
      </c>
    </row>
    <row r="97" spans="1:14" ht="143.25" customHeight="1" x14ac:dyDescent="0.25">
      <c r="A97" s="409" t="s">
        <v>141</v>
      </c>
      <c r="B97" s="400" t="s">
        <v>397</v>
      </c>
      <c r="C97" s="400" t="s">
        <v>398</v>
      </c>
      <c r="D97" s="400" t="s">
        <v>399</v>
      </c>
      <c r="E97" s="431" t="s">
        <v>400</v>
      </c>
      <c r="F97" s="431">
        <v>100</v>
      </c>
      <c r="G97" s="426">
        <v>10</v>
      </c>
      <c r="H97" s="431">
        <v>2</v>
      </c>
      <c r="I97" s="431">
        <v>1</v>
      </c>
      <c r="J97" s="432">
        <f t="shared" si="6"/>
        <v>0.5</v>
      </c>
      <c r="K97" s="431"/>
      <c r="L97" s="431"/>
      <c r="M97" s="431"/>
      <c r="N97" s="434" t="s">
        <v>591</v>
      </c>
    </row>
    <row r="98" spans="1:14" ht="143.25" customHeight="1" x14ac:dyDescent="0.25">
      <c r="A98" s="409" t="s">
        <v>142</v>
      </c>
      <c r="B98" s="400" t="s">
        <v>397</v>
      </c>
      <c r="C98" s="400" t="s">
        <v>398</v>
      </c>
      <c r="D98" s="400" t="s">
        <v>399</v>
      </c>
      <c r="E98" s="400" t="s">
        <v>400</v>
      </c>
      <c r="F98" s="400">
        <v>100</v>
      </c>
      <c r="G98" s="426">
        <v>10</v>
      </c>
      <c r="H98" s="400">
        <v>2</v>
      </c>
      <c r="I98" s="400">
        <v>1</v>
      </c>
      <c r="J98" s="435">
        <f t="shared" si="6"/>
        <v>0.5</v>
      </c>
      <c r="K98" s="400"/>
      <c r="L98" s="400"/>
      <c r="M98" s="400" t="e">
        <v>#DIV/0!</v>
      </c>
      <c r="N98" s="434" t="s">
        <v>591</v>
      </c>
    </row>
    <row r="99" spans="1:14" ht="143.25" customHeight="1" x14ac:dyDescent="0.25">
      <c r="A99" s="409" t="s">
        <v>143</v>
      </c>
      <c r="B99" s="400" t="s">
        <v>397</v>
      </c>
      <c r="C99" s="400" t="s">
        <v>398</v>
      </c>
      <c r="D99" s="400" t="s">
        <v>399</v>
      </c>
      <c r="E99" s="400" t="s">
        <v>400</v>
      </c>
      <c r="F99" s="400">
        <v>100</v>
      </c>
      <c r="G99" s="426">
        <v>10</v>
      </c>
      <c r="H99" s="400">
        <v>2</v>
      </c>
      <c r="I99" s="400">
        <v>1</v>
      </c>
      <c r="J99" s="435">
        <f t="shared" si="6"/>
        <v>0.5</v>
      </c>
      <c r="K99" s="400"/>
      <c r="L99" s="400"/>
      <c r="M99" s="400" t="e">
        <v>#DIV/0!</v>
      </c>
      <c r="N99" s="434" t="s">
        <v>591</v>
      </c>
    </row>
    <row r="100" spans="1:14" ht="143.25" customHeight="1" x14ac:dyDescent="0.25">
      <c r="A100" s="409" t="s">
        <v>144</v>
      </c>
      <c r="B100" s="436" t="s">
        <v>397</v>
      </c>
      <c r="C100" s="436" t="s">
        <v>398</v>
      </c>
      <c r="D100" s="436" t="s">
        <v>399</v>
      </c>
      <c r="E100" s="436" t="s">
        <v>400</v>
      </c>
      <c r="F100" s="400">
        <v>100</v>
      </c>
      <c r="G100" s="426">
        <v>10</v>
      </c>
      <c r="H100" s="400">
        <v>2</v>
      </c>
      <c r="I100" s="400">
        <v>1</v>
      </c>
      <c r="J100" s="435">
        <f t="shared" si="6"/>
        <v>0.5</v>
      </c>
      <c r="K100" s="400"/>
      <c r="L100" s="400"/>
      <c r="M100" s="437" t="e">
        <f>L100/K100</f>
        <v>#DIV/0!</v>
      </c>
      <c r="N100" s="434" t="s">
        <v>591</v>
      </c>
    </row>
    <row r="101" spans="1:14" s="309" customFormat="1" ht="143.25" customHeight="1" x14ac:dyDescent="0.25">
      <c r="A101" s="438" t="s">
        <v>132</v>
      </c>
      <c r="B101" s="436" t="s">
        <v>397</v>
      </c>
      <c r="C101" s="436" t="s">
        <v>398</v>
      </c>
      <c r="D101" s="436" t="s">
        <v>399</v>
      </c>
      <c r="E101" s="436" t="s">
        <v>400</v>
      </c>
      <c r="F101" s="400">
        <v>100</v>
      </c>
      <c r="G101" s="426">
        <v>10</v>
      </c>
      <c r="H101" s="400">
        <v>2</v>
      </c>
      <c r="I101" s="400">
        <v>1</v>
      </c>
      <c r="J101" s="435">
        <f t="shared" si="6"/>
        <v>0.5</v>
      </c>
      <c r="K101" s="400"/>
      <c r="L101" s="400"/>
      <c r="M101" s="437" t="e">
        <f>L101/K101</f>
        <v>#DIV/0!</v>
      </c>
      <c r="N101" s="434" t="s">
        <v>591</v>
      </c>
    </row>
    <row r="102" spans="1:14" s="100" customFormat="1" ht="143.25" customHeight="1" x14ac:dyDescent="0.25">
      <c r="A102" s="438" t="s">
        <v>133</v>
      </c>
      <c r="B102" s="279" t="s">
        <v>397</v>
      </c>
      <c r="C102" s="279" t="s">
        <v>398</v>
      </c>
      <c r="D102" s="279" t="s">
        <v>399</v>
      </c>
      <c r="E102" s="279" t="s">
        <v>400</v>
      </c>
      <c r="F102" s="279">
        <v>100</v>
      </c>
      <c r="G102" s="426">
        <v>10</v>
      </c>
      <c r="H102" s="400">
        <v>2</v>
      </c>
      <c r="I102" s="279">
        <v>1</v>
      </c>
      <c r="J102" s="439">
        <f t="shared" si="6"/>
        <v>0.5</v>
      </c>
      <c r="K102" s="279"/>
      <c r="L102" s="279"/>
      <c r="M102" s="279" t="e">
        <v>#DIV/0!</v>
      </c>
      <c r="N102" s="434" t="s">
        <v>591</v>
      </c>
    </row>
    <row r="103" spans="1:14" ht="143.25" customHeight="1" x14ac:dyDescent="0.25">
      <c r="A103" s="409" t="s">
        <v>134</v>
      </c>
      <c r="B103" s="279" t="s">
        <v>397</v>
      </c>
      <c r="C103" s="279" t="s">
        <v>398</v>
      </c>
      <c r="D103" s="279" t="s">
        <v>399</v>
      </c>
      <c r="E103" s="279" t="s">
        <v>400</v>
      </c>
      <c r="F103" s="279">
        <v>100</v>
      </c>
      <c r="G103" s="426">
        <v>10</v>
      </c>
      <c r="H103" s="400">
        <v>2</v>
      </c>
      <c r="I103" s="279">
        <v>1</v>
      </c>
      <c r="J103" s="439">
        <f t="shared" si="6"/>
        <v>0.5</v>
      </c>
      <c r="K103" s="279"/>
      <c r="L103" s="279"/>
      <c r="M103" s="279" t="e">
        <v>#DIV/0!</v>
      </c>
      <c r="N103" s="434" t="s">
        <v>591</v>
      </c>
    </row>
    <row r="104" spans="1:14" ht="143.25" customHeight="1" x14ac:dyDescent="0.25">
      <c r="A104" s="409" t="s">
        <v>135</v>
      </c>
      <c r="B104" s="279" t="s">
        <v>397</v>
      </c>
      <c r="C104" s="279" t="s">
        <v>398</v>
      </c>
      <c r="D104" s="279" t="s">
        <v>399</v>
      </c>
      <c r="E104" s="279" t="s">
        <v>400</v>
      </c>
      <c r="F104" s="279">
        <v>100</v>
      </c>
      <c r="G104" s="426">
        <v>10</v>
      </c>
      <c r="H104" s="400">
        <v>2</v>
      </c>
      <c r="I104" s="279">
        <v>1</v>
      </c>
      <c r="J104" s="439">
        <f t="shared" si="6"/>
        <v>0.5</v>
      </c>
      <c r="K104" s="279"/>
      <c r="L104" s="279"/>
      <c r="M104" s="279" t="e">
        <v>#DIV/0!</v>
      </c>
      <c r="N104" s="434" t="s">
        <v>591</v>
      </c>
    </row>
    <row r="105" spans="1:14" ht="143.25" customHeight="1" x14ac:dyDescent="0.25">
      <c r="A105" s="409" t="s">
        <v>136</v>
      </c>
      <c r="B105" s="279" t="s">
        <v>397</v>
      </c>
      <c r="C105" s="279" t="s">
        <v>398</v>
      </c>
      <c r="D105" s="279" t="s">
        <v>399</v>
      </c>
      <c r="E105" s="279" t="s">
        <v>400</v>
      </c>
      <c r="F105" s="279">
        <v>100</v>
      </c>
      <c r="G105" s="426">
        <v>10</v>
      </c>
      <c r="H105" s="400">
        <v>2</v>
      </c>
      <c r="I105" s="279">
        <v>1</v>
      </c>
      <c r="J105" s="439">
        <f t="shared" si="6"/>
        <v>0.5</v>
      </c>
      <c r="K105" s="279"/>
      <c r="L105" s="279"/>
      <c r="M105" s="279" t="e">
        <v>#DIV/0!</v>
      </c>
      <c r="N105" s="434" t="s">
        <v>591</v>
      </c>
    </row>
    <row r="106" spans="1:14" ht="143.25" customHeight="1" thickBot="1" x14ac:dyDescent="0.3">
      <c r="A106" s="440" t="s">
        <v>137</v>
      </c>
      <c r="B106" s="279" t="s">
        <v>397</v>
      </c>
      <c r="C106" s="279" t="s">
        <v>398</v>
      </c>
      <c r="D106" s="279" t="s">
        <v>399</v>
      </c>
      <c r="E106" s="279" t="s">
        <v>400</v>
      </c>
      <c r="F106" s="279">
        <v>100</v>
      </c>
      <c r="G106" s="426">
        <v>10</v>
      </c>
      <c r="H106" s="400">
        <v>2</v>
      </c>
      <c r="I106" s="279">
        <v>2</v>
      </c>
      <c r="J106" s="439">
        <f t="shared" si="6"/>
        <v>1</v>
      </c>
      <c r="K106" s="279"/>
      <c r="L106" s="279"/>
      <c r="M106" s="279" t="e">
        <v>#DIV/0!</v>
      </c>
      <c r="N106" s="434" t="s">
        <v>592</v>
      </c>
    </row>
    <row r="108" spans="1:14" ht="15.75" thickBot="1" x14ac:dyDescent="0.3"/>
    <row r="109" spans="1:14" ht="20.25" x14ac:dyDescent="0.25">
      <c r="A109" s="1027" t="s">
        <v>171</v>
      </c>
      <c r="B109" s="1028"/>
      <c r="C109" s="1028"/>
      <c r="D109" s="1028"/>
      <c r="E109" s="1028"/>
      <c r="F109" s="1028"/>
      <c r="G109" s="1028"/>
      <c r="H109" s="1028"/>
      <c r="I109" s="1028"/>
      <c r="J109" s="1028"/>
      <c r="K109" s="1028"/>
      <c r="L109" s="1028"/>
      <c r="M109" s="1028"/>
      <c r="N109" s="1029"/>
    </row>
    <row r="110" spans="1:14" ht="44.25" customHeight="1" x14ac:dyDescent="0.25">
      <c r="A110" s="32" t="s">
        <v>50</v>
      </c>
      <c r="B110" s="33" t="s">
        <v>149</v>
      </c>
      <c r="C110" s="33" t="s">
        <v>150</v>
      </c>
      <c r="D110" s="33" t="s">
        <v>151</v>
      </c>
      <c r="E110" s="33" t="s">
        <v>152</v>
      </c>
      <c r="F110" s="33" t="s">
        <v>172</v>
      </c>
      <c r="G110" s="33" t="s">
        <v>154</v>
      </c>
      <c r="H110" s="33" t="s">
        <v>173</v>
      </c>
      <c r="I110" s="33" t="s">
        <v>174</v>
      </c>
      <c r="J110" s="41" t="s">
        <v>175</v>
      </c>
      <c r="K110" s="33" t="s">
        <v>158</v>
      </c>
      <c r="L110" s="33" t="s">
        <v>159</v>
      </c>
      <c r="M110" s="33" t="s">
        <v>160</v>
      </c>
      <c r="N110" s="34" t="s">
        <v>161</v>
      </c>
    </row>
    <row r="111" spans="1:14" s="3" customFormat="1" ht="135" customHeight="1" x14ac:dyDescent="0.25">
      <c r="A111" s="481" t="s">
        <v>139</v>
      </c>
      <c r="B111" s="482" t="s">
        <v>397</v>
      </c>
      <c r="C111" s="482" t="s">
        <v>398</v>
      </c>
      <c r="D111" s="482" t="s">
        <v>399</v>
      </c>
      <c r="E111" s="474" t="s">
        <v>400</v>
      </c>
      <c r="F111" s="474">
        <v>100</v>
      </c>
      <c r="G111" s="474">
        <v>2</v>
      </c>
      <c r="H111" s="474">
        <v>2</v>
      </c>
      <c r="I111" s="474">
        <v>1</v>
      </c>
      <c r="J111" s="474">
        <f t="shared" ref="J111:J122" si="7">I111/H111</f>
        <v>0.5</v>
      </c>
      <c r="K111" s="474"/>
      <c r="L111" s="20"/>
      <c r="M111" s="20" t="e">
        <f t="shared" ref="M111:M122" si="8">L111/K111</f>
        <v>#DIV/0!</v>
      </c>
      <c r="N111" s="483" t="s">
        <v>588</v>
      </c>
    </row>
    <row r="112" spans="1:14" s="3" customFormat="1" ht="135" customHeight="1" x14ac:dyDescent="0.25">
      <c r="A112" s="481" t="s">
        <v>140</v>
      </c>
      <c r="B112" s="482" t="s">
        <v>397</v>
      </c>
      <c r="C112" s="482" t="s">
        <v>398</v>
      </c>
      <c r="D112" s="482" t="s">
        <v>399</v>
      </c>
      <c r="E112" s="474" t="s">
        <v>400</v>
      </c>
      <c r="F112" s="474">
        <v>100</v>
      </c>
      <c r="G112" s="474">
        <v>2</v>
      </c>
      <c r="H112" s="474">
        <v>2</v>
      </c>
      <c r="I112" s="474">
        <v>1</v>
      </c>
      <c r="J112" s="474">
        <f t="shared" si="7"/>
        <v>0.5</v>
      </c>
      <c r="K112" s="474"/>
      <c r="L112" s="20"/>
      <c r="M112" s="20" t="e">
        <f t="shared" si="8"/>
        <v>#DIV/0!</v>
      </c>
      <c r="N112" s="483" t="s">
        <v>587</v>
      </c>
    </row>
    <row r="113" spans="1:14" s="3" customFormat="1" ht="295.5" customHeight="1" x14ac:dyDescent="0.25">
      <c r="A113" s="481" t="s">
        <v>141</v>
      </c>
      <c r="B113" s="482" t="s">
        <v>397</v>
      </c>
      <c r="C113" s="482" t="s">
        <v>398</v>
      </c>
      <c r="D113" s="482" t="s">
        <v>399</v>
      </c>
      <c r="E113" s="474" t="s">
        <v>400</v>
      </c>
      <c r="F113" s="474">
        <v>100</v>
      </c>
      <c r="G113" s="474">
        <v>2</v>
      </c>
      <c r="H113" s="474">
        <v>2</v>
      </c>
      <c r="I113" s="474">
        <v>1</v>
      </c>
      <c r="J113" s="474">
        <f t="shared" si="7"/>
        <v>0.5</v>
      </c>
      <c r="K113" s="474"/>
      <c r="L113" s="20"/>
      <c r="M113" s="20" t="e">
        <f t="shared" si="8"/>
        <v>#DIV/0!</v>
      </c>
      <c r="N113" s="483" t="s">
        <v>593</v>
      </c>
    </row>
    <row r="114" spans="1:14" ht="156.75" customHeight="1" x14ac:dyDescent="0.25">
      <c r="A114" s="481" t="s">
        <v>142</v>
      </c>
      <c r="B114" s="482" t="s">
        <v>397</v>
      </c>
      <c r="C114" s="482" t="s">
        <v>398</v>
      </c>
      <c r="D114" s="482" t="s">
        <v>399</v>
      </c>
      <c r="E114" s="474" t="s">
        <v>400</v>
      </c>
      <c r="F114" s="474">
        <v>100</v>
      </c>
      <c r="G114" s="474">
        <v>2</v>
      </c>
      <c r="H114" s="474">
        <v>2</v>
      </c>
      <c r="I114" s="474">
        <v>1</v>
      </c>
      <c r="J114" s="474">
        <v>0.5</v>
      </c>
      <c r="K114" s="474"/>
      <c r="L114" s="20"/>
      <c r="M114" s="20" t="e">
        <v>#DIV/0!</v>
      </c>
      <c r="N114" s="483" t="s">
        <v>594</v>
      </c>
    </row>
    <row r="115" spans="1:14" ht="141" customHeight="1" x14ac:dyDescent="0.25">
      <c r="A115" s="481" t="s">
        <v>143</v>
      </c>
      <c r="B115" s="482" t="s">
        <v>397</v>
      </c>
      <c r="C115" s="482" t="s">
        <v>398</v>
      </c>
      <c r="D115" s="482" t="s">
        <v>399</v>
      </c>
      <c r="E115" s="474" t="s">
        <v>400</v>
      </c>
      <c r="F115" s="474">
        <v>100</v>
      </c>
      <c r="G115" s="474">
        <v>2</v>
      </c>
      <c r="H115" s="474">
        <v>2</v>
      </c>
      <c r="I115" s="474">
        <v>1</v>
      </c>
      <c r="J115" s="474">
        <v>0.5</v>
      </c>
      <c r="K115" s="602"/>
      <c r="L115" s="602"/>
      <c r="M115" s="602" t="e">
        <f t="shared" si="8"/>
        <v>#DIV/0!</v>
      </c>
      <c r="N115" s="483" t="s">
        <v>626</v>
      </c>
    </row>
    <row r="116" spans="1:14" ht="124.35" customHeight="1" x14ac:dyDescent="0.25">
      <c r="A116" s="481" t="s">
        <v>144</v>
      </c>
      <c r="B116" s="482" t="s">
        <v>397</v>
      </c>
      <c r="C116" s="482" t="s">
        <v>398</v>
      </c>
      <c r="D116" s="482" t="s">
        <v>399</v>
      </c>
      <c r="E116" s="474" t="s">
        <v>400</v>
      </c>
      <c r="F116" s="474">
        <v>100</v>
      </c>
      <c r="G116" s="474">
        <v>2</v>
      </c>
      <c r="H116" s="474">
        <v>2</v>
      </c>
      <c r="I116" s="474">
        <v>1</v>
      </c>
      <c r="J116" s="474">
        <v>0.5</v>
      </c>
      <c r="K116" s="602"/>
      <c r="L116" s="602"/>
      <c r="M116" s="602" t="e">
        <f>L116/K116</f>
        <v>#DIV/0!</v>
      </c>
      <c r="N116" s="483" t="s">
        <v>638</v>
      </c>
    </row>
    <row r="117" spans="1:14" ht="145.5" customHeight="1" x14ac:dyDescent="0.25">
      <c r="A117" s="481" t="s">
        <v>132</v>
      </c>
      <c r="B117" s="386" t="s">
        <v>397</v>
      </c>
      <c r="C117" s="386" t="s">
        <v>398</v>
      </c>
      <c r="D117" s="386" t="s">
        <v>399</v>
      </c>
      <c r="E117" s="386" t="s">
        <v>400</v>
      </c>
      <c r="F117" s="386">
        <v>100</v>
      </c>
      <c r="G117" s="386">
        <v>2</v>
      </c>
      <c r="H117" s="314">
        <v>2</v>
      </c>
      <c r="I117" s="386">
        <v>1</v>
      </c>
      <c r="J117" s="386">
        <v>0.5</v>
      </c>
      <c r="K117" s="386"/>
      <c r="L117" s="386"/>
      <c r="M117" s="386" t="e">
        <v>#DIV/0!</v>
      </c>
      <c r="N117" s="603" t="s">
        <v>650</v>
      </c>
    </row>
    <row r="118" spans="1:14" ht="135" x14ac:dyDescent="0.25">
      <c r="A118" s="481" t="s">
        <v>133</v>
      </c>
      <c r="B118" s="386" t="s">
        <v>397</v>
      </c>
      <c r="C118" s="386" t="s">
        <v>398</v>
      </c>
      <c r="D118" s="386" t="s">
        <v>399</v>
      </c>
      <c r="E118" s="386" t="s">
        <v>400</v>
      </c>
      <c r="F118" s="386">
        <v>100</v>
      </c>
      <c r="G118" s="386">
        <v>2</v>
      </c>
      <c r="H118" s="314">
        <v>2</v>
      </c>
      <c r="I118" s="386">
        <v>1</v>
      </c>
      <c r="J118" s="386">
        <v>0.5</v>
      </c>
      <c r="K118" s="386"/>
      <c r="L118" s="386"/>
      <c r="M118" s="386" t="e">
        <v>#DIV/0!</v>
      </c>
      <c r="N118" s="603" t="s">
        <v>675</v>
      </c>
    </row>
    <row r="119" spans="1:14" ht="135" x14ac:dyDescent="0.25">
      <c r="A119" s="632" t="s">
        <v>134</v>
      </c>
      <c r="B119" s="633" t="s">
        <v>397</v>
      </c>
      <c r="C119" s="633" t="s">
        <v>398</v>
      </c>
      <c r="D119" s="633" t="s">
        <v>399</v>
      </c>
      <c r="E119" s="633" t="s">
        <v>400</v>
      </c>
      <c r="F119" s="633">
        <v>100</v>
      </c>
      <c r="G119" s="633">
        <v>2</v>
      </c>
      <c r="H119" s="634">
        <v>2</v>
      </c>
      <c r="I119" s="633">
        <v>1</v>
      </c>
      <c r="J119" s="633">
        <v>0.5</v>
      </c>
      <c r="K119" s="630"/>
      <c r="L119" s="630"/>
      <c r="M119" s="630" t="e">
        <f t="shared" si="8"/>
        <v>#DIV/0!</v>
      </c>
      <c r="N119" s="635" t="s">
        <v>709</v>
      </c>
    </row>
    <row r="120" spans="1:14" x14ac:dyDescent="0.25">
      <c r="A120" s="481" t="s">
        <v>135</v>
      </c>
      <c r="B120" s="36"/>
      <c r="C120" s="36"/>
      <c r="D120" s="36"/>
      <c r="E120" s="36"/>
      <c r="F120" s="36"/>
      <c r="G120" s="36"/>
      <c r="H120" s="316"/>
      <c r="I120" s="36"/>
      <c r="J120" s="36" t="e">
        <f t="shared" si="7"/>
        <v>#DIV/0!</v>
      </c>
      <c r="K120" s="36"/>
      <c r="L120" s="36"/>
      <c r="M120" s="36" t="e">
        <f t="shared" si="8"/>
        <v>#DIV/0!</v>
      </c>
      <c r="N120" s="37"/>
    </row>
    <row r="121" spans="1:14" x14ac:dyDescent="0.25">
      <c r="A121" s="481" t="s">
        <v>136</v>
      </c>
      <c r="B121" s="36"/>
      <c r="C121" s="36"/>
      <c r="D121" s="36"/>
      <c r="E121" s="36"/>
      <c r="F121" s="36"/>
      <c r="G121" s="36"/>
      <c r="H121" s="316"/>
      <c r="I121" s="36"/>
      <c r="J121" s="36" t="e">
        <f t="shared" si="7"/>
        <v>#DIV/0!</v>
      </c>
      <c r="K121" s="36"/>
      <c r="L121" s="36"/>
      <c r="M121" s="36" t="e">
        <f t="shared" si="8"/>
        <v>#DIV/0!</v>
      </c>
      <c r="N121" s="37"/>
    </row>
    <row r="122" spans="1:14" ht="15.75" thickBot="1" x14ac:dyDescent="0.3">
      <c r="A122" s="593" t="s">
        <v>137</v>
      </c>
      <c r="B122" s="38"/>
      <c r="C122" s="38"/>
      <c r="D122" s="38"/>
      <c r="E122" s="38"/>
      <c r="F122" s="38"/>
      <c r="G122" s="38"/>
      <c r="H122" s="317"/>
      <c r="I122" s="38"/>
      <c r="J122" s="38" t="e">
        <f t="shared" si="7"/>
        <v>#DIV/0!</v>
      </c>
      <c r="K122" s="38"/>
      <c r="L122" s="38"/>
      <c r="M122" s="38" t="e">
        <f t="shared" si="8"/>
        <v>#DIV/0!</v>
      </c>
      <c r="N122" s="42"/>
    </row>
    <row r="124" spans="1:14" ht="20.25" hidden="1" x14ac:dyDescent="0.25">
      <c r="A124" s="1027" t="s">
        <v>176</v>
      </c>
      <c r="B124" s="1028"/>
      <c r="C124" s="1028"/>
      <c r="D124" s="1028"/>
      <c r="E124" s="1028"/>
      <c r="F124" s="1028"/>
      <c r="G124" s="1028"/>
      <c r="H124" s="1028"/>
      <c r="I124" s="1028"/>
      <c r="J124" s="1028"/>
      <c r="K124" s="1028"/>
      <c r="L124" s="1028"/>
      <c r="M124" s="1028"/>
      <c r="N124" s="1029"/>
    </row>
    <row r="125" spans="1:14" ht="44.25" hidden="1" customHeight="1" x14ac:dyDescent="0.25">
      <c r="A125" s="32" t="s">
        <v>64</v>
      </c>
      <c r="B125" s="33" t="s">
        <v>149</v>
      </c>
      <c r="C125" s="33" t="s">
        <v>150</v>
      </c>
      <c r="D125" s="33" t="s">
        <v>151</v>
      </c>
      <c r="E125" s="33" t="s">
        <v>152</v>
      </c>
      <c r="F125" s="33" t="s">
        <v>177</v>
      </c>
      <c r="G125" s="33" t="s">
        <v>154</v>
      </c>
      <c r="H125" s="480" t="s">
        <v>178</v>
      </c>
      <c r="I125" s="33" t="s">
        <v>179</v>
      </c>
      <c r="J125" s="41" t="s">
        <v>180</v>
      </c>
      <c r="K125" s="33" t="s">
        <v>158</v>
      </c>
      <c r="L125" s="33" t="s">
        <v>159</v>
      </c>
      <c r="M125" s="33" t="s">
        <v>160</v>
      </c>
      <c r="N125" s="34" t="s">
        <v>161</v>
      </c>
    </row>
    <row r="126" spans="1:14" ht="16.5" hidden="1" customHeight="1" x14ac:dyDescent="0.25">
      <c r="A126" s="39" t="s">
        <v>139</v>
      </c>
      <c r="B126" s="36"/>
      <c r="C126" s="36"/>
      <c r="D126" s="36"/>
      <c r="E126" s="36"/>
      <c r="F126" s="36"/>
      <c r="G126" s="36"/>
      <c r="H126" s="316"/>
      <c r="I126" s="36"/>
      <c r="J126" s="36" t="e">
        <f t="shared" ref="J126:J137" si="9">I126/H126</f>
        <v>#DIV/0!</v>
      </c>
      <c r="K126" s="36"/>
      <c r="L126" s="36"/>
      <c r="M126" s="36" t="e">
        <f t="shared" ref="M126:M137" si="10">L126/K126</f>
        <v>#DIV/0!</v>
      </c>
      <c r="N126" s="37"/>
    </row>
    <row r="127" spans="1:14" ht="16.5" hidden="1" customHeight="1" x14ac:dyDescent="0.25">
      <c r="A127" s="39" t="s">
        <v>140</v>
      </c>
      <c r="B127" s="36"/>
      <c r="C127" s="36"/>
      <c r="D127" s="36"/>
      <c r="E127" s="36"/>
      <c r="F127" s="36"/>
      <c r="G127" s="36"/>
      <c r="H127" s="316"/>
      <c r="I127" s="36"/>
      <c r="J127" s="36" t="e">
        <f t="shared" si="9"/>
        <v>#DIV/0!</v>
      </c>
      <c r="K127" s="36"/>
      <c r="L127" s="36"/>
      <c r="M127" s="36" t="e">
        <f t="shared" si="10"/>
        <v>#DIV/0!</v>
      </c>
      <c r="N127" s="37"/>
    </row>
    <row r="128" spans="1:14" ht="16.5" hidden="1" customHeight="1" x14ac:dyDescent="0.25">
      <c r="A128" s="39" t="s">
        <v>141</v>
      </c>
      <c r="B128" s="36"/>
      <c r="C128" s="36"/>
      <c r="D128" s="36"/>
      <c r="E128" s="36"/>
      <c r="F128" s="36"/>
      <c r="G128" s="36"/>
      <c r="H128" s="316"/>
      <c r="I128" s="36"/>
      <c r="J128" s="36" t="e">
        <f t="shared" si="9"/>
        <v>#DIV/0!</v>
      </c>
      <c r="K128" s="36"/>
      <c r="L128" s="36"/>
      <c r="M128" s="36" t="e">
        <f t="shared" si="10"/>
        <v>#DIV/0!</v>
      </c>
      <c r="N128" s="37"/>
    </row>
    <row r="129" spans="1:14" ht="16.5" hidden="1" customHeight="1" x14ac:dyDescent="0.25">
      <c r="A129" s="39" t="s">
        <v>142</v>
      </c>
      <c r="B129" s="36"/>
      <c r="C129" s="36"/>
      <c r="D129" s="36"/>
      <c r="E129" s="36"/>
      <c r="F129" s="36"/>
      <c r="G129" s="36"/>
      <c r="H129" s="316"/>
      <c r="I129" s="36"/>
      <c r="J129" s="36" t="e">
        <f t="shared" si="9"/>
        <v>#DIV/0!</v>
      </c>
      <c r="K129" s="36"/>
      <c r="L129" s="36"/>
      <c r="M129" s="36" t="e">
        <f t="shared" si="10"/>
        <v>#DIV/0!</v>
      </c>
      <c r="N129" s="37"/>
    </row>
    <row r="130" spans="1:14" ht="16.5" hidden="1" customHeight="1" x14ac:dyDescent="0.25">
      <c r="A130" s="39" t="s">
        <v>143</v>
      </c>
      <c r="B130" s="36"/>
      <c r="C130" s="36"/>
      <c r="D130" s="36"/>
      <c r="E130" s="36"/>
      <c r="F130" s="36"/>
      <c r="G130" s="36"/>
      <c r="H130" s="316"/>
      <c r="I130" s="36"/>
      <c r="J130" s="36" t="e">
        <f t="shared" si="9"/>
        <v>#DIV/0!</v>
      </c>
      <c r="K130" s="36"/>
      <c r="L130" s="36"/>
      <c r="M130" s="36" t="e">
        <f t="shared" si="10"/>
        <v>#DIV/0!</v>
      </c>
      <c r="N130" s="37"/>
    </row>
    <row r="131" spans="1:14" ht="16.5" hidden="1" customHeight="1" x14ac:dyDescent="0.25">
      <c r="A131" s="39" t="s">
        <v>144</v>
      </c>
      <c r="B131" s="36"/>
      <c r="C131" s="36"/>
      <c r="D131" s="36"/>
      <c r="E131" s="36"/>
      <c r="F131" s="36"/>
      <c r="G131" s="36"/>
      <c r="H131" s="316"/>
      <c r="I131" s="36"/>
      <c r="J131" s="36" t="e">
        <f t="shared" si="9"/>
        <v>#DIV/0!</v>
      </c>
      <c r="K131" s="36"/>
      <c r="L131" s="36"/>
      <c r="M131" s="36" t="e">
        <f t="shared" si="10"/>
        <v>#DIV/0!</v>
      </c>
      <c r="N131" s="37"/>
    </row>
    <row r="132" spans="1:14" hidden="1" x14ac:dyDescent="0.25">
      <c r="A132" s="39" t="s">
        <v>132</v>
      </c>
      <c r="B132" s="36"/>
      <c r="C132" s="36"/>
      <c r="D132" s="36"/>
      <c r="E132" s="36"/>
      <c r="F132" s="36"/>
      <c r="G132" s="36"/>
      <c r="H132" s="316"/>
      <c r="I132" s="36"/>
      <c r="J132" s="36" t="e">
        <f t="shared" si="9"/>
        <v>#DIV/0!</v>
      </c>
      <c r="K132" s="36"/>
      <c r="L132" s="36"/>
      <c r="M132" s="36" t="e">
        <f t="shared" si="10"/>
        <v>#DIV/0!</v>
      </c>
      <c r="N132" s="37"/>
    </row>
    <row r="133" spans="1:14" hidden="1" x14ac:dyDescent="0.25">
      <c r="A133" s="39" t="s">
        <v>133</v>
      </c>
      <c r="B133" s="36"/>
      <c r="C133" s="36"/>
      <c r="D133" s="36"/>
      <c r="E133" s="36"/>
      <c r="F133" s="36"/>
      <c r="G133" s="36"/>
      <c r="H133" s="316"/>
      <c r="I133" s="36"/>
      <c r="J133" s="36" t="e">
        <f t="shared" si="9"/>
        <v>#DIV/0!</v>
      </c>
      <c r="K133" s="36"/>
      <c r="L133" s="36"/>
      <c r="M133" s="36" t="e">
        <f t="shared" si="10"/>
        <v>#DIV/0!</v>
      </c>
      <c r="N133" s="37"/>
    </row>
    <row r="134" spans="1:14" hidden="1" x14ac:dyDescent="0.25">
      <c r="A134" s="39" t="s">
        <v>134</v>
      </c>
      <c r="B134" s="36"/>
      <c r="C134" s="36"/>
      <c r="D134" s="36"/>
      <c r="E134" s="36"/>
      <c r="F134" s="36"/>
      <c r="G134" s="36"/>
      <c r="H134" s="316"/>
      <c r="I134" s="36"/>
      <c r="J134" s="36" t="e">
        <f t="shared" si="9"/>
        <v>#DIV/0!</v>
      </c>
      <c r="K134" s="36"/>
      <c r="L134" s="36"/>
      <c r="M134" s="36" t="e">
        <f t="shared" si="10"/>
        <v>#DIV/0!</v>
      </c>
      <c r="N134" s="37"/>
    </row>
    <row r="135" spans="1:14" hidden="1" x14ac:dyDescent="0.25">
      <c r="A135" s="39" t="s">
        <v>135</v>
      </c>
      <c r="B135" s="36"/>
      <c r="C135" s="36"/>
      <c r="D135" s="36"/>
      <c r="E135" s="36"/>
      <c r="F135" s="36"/>
      <c r="G135" s="36"/>
      <c r="H135" s="316"/>
      <c r="I135" s="36"/>
      <c r="J135" s="36" t="e">
        <f t="shared" si="9"/>
        <v>#DIV/0!</v>
      </c>
      <c r="K135" s="36"/>
      <c r="L135" s="36"/>
      <c r="M135" s="36" t="e">
        <f t="shared" si="10"/>
        <v>#DIV/0!</v>
      </c>
      <c r="N135" s="37"/>
    </row>
    <row r="136" spans="1:14" hidden="1" x14ac:dyDescent="0.25">
      <c r="A136" s="39" t="s">
        <v>136</v>
      </c>
      <c r="B136" s="36"/>
      <c r="C136" s="36"/>
      <c r="D136" s="36"/>
      <c r="E136" s="36"/>
      <c r="F136" s="36"/>
      <c r="G136" s="36"/>
      <c r="H136" s="316"/>
      <c r="I136" s="36"/>
      <c r="J136" s="36" t="e">
        <f t="shared" si="9"/>
        <v>#DIV/0!</v>
      </c>
      <c r="K136" s="36"/>
      <c r="L136" s="36"/>
      <c r="M136" s="36" t="e">
        <f t="shared" si="10"/>
        <v>#DIV/0!</v>
      </c>
      <c r="N136" s="37"/>
    </row>
    <row r="137" spans="1:14" ht="15.75" hidden="1" thickBot="1" x14ac:dyDescent="0.3">
      <c r="A137" s="40" t="s">
        <v>137</v>
      </c>
      <c r="B137" s="38"/>
      <c r="C137" s="38"/>
      <c r="D137" s="38"/>
      <c r="E137" s="38"/>
      <c r="F137" s="38"/>
      <c r="G137" s="38"/>
      <c r="H137" s="317"/>
      <c r="I137" s="38"/>
      <c r="J137" s="38" t="e">
        <f t="shared" si="9"/>
        <v>#DIV/0!</v>
      </c>
      <c r="K137" s="38"/>
      <c r="L137" s="38"/>
      <c r="M137" s="38" t="e">
        <f t="shared" si="10"/>
        <v>#DIV/0!</v>
      </c>
      <c r="N137" s="42"/>
    </row>
    <row r="138" spans="1:14" ht="15.75" thickBot="1" x14ac:dyDescent="0.3"/>
    <row r="139" spans="1:14" ht="50.25" customHeight="1" x14ac:dyDescent="0.25">
      <c r="A139" s="1027" t="s">
        <v>186</v>
      </c>
      <c r="B139" s="1028"/>
      <c r="C139" s="1028"/>
      <c r="D139" s="1028"/>
      <c r="E139" s="1028"/>
      <c r="F139" s="1028"/>
      <c r="G139" s="1029"/>
    </row>
    <row r="140" spans="1:14" ht="50.25" customHeight="1" thickBot="1" x14ac:dyDescent="0.3">
      <c r="A140" s="32" t="s">
        <v>50</v>
      </c>
      <c r="B140" s="43" t="s">
        <v>149</v>
      </c>
      <c r="C140" s="43" t="s">
        <v>150</v>
      </c>
      <c r="D140" s="43" t="s">
        <v>182</v>
      </c>
      <c r="E140" s="43" t="s">
        <v>187</v>
      </c>
      <c r="F140" s="43" t="s">
        <v>188</v>
      </c>
      <c r="G140" s="44" t="s">
        <v>185</v>
      </c>
    </row>
    <row r="141" spans="1:14" ht="86.25" x14ac:dyDescent="0.25">
      <c r="A141" s="1034" t="s">
        <v>139</v>
      </c>
      <c r="B141" s="1037" t="s">
        <v>397</v>
      </c>
      <c r="C141" s="1037" t="s">
        <v>398</v>
      </c>
      <c r="D141" s="305" t="s">
        <v>401</v>
      </c>
      <c r="E141" s="306">
        <v>3647631000</v>
      </c>
      <c r="F141" s="306">
        <v>0</v>
      </c>
      <c r="G141" s="271" t="s">
        <v>402</v>
      </c>
    </row>
    <row r="142" spans="1:14" ht="86.25" x14ac:dyDescent="0.25">
      <c r="A142" s="1035"/>
      <c r="B142" s="1038"/>
      <c r="C142" s="1038"/>
      <c r="D142" s="305" t="s">
        <v>403</v>
      </c>
      <c r="E142" s="306">
        <v>254951000</v>
      </c>
      <c r="F142" s="306">
        <v>0</v>
      </c>
      <c r="G142" s="271" t="s">
        <v>402</v>
      </c>
    </row>
    <row r="143" spans="1:14" ht="58.5" thickBot="1" x14ac:dyDescent="0.3">
      <c r="A143" s="1036"/>
      <c r="B143" s="1039"/>
      <c r="C143" s="1039"/>
      <c r="D143" s="305" t="s">
        <v>404</v>
      </c>
      <c r="E143" s="306">
        <v>364061000</v>
      </c>
      <c r="F143" s="306">
        <v>0</v>
      </c>
      <c r="G143" s="271" t="s">
        <v>402</v>
      </c>
    </row>
    <row r="144" spans="1:14" ht="409.5" x14ac:dyDescent="0.25">
      <c r="A144" s="1034" t="s">
        <v>140</v>
      </c>
      <c r="B144" s="1037" t="s">
        <v>397</v>
      </c>
      <c r="C144" s="1037" t="s">
        <v>398</v>
      </c>
      <c r="D144" s="305" t="s">
        <v>401</v>
      </c>
      <c r="E144" s="306">
        <v>3647631000</v>
      </c>
      <c r="F144" s="306">
        <v>0</v>
      </c>
      <c r="G144" s="271" t="s">
        <v>595</v>
      </c>
      <c r="H144" s="318"/>
    </row>
    <row r="145" spans="1:53" ht="86.25" customHeight="1" x14ac:dyDescent="0.25">
      <c r="A145" s="1035"/>
      <c r="B145" s="1038"/>
      <c r="C145" s="1038"/>
      <c r="D145" s="305" t="s">
        <v>403</v>
      </c>
      <c r="E145" s="306">
        <v>254951000</v>
      </c>
      <c r="F145" s="306">
        <v>0</v>
      </c>
      <c r="G145" s="271" t="s">
        <v>596</v>
      </c>
    </row>
    <row r="146" spans="1:53" ht="409.6" thickBot="1" x14ac:dyDescent="0.3">
      <c r="A146" s="1036"/>
      <c r="B146" s="1039"/>
      <c r="C146" s="1039"/>
      <c r="D146" s="305" t="s">
        <v>404</v>
      </c>
      <c r="E146" s="306">
        <v>364061000</v>
      </c>
      <c r="F146" s="306">
        <v>0</v>
      </c>
      <c r="G146" s="271" t="s">
        <v>597</v>
      </c>
    </row>
    <row r="147" spans="1:53" ht="409.5" x14ac:dyDescent="0.25">
      <c r="A147" s="1034" t="s">
        <v>141</v>
      </c>
      <c r="B147" s="1037" t="s">
        <v>397</v>
      </c>
      <c r="C147" s="1037" t="s">
        <v>398</v>
      </c>
      <c r="D147" s="305" t="s">
        <v>401</v>
      </c>
      <c r="E147" s="306">
        <v>3647631000</v>
      </c>
      <c r="F147" s="306">
        <v>8038933</v>
      </c>
      <c r="G147" s="271" t="s">
        <v>598</v>
      </c>
    </row>
    <row r="148" spans="1:53" ht="370.5" x14ac:dyDescent="0.25">
      <c r="A148" s="1035"/>
      <c r="B148" s="1038"/>
      <c r="C148" s="1038"/>
      <c r="D148" s="305" t="s">
        <v>403</v>
      </c>
      <c r="E148" s="306">
        <v>254951000</v>
      </c>
      <c r="F148" s="306">
        <v>2538667</v>
      </c>
      <c r="G148" s="271" t="s">
        <v>599</v>
      </c>
    </row>
    <row r="149" spans="1:53" s="311" customFormat="1" ht="409.6" thickBot="1" x14ac:dyDescent="0.3">
      <c r="A149" s="1036"/>
      <c r="B149" s="1039"/>
      <c r="C149" s="1039"/>
      <c r="D149" s="305" t="s">
        <v>404</v>
      </c>
      <c r="E149" s="306">
        <v>364061000</v>
      </c>
      <c r="F149" s="306">
        <v>0</v>
      </c>
      <c r="G149" s="271" t="s">
        <v>600</v>
      </c>
      <c r="I149"/>
      <c r="J149"/>
      <c r="K149"/>
      <c r="L149"/>
      <c r="M149"/>
      <c r="N149"/>
      <c r="O149"/>
      <c r="P149"/>
      <c r="Q149"/>
      <c r="R149"/>
      <c r="S149"/>
      <c r="T149"/>
      <c r="U149"/>
      <c r="V149"/>
      <c r="W149"/>
      <c r="X149"/>
      <c r="Y149"/>
      <c r="Z149"/>
      <c r="AA149"/>
      <c r="AB149"/>
      <c r="AC149"/>
      <c r="AD149"/>
      <c r="AE149"/>
      <c r="AF149"/>
      <c r="AG149"/>
      <c r="AH149"/>
      <c r="AI149"/>
      <c r="AJ149"/>
      <c r="AK149"/>
      <c r="AL149"/>
      <c r="AM149"/>
      <c r="AN149"/>
      <c r="AO149"/>
      <c r="AP149"/>
      <c r="AQ149"/>
      <c r="AR149"/>
      <c r="AS149"/>
      <c r="AT149"/>
      <c r="AU149"/>
      <c r="AV149"/>
      <c r="AW149"/>
      <c r="AX149"/>
      <c r="AY149"/>
      <c r="AZ149"/>
      <c r="BA149"/>
    </row>
    <row r="150" spans="1:53" s="311" customFormat="1" ht="409.5" x14ac:dyDescent="0.25">
      <c r="A150" s="1034" t="s">
        <v>142</v>
      </c>
      <c r="B150" s="1037" t="s">
        <v>397</v>
      </c>
      <c r="C150" s="1037" t="s">
        <v>398</v>
      </c>
      <c r="D150" s="305" t="s">
        <v>401</v>
      </c>
      <c r="E150" s="306">
        <v>3647631000</v>
      </c>
      <c r="F150" s="306">
        <v>212974000</v>
      </c>
      <c r="G150" s="271" t="s">
        <v>601</v>
      </c>
      <c r="I150"/>
      <c r="J150"/>
      <c r="K150"/>
      <c r="L150"/>
      <c r="M150"/>
      <c r="N150"/>
      <c r="O150"/>
      <c r="P150"/>
      <c r="Q150"/>
      <c r="R150"/>
      <c r="S150"/>
      <c r="T150"/>
      <c r="U150"/>
      <c r="V150"/>
      <c r="W150"/>
      <c r="X150"/>
      <c r="Y150"/>
      <c r="Z150"/>
      <c r="AA150"/>
      <c r="AB150"/>
      <c r="AC150"/>
      <c r="AD150"/>
      <c r="AE150"/>
      <c r="AF150"/>
      <c r="AG150"/>
      <c r="AH150"/>
      <c r="AI150"/>
      <c r="AJ150"/>
      <c r="AK150"/>
      <c r="AL150"/>
      <c r="AM150"/>
      <c r="AN150"/>
      <c r="AO150"/>
      <c r="AP150"/>
      <c r="AQ150"/>
      <c r="AR150"/>
      <c r="AS150"/>
      <c r="AT150"/>
      <c r="AU150"/>
      <c r="AV150"/>
      <c r="AW150"/>
      <c r="AX150"/>
      <c r="AY150"/>
      <c r="AZ150"/>
      <c r="BA150"/>
    </row>
    <row r="151" spans="1:53" s="311" customFormat="1" ht="86.25" customHeight="1" x14ac:dyDescent="0.25">
      <c r="A151" s="1035"/>
      <c r="B151" s="1038"/>
      <c r="C151" s="1038"/>
      <c r="D151" s="305" t="s">
        <v>403</v>
      </c>
      <c r="E151" s="306">
        <v>254951000</v>
      </c>
      <c r="F151" s="306">
        <v>27400334</v>
      </c>
      <c r="G151" s="271" t="s">
        <v>602</v>
      </c>
      <c r="I151"/>
      <c r="J151"/>
      <c r="K151"/>
      <c r="L151"/>
      <c r="M151"/>
      <c r="N151"/>
      <c r="O151"/>
      <c r="P151"/>
      <c r="Q151"/>
      <c r="R151"/>
      <c r="S151"/>
      <c r="T151"/>
      <c r="U151"/>
      <c r="V151"/>
      <c r="W151"/>
      <c r="X151"/>
      <c r="Y151"/>
      <c r="Z151"/>
      <c r="AA151"/>
      <c r="AB151"/>
      <c r="AC151"/>
      <c r="AD151"/>
      <c r="AE151"/>
      <c r="AF151"/>
      <c r="AG151"/>
      <c r="AH151"/>
      <c r="AI151"/>
      <c r="AJ151"/>
      <c r="AK151"/>
      <c r="AL151"/>
      <c r="AM151"/>
      <c r="AN151"/>
      <c r="AO151"/>
      <c r="AP151"/>
      <c r="AQ151"/>
      <c r="AR151"/>
      <c r="AS151"/>
      <c r="AT151"/>
      <c r="AU151"/>
      <c r="AV151"/>
      <c r="AW151"/>
      <c r="AX151"/>
      <c r="AY151"/>
      <c r="AZ151"/>
      <c r="BA151"/>
    </row>
    <row r="152" spans="1:53" s="311" customFormat="1" ht="409.6" thickBot="1" x14ac:dyDescent="0.3">
      <c r="A152" s="1036"/>
      <c r="B152" s="1039"/>
      <c r="C152" s="1039"/>
      <c r="D152" s="305" t="s">
        <v>404</v>
      </c>
      <c r="E152" s="306">
        <v>364061000</v>
      </c>
      <c r="F152" s="306">
        <v>21245000</v>
      </c>
      <c r="G152" s="271" t="s">
        <v>603</v>
      </c>
      <c r="I152"/>
      <c r="J152"/>
      <c r="K152"/>
      <c r="L152"/>
      <c r="M152"/>
      <c r="N152"/>
      <c r="O152"/>
      <c r="P152"/>
      <c r="Q152"/>
      <c r="R152"/>
      <c r="S152"/>
      <c r="T152"/>
      <c r="U152"/>
      <c r="V152"/>
      <c r="W152"/>
      <c r="X152"/>
      <c r="Y152"/>
      <c r="Z152"/>
      <c r="AA152"/>
      <c r="AB152"/>
      <c r="AC152"/>
      <c r="AD152"/>
      <c r="AE152"/>
      <c r="AF152"/>
      <c r="AG152"/>
      <c r="AH152"/>
      <c r="AI152"/>
      <c r="AJ152"/>
      <c r="AK152"/>
      <c r="AL152"/>
      <c r="AM152"/>
      <c r="AN152"/>
      <c r="AO152"/>
      <c r="AP152"/>
      <c r="AQ152"/>
      <c r="AR152"/>
      <c r="AS152"/>
      <c r="AT152"/>
      <c r="AU152"/>
      <c r="AV152"/>
      <c r="AW152"/>
      <c r="AX152"/>
      <c r="AY152"/>
      <c r="AZ152"/>
      <c r="BA152"/>
    </row>
    <row r="153" spans="1:53" s="311" customFormat="1" ht="128.25" x14ac:dyDescent="0.25">
      <c r="A153" s="1034" t="s">
        <v>143</v>
      </c>
      <c r="B153" s="1037" t="s">
        <v>397</v>
      </c>
      <c r="C153" s="1037" t="s">
        <v>398</v>
      </c>
      <c r="D153" s="305" t="s">
        <v>401</v>
      </c>
      <c r="E153" s="306">
        <v>3647631000</v>
      </c>
      <c r="F153" s="306">
        <v>559910434</v>
      </c>
      <c r="G153" s="271" t="s">
        <v>408</v>
      </c>
      <c r="I153"/>
      <c r="J153"/>
      <c r="K153"/>
      <c r="L153"/>
      <c r="M153"/>
      <c r="N153"/>
      <c r="O153"/>
      <c r="P153"/>
      <c r="Q153"/>
      <c r="R153"/>
      <c r="S153"/>
      <c r="T153"/>
      <c r="U153"/>
      <c r="V153"/>
      <c r="W153"/>
      <c r="X153"/>
      <c r="Y153"/>
      <c r="Z153"/>
      <c r="AA153"/>
      <c r="AB153"/>
      <c r="AC153"/>
      <c r="AD153"/>
      <c r="AE153"/>
      <c r="AF153"/>
      <c r="AG153"/>
      <c r="AH153"/>
      <c r="AI153"/>
      <c r="AJ153"/>
      <c r="AK153"/>
      <c r="AL153"/>
      <c r="AM153"/>
      <c r="AN153"/>
      <c r="AO153"/>
      <c r="AP153"/>
      <c r="AQ153"/>
      <c r="AR153"/>
      <c r="AS153"/>
      <c r="AT153"/>
      <c r="AU153"/>
      <c r="AV153"/>
      <c r="AW153"/>
      <c r="AX153"/>
      <c r="AY153"/>
      <c r="AZ153"/>
      <c r="BA153"/>
    </row>
    <row r="154" spans="1:53" s="311" customFormat="1" ht="86.25" x14ac:dyDescent="0.25">
      <c r="A154" s="1035"/>
      <c r="B154" s="1038"/>
      <c r="C154" s="1038"/>
      <c r="D154" s="305" t="s">
        <v>403</v>
      </c>
      <c r="E154" s="306">
        <v>254951000</v>
      </c>
      <c r="F154" s="306">
        <v>48053334</v>
      </c>
      <c r="G154" s="271" t="s">
        <v>409</v>
      </c>
      <c r="I154"/>
      <c r="J154"/>
      <c r="K154"/>
      <c r="L154"/>
      <c r="M154"/>
      <c r="N154"/>
      <c r="O154"/>
      <c r="P154"/>
      <c r="Q154"/>
      <c r="R154"/>
      <c r="S154"/>
      <c r="T154"/>
      <c r="U154"/>
      <c r="V154"/>
      <c r="W154"/>
      <c r="X154"/>
      <c r="Y154"/>
      <c r="Z154"/>
      <c r="AA154"/>
      <c r="AB154"/>
      <c r="AC154"/>
      <c r="AD154"/>
      <c r="AE154"/>
      <c r="AF154"/>
      <c r="AG154"/>
      <c r="AH154"/>
      <c r="AI154"/>
      <c r="AJ154"/>
      <c r="AK154"/>
      <c r="AL154"/>
      <c r="AM154"/>
      <c r="AN154"/>
      <c r="AO154"/>
      <c r="AP154"/>
      <c r="AQ154"/>
      <c r="AR154"/>
      <c r="AS154"/>
      <c r="AT154"/>
      <c r="AU154"/>
      <c r="AV154"/>
      <c r="AW154"/>
      <c r="AX154"/>
      <c r="AY154"/>
      <c r="AZ154"/>
      <c r="BA154"/>
    </row>
    <row r="155" spans="1:53" s="311" customFormat="1" ht="58.5" thickBot="1" x14ac:dyDescent="0.3">
      <c r="A155" s="1036"/>
      <c r="B155" s="1039"/>
      <c r="C155" s="1039"/>
      <c r="D155" s="305" t="s">
        <v>404</v>
      </c>
      <c r="E155" s="306">
        <v>364061000</v>
      </c>
      <c r="F155" s="306">
        <v>55308867</v>
      </c>
      <c r="G155" s="271" t="s">
        <v>410</v>
      </c>
      <c r="I155"/>
      <c r="J155"/>
      <c r="K155"/>
      <c r="L155"/>
      <c r="M155"/>
      <c r="N155"/>
      <c r="O155"/>
      <c r="P155"/>
      <c r="Q155"/>
      <c r="R155"/>
      <c r="S155"/>
      <c r="T155"/>
      <c r="U155"/>
      <c r="V155"/>
      <c r="W155"/>
      <c r="X155"/>
      <c r="Y155"/>
      <c r="Z155"/>
      <c r="AA155"/>
      <c r="AB155"/>
      <c r="AC155"/>
      <c r="AD155"/>
      <c r="AE155"/>
      <c r="AF155"/>
      <c r="AG155"/>
      <c r="AH155"/>
      <c r="AI155"/>
      <c r="AJ155"/>
      <c r="AK155"/>
      <c r="AL155"/>
      <c r="AM155"/>
      <c r="AN155"/>
      <c r="AO155"/>
      <c r="AP155"/>
      <c r="AQ155"/>
      <c r="AR155"/>
      <c r="AS155"/>
      <c r="AT155"/>
      <c r="AU155"/>
      <c r="AV155"/>
      <c r="AW155"/>
      <c r="AX155"/>
      <c r="AY155"/>
      <c r="AZ155"/>
      <c r="BA155"/>
    </row>
    <row r="156" spans="1:53" s="311" customFormat="1" ht="128.25" x14ac:dyDescent="0.25">
      <c r="A156" s="1034" t="s">
        <v>144</v>
      </c>
      <c r="B156" s="1037" t="s">
        <v>397</v>
      </c>
      <c r="C156" s="1037" t="s">
        <v>398</v>
      </c>
      <c r="D156" s="305" t="s">
        <v>401</v>
      </c>
      <c r="E156" s="306">
        <v>3647631000</v>
      </c>
      <c r="F156" s="306">
        <v>953087141</v>
      </c>
      <c r="G156" s="271" t="s">
        <v>413</v>
      </c>
      <c r="I156"/>
      <c r="J156"/>
      <c r="K156"/>
      <c r="L156"/>
      <c r="M156"/>
      <c r="N156"/>
      <c r="O156"/>
      <c r="P156"/>
      <c r="Q156"/>
      <c r="R156"/>
      <c r="S156"/>
      <c r="T156"/>
      <c r="U156"/>
      <c r="V156"/>
      <c r="W156"/>
      <c r="X156"/>
      <c r="Y156"/>
      <c r="Z156"/>
      <c r="AA156"/>
      <c r="AB156"/>
      <c r="AC156"/>
      <c r="AD156"/>
      <c r="AE156"/>
      <c r="AF156"/>
      <c r="AG156"/>
      <c r="AH156"/>
      <c r="AI156"/>
      <c r="AJ156"/>
      <c r="AK156"/>
      <c r="AL156"/>
      <c r="AM156"/>
      <c r="AN156"/>
      <c r="AO156"/>
      <c r="AP156"/>
      <c r="AQ156"/>
      <c r="AR156"/>
      <c r="AS156"/>
      <c r="AT156"/>
      <c r="AU156"/>
      <c r="AV156"/>
      <c r="AW156"/>
      <c r="AX156"/>
      <c r="AY156"/>
      <c r="AZ156"/>
      <c r="BA156"/>
    </row>
    <row r="157" spans="1:53" s="311" customFormat="1" ht="86.25" x14ac:dyDescent="0.25">
      <c r="A157" s="1035"/>
      <c r="B157" s="1038"/>
      <c r="C157" s="1038"/>
      <c r="D157" s="305" t="s">
        <v>403</v>
      </c>
      <c r="E157" s="306">
        <v>254951000</v>
      </c>
      <c r="F157" s="306">
        <v>68706334</v>
      </c>
      <c r="G157" s="271" t="s">
        <v>414</v>
      </c>
      <c r="I157"/>
      <c r="J157"/>
      <c r="K157"/>
      <c r="L157"/>
      <c r="M157"/>
      <c r="N157"/>
      <c r="O157"/>
      <c r="P157"/>
      <c r="Q157"/>
      <c r="R157"/>
      <c r="S157"/>
      <c r="T157"/>
      <c r="U157"/>
      <c r="V157"/>
      <c r="W157"/>
      <c r="X157"/>
      <c r="Y157"/>
      <c r="Z157"/>
      <c r="AA157"/>
      <c r="AB157"/>
      <c r="AC157"/>
      <c r="AD157"/>
      <c r="AE157"/>
      <c r="AF157"/>
      <c r="AG157"/>
      <c r="AH157"/>
      <c r="AI157"/>
      <c r="AJ157"/>
      <c r="AK157"/>
      <c r="AL157"/>
      <c r="AM157"/>
      <c r="AN157"/>
      <c r="AO157"/>
      <c r="AP157"/>
      <c r="AQ157"/>
      <c r="AR157"/>
      <c r="AS157"/>
      <c r="AT157"/>
      <c r="AU157"/>
      <c r="AV157"/>
      <c r="AW157"/>
      <c r="AX157"/>
      <c r="AY157"/>
      <c r="AZ157"/>
      <c r="BA157"/>
    </row>
    <row r="158" spans="1:53" s="311" customFormat="1" ht="58.5" thickBot="1" x14ac:dyDescent="0.3">
      <c r="A158" s="1036"/>
      <c r="B158" s="1039"/>
      <c r="C158" s="1039"/>
      <c r="D158" s="305" t="s">
        <v>404</v>
      </c>
      <c r="E158" s="306">
        <v>364061000</v>
      </c>
      <c r="F158" s="306">
        <v>98469867</v>
      </c>
      <c r="G158" s="271" t="s">
        <v>415</v>
      </c>
      <c r="I158"/>
      <c r="J158"/>
      <c r="K158"/>
      <c r="L158"/>
      <c r="M158"/>
      <c r="N158"/>
      <c r="O158"/>
      <c r="P158"/>
      <c r="Q158"/>
      <c r="R158"/>
      <c r="S158"/>
      <c r="T158"/>
      <c r="U158"/>
      <c r="V158"/>
      <c r="W158"/>
      <c r="X158"/>
      <c r="Y158"/>
      <c r="Z158"/>
      <c r="AA158"/>
      <c r="AB158"/>
      <c r="AC158"/>
      <c r="AD158"/>
      <c r="AE158"/>
      <c r="AF158"/>
      <c r="AG158"/>
      <c r="AH158"/>
      <c r="AI158"/>
      <c r="AJ158"/>
      <c r="AK158"/>
      <c r="AL158"/>
      <c r="AM158"/>
      <c r="AN158"/>
      <c r="AO158"/>
      <c r="AP158"/>
      <c r="AQ158"/>
      <c r="AR158"/>
      <c r="AS158"/>
      <c r="AT158"/>
      <c r="AU158"/>
      <c r="AV158"/>
      <c r="AW158"/>
      <c r="AX158"/>
      <c r="AY158"/>
      <c r="AZ158"/>
      <c r="BA158"/>
    </row>
    <row r="159" spans="1:53" s="311" customFormat="1" ht="409.5" x14ac:dyDescent="0.25">
      <c r="A159" s="1034" t="s">
        <v>132</v>
      </c>
      <c r="B159" s="1037" t="s">
        <v>397</v>
      </c>
      <c r="C159" s="1037" t="s">
        <v>398</v>
      </c>
      <c r="D159" s="305" t="s">
        <v>401</v>
      </c>
      <c r="E159" s="306">
        <v>3647631000</v>
      </c>
      <c r="F159" s="306">
        <v>1335877375</v>
      </c>
      <c r="G159" s="271" t="s">
        <v>416</v>
      </c>
      <c r="I159"/>
      <c r="J159"/>
      <c r="K159"/>
      <c r="L159"/>
      <c r="M159"/>
      <c r="N159"/>
      <c r="O159"/>
      <c r="P159"/>
      <c r="Q159"/>
      <c r="R159"/>
      <c r="S159"/>
      <c r="T159"/>
      <c r="U159"/>
      <c r="V159"/>
      <c r="W159"/>
      <c r="X159"/>
      <c r="Y159"/>
      <c r="Z159"/>
      <c r="AA159"/>
      <c r="AB159"/>
      <c r="AC159"/>
      <c r="AD159"/>
      <c r="AE159"/>
      <c r="AF159"/>
      <c r="AG159"/>
      <c r="AH159"/>
      <c r="AI159"/>
      <c r="AJ159"/>
      <c r="AK159"/>
      <c r="AL159"/>
      <c r="AM159"/>
      <c r="AN159"/>
      <c r="AO159"/>
      <c r="AP159"/>
      <c r="AQ159"/>
      <c r="AR159"/>
      <c r="AS159"/>
      <c r="AT159"/>
      <c r="AU159"/>
      <c r="AV159"/>
      <c r="AW159"/>
      <c r="AX159"/>
      <c r="AY159"/>
      <c r="AZ159"/>
      <c r="BA159"/>
    </row>
    <row r="160" spans="1:53" s="311" customFormat="1" ht="186" customHeight="1" x14ac:dyDescent="0.25">
      <c r="A160" s="1035"/>
      <c r="B160" s="1038"/>
      <c r="C160" s="1038"/>
      <c r="D160" s="305" t="s">
        <v>403</v>
      </c>
      <c r="E160" s="306">
        <v>254951000</v>
      </c>
      <c r="F160" s="306">
        <v>107098134</v>
      </c>
      <c r="G160" s="271" t="s">
        <v>417</v>
      </c>
      <c r="I160"/>
      <c r="J160"/>
      <c r="K160"/>
      <c r="L160"/>
      <c r="M160"/>
      <c r="N160"/>
      <c r="O160"/>
      <c r="P160"/>
      <c r="Q160"/>
      <c r="R160"/>
      <c r="S160"/>
      <c r="T160"/>
      <c r="U160"/>
      <c r="V160"/>
      <c r="W160"/>
      <c r="X160"/>
      <c r="Y160"/>
      <c r="Z160"/>
      <c r="AA160"/>
      <c r="AB160"/>
      <c r="AC160"/>
      <c r="AD160"/>
      <c r="AE160"/>
      <c r="AF160"/>
      <c r="AG160"/>
      <c r="AH160"/>
      <c r="AI160"/>
      <c r="AJ160"/>
      <c r="AK160"/>
      <c r="AL160"/>
      <c r="AM160"/>
      <c r="AN160"/>
      <c r="AO160"/>
      <c r="AP160"/>
      <c r="AQ160"/>
      <c r="AR160"/>
      <c r="AS160"/>
      <c r="AT160"/>
      <c r="AU160"/>
      <c r="AV160"/>
      <c r="AW160"/>
      <c r="AX160"/>
      <c r="AY160"/>
      <c r="AZ160"/>
      <c r="BA160"/>
    </row>
    <row r="161" spans="1:53" s="311" customFormat="1" ht="409.5" x14ac:dyDescent="0.25">
      <c r="A161" s="1036"/>
      <c r="B161" s="1039"/>
      <c r="C161" s="1039"/>
      <c r="D161" s="305" t="s">
        <v>404</v>
      </c>
      <c r="E161" s="306">
        <v>364061000</v>
      </c>
      <c r="F161" s="306">
        <v>134690867</v>
      </c>
      <c r="G161" s="271" t="s">
        <v>418</v>
      </c>
      <c r="I161"/>
      <c r="J161"/>
      <c r="K161"/>
      <c r="L161"/>
      <c r="M161"/>
      <c r="N161"/>
      <c r="O161"/>
      <c r="P161"/>
      <c r="Q161"/>
      <c r="R161"/>
      <c r="S161"/>
      <c r="T161"/>
      <c r="U161"/>
      <c r="V161"/>
      <c r="W161"/>
      <c r="X161"/>
      <c r="Y161"/>
      <c r="Z161"/>
      <c r="AA161"/>
      <c r="AB161"/>
      <c r="AC161"/>
      <c r="AD161"/>
      <c r="AE161"/>
      <c r="AF161"/>
      <c r="AG161"/>
      <c r="AH161"/>
      <c r="AI161"/>
      <c r="AJ161"/>
      <c r="AK161"/>
      <c r="AL161"/>
      <c r="AM161"/>
      <c r="AN161"/>
      <c r="AO161"/>
      <c r="AP161"/>
      <c r="AQ161"/>
      <c r="AR161"/>
      <c r="AS161"/>
      <c r="AT161"/>
      <c r="AU161"/>
      <c r="AV161"/>
      <c r="AW161"/>
      <c r="AX161"/>
      <c r="AY161"/>
      <c r="AZ161"/>
      <c r="BA161"/>
    </row>
    <row r="162" spans="1:53" s="311" customFormat="1" ht="409.5" x14ac:dyDescent="0.25">
      <c r="A162" s="1034" t="s">
        <v>133</v>
      </c>
      <c r="B162" s="1040" t="s">
        <v>397</v>
      </c>
      <c r="C162" s="1040" t="s">
        <v>398</v>
      </c>
      <c r="D162" s="376" t="s">
        <v>401</v>
      </c>
      <c r="E162" s="306">
        <v>3647631000</v>
      </c>
      <c r="F162" s="306">
        <v>0</v>
      </c>
      <c r="G162" s="271" t="s">
        <v>604</v>
      </c>
      <c r="I162"/>
      <c r="J162"/>
      <c r="K162"/>
      <c r="L162"/>
      <c r="M162"/>
      <c r="N162"/>
      <c r="O162"/>
      <c r="P162"/>
      <c r="Q162"/>
      <c r="R162"/>
      <c r="S162"/>
      <c r="T162"/>
      <c r="U162"/>
      <c r="V162"/>
      <c r="W162"/>
      <c r="X162"/>
      <c r="Y162"/>
      <c r="Z162"/>
      <c r="AA162"/>
      <c r="AB162"/>
      <c r="AC162"/>
      <c r="AD162"/>
      <c r="AE162"/>
      <c r="AF162"/>
      <c r="AG162"/>
      <c r="AH162"/>
      <c r="AI162"/>
      <c r="AJ162"/>
      <c r="AK162"/>
      <c r="AL162"/>
      <c r="AM162"/>
      <c r="AN162"/>
      <c r="AO162"/>
      <c r="AP162"/>
      <c r="AQ162"/>
      <c r="AR162"/>
      <c r="AS162"/>
      <c r="AT162"/>
      <c r="AU162"/>
      <c r="AV162"/>
      <c r="AW162"/>
      <c r="AX162"/>
      <c r="AY162"/>
      <c r="AZ162"/>
      <c r="BA162"/>
    </row>
    <row r="163" spans="1:53" s="311" customFormat="1" ht="409.5" x14ac:dyDescent="0.25">
      <c r="A163" s="1035"/>
      <c r="B163" s="1038"/>
      <c r="C163" s="1038"/>
      <c r="D163" s="305" t="s">
        <v>403</v>
      </c>
      <c r="E163" s="306">
        <v>254951000</v>
      </c>
      <c r="F163" s="306">
        <v>0</v>
      </c>
      <c r="G163" s="271" t="s">
        <v>605</v>
      </c>
      <c r="I163"/>
      <c r="J163"/>
      <c r="K163"/>
      <c r="L163"/>
      <c r="M163"/>
      <c r="N163"/>
      <c r="O163"/>
      <c r="P163"/>
      <c r="Q163"/>
      <c r="R163"/>
      <c r="S163"/>
      <c r="T163"/>
      <c r="U163"/>
      <c r="V163"/>
      <c r="W163"/>
      <c r="X163"/>
      <c r="Y163"/>
      <c r="Z163"/>
      <c r="AA163"/>
      <c r="AB163"/>
      <c r="AC163"/>
      <c r="AD163"/>
      <c r="AE163"/>
      <c r="AF163"/>
      <c r="AG163"/>
      <c r="AH163"/>
      <c r="AI163"/>
      <c r="AJ163"/>
      <c r="AK163"/>
      <c r="AL163"/>
      <c r="AM163"/>
      <c r="AN163"/>
      <c r="AO163"/>
      <c r="AP163"/>
      <c r="AQ163"/>
      <c r="AR163"/>
      <c r="AS163"/>
      <c r="AT163"/>
      <c r="AU163"/>
      <c r="AV163"/>
      <c r="AW163"/>
      <c r="AX163"/>
      <c r="AY163"/>
      <c r="AZ163"/>
      <c r="BA163"/>
    </row>
    <row r="164" spans="1:53" s="311" customFormat="1" ht="409.5" x14ac:dyDescent="0.25">
      <c r="A164" s="1036"/>
      <c r="B164" s="1039"/>
      <c r="C164" s="1039"/>
      <c r="D164" s="305" t="s">
        <v>404</v>
      </c>
      <c r="E164" s="306">
        <v>364061000</v>
      </c>
      <c r="F164" s="306">
        <v>0</v>
      </c>
      <c r="G164" s="271" t="s">
        <v>606</v>
      </c>
      <c r="I164"/>
      <c r="J164"/>
      <c r="K164"/>
      <c r="L164"/>
      <c r="M164"/>
      <c r="N164"/>
      <c r="O164"/>
      <c r="P164"/>
      <c r="Q164"/>
      <c r="R164"/>
      <c r="S164"/>
      <c r="T164"/>
      <c r="U164"/>
      <c r="V164"/>
      <c r="W164"/>
      <c r="X164"/>
      <c r="Y164"/>
      <c r="Z164"/>
      <c r="AA164"/>
      <c r="AB164"/>
      <c r="AC164"/>
      <c r="AD164"/>
      <c r="AE164"/>
      <c r="AF164"/>
      <c r="AG164"/>
      <c r="AH164"/>
      <c r="AI164"/>
      <c r="AJ164"/>
      <c r="AK164"/>
      <c r="AL164"/>
      <c r="AM164"/>
      <c r="AN164"/>
      <c r="AO164"/>
      <c r="AP164"/>
      <c r="AQ164"/>
      <c r="AR164"/>
      <c r="AS164"/>
      <c r="AT164"/>
      <c r="AU164"/>
      <c r="AV164"/>
      <c r="AW164"/>
      <c r="AX164"/>
      <c r="AY164"/>
      <c r="AZ164"/>
      <c r="BA164"/>
    </row>
    <row r="165" spans="1:53" ht="409.5" x14ac:dyDescent="0.25">
      <c r="A165" s="1034" t="s">
        <v>134</v>
      </c>
      <c r="B165" s="1040" t="s">
        <v>397</v>
      </c>
      <c r="C165" s="1040" t="s">
        <v>398</v>
      </c>
      <c r="D165" s="305" t="s">
        <v>401</v>
      </c>
      <c r="E165" s="306">
        <v>3782244731</v>
      </c>
      <c r="F165" s="306">
        <v>2144158452</v>
      </c>
      <c r="G165" s="271" t="s">
        <v>420</v>
      </c>
    </row>
    <row r="166" spans="1:53" ht="242.25" x14ac:dyDescent="0.25">
      <c r="A166" s="1035"/>
      <c r="B166" s="1038"/>
      <c r="C166" s="1038"/>
      <c r="D166" s="305" t="s">
        <v>403</v>
      </c>
      <c r="E166" s="306">
        <v>285882269</v>
      </c>
      <c r="F166" s="306">
        <v>174576134</v>
      </c>
      <c r="G166" s="271" t="s">
        <v>421</v>
      </c>
    </row>
    <row r="167" spans="1:53" ht="100.5" customHeight="1" x14ac:dyDescent="0.25">
      <c r="A167" s="1036"/>
      <c r="B167" s="1039"/>
      <c r="C167" s="1039"/>
      <c r="D167" s="305" t="s">
        <v>404</v>
      </c>
      <c r="E167" s="306">
        <v>339715000</v>
      </c>
      <c r="F167" s="306">
        <v>207132867</v>
      </c>
      <c r="G167" s="271" t="s">
        <v>419</v>
      </c>
    </row>
    <row r="168" spans="1:53" ht="409.5" x14ac:dyDescent="0.25">
      <c r="A168" s="1034" t="s">
        <v>135</v>
      </c>
      <c r="B168" s="1040" t="s">
        <v>397</v>
      </c>
      <c r="C168" s="1040" t="s">
        <v>398</v>
      </c>
      <c r="D168" s="305" t="s">
        <v>401</v>
      </c>
      <c r="E168" s="306">
        <v>3647631000</v>
      </c>
      <c r="F168" s="306"/>
      <c r="G168" s="271" t="s">
        <v>607</v>
      </c>
    </row>
    <row r="169" spans="1:53" ht="327.75" x14ac:dyDescent="0.25">
      <c r="A169" s="1035"/>
      <c r="B169" s="1038"/>
      <c r="C169" s="1038"/>
      <c r="D169" s="305" t="s">
        <v>403</v>
      </c>
      <c r="E169" s="306">
        <v>254951000</v>
      </c>
      <c r="F169" s="306"/>
      <c r="G169" s="271" t="s">
        <v>608</v>
      </c>
    </row>
    <row r="170" spans="1:53" ht="409.5" x14ac:dyDescent="0.25">
      <c r="A170" s="1036"/>
      <c r="B170" s="1039"/>
      <c r="C170" s="1039"/>
      <c r="D170" s="305" t="s">
        <v>404</v>
      </c>
      <c r="E170" s="306">
        <v>364061000</v>
      </c>
      <c r="F170" s="306"/>
      <c r="G170" s="271" t="s">
        <v>609</v>
      </c>
    </row>
    <row r="171" spans="1:53" ht="93.75" customHeight="1" x14ac:dyDescent="0.25">
      <c r="A171" s="1034" t="s">
        <v>136</v>
      </c>
      <c r="B171" s="1040" t="s">
        <v>397</v>
      </c>
      <c r="C171" s="1040" t="s">
        <v>398</v>
      </c>
      <c r="D171" s="376" t="s">
        <v>401</v>
      </c>
      <c r="E171" s="306">
        <v>3782244731</v>
      </c>
      <c r="F171" s="306">
        <v>3716403098</v>
      </c>
      <c r="G171" s="271" t="s">
        <v>425</v>
      </c>
    </row>
    <row r="172" spans="1:53" ht="256.5" x14ac:dyDescent="0.25">
      <c r="A172" s="1035"/>
      <c r="B172" s="1038"/>
      <c r="C172" s="1038"/>
      <c r="D172" s="305" t="s">
        <v>403</v>
      </c>
      <c r="E172" s="306">
        <v>285882269</v>
      </c>
      <c r="F172" s="306">
        <v>283441733</v>
      </c>
      <c r="G172" s="271" t="s">
        <v>424</v>
      </c>
    </row>
    <row r="173" spans="1:53" ht="409.5" x14ac:dyDescent="0.25">
      <c r="A173" s="1036"/>
      <c r="B173" s="1039"/>
      <c r="C173" s="1039"/>
      <c r="D173" s="305" t="s">
        <v>404</v>
      </c>
      <c r="E173" s="306">
        <v>339715000</v>
      </c>
      <c r="F173" s="306">
        <v>339715000</v>
      </c>
      <c r="G173" s="271" t="s">
        <v>423</v>
      </c>
    </row>
    <row r="174" spans="1:53" ht="409.5" x14ac:dyDescent="0.25">
      <c r="A174" s="1034" t="s">
        <v>137</v>
      </c>
      <c r="B174" s="1040" t="s">
        <v>397</v>
      </c>
      <c r="C174" s="1046" t="s">
        <v>398</v>
      </c>
      <c r="D174" s="305" t="s">
        <v>401</v>
      </c>
      <c r="E174" s="306">
        <v>3647631000</v>
      </c>
      <c r="F174" s="306"/>
      <c r="G174" s="271" t="s">
        <v>610</v>
      </c>
      <c r="H174" s="318"/>
    </row>
    <row r="175" spans="1:53" ht="256.5" x14ac:dyDescent="0.25">
      <c r="A175" s="1035"/>
      <c r="B175" s="1038"/>
      <c r="C175" s="1047"/>
      <c r="D175" s="305" t="s">
        <v>403</v>
      </c>
      <c r="E175" s="306">
        <v>254951000</v>
      </c>
      <c r="F175" s="306"/>
      <c r="G175" s="271" t="s">
        <v>611</v>
      </c>
      <c r="H175" s="318"/>
    </row>
    <row r="176" spans="1:53" ht="272.25" customHeight="1" thickBot="1" x14ac:dyDescent="0.3">
      <c r="A176" s="1044"/>
      <c r="B176" s="1045"/>
      <c r="C176" s="1048"/>
      <c r="D176" s="305" t="s">
        <v>404</v>
      </c>
      <c r="E176" s="306">
        <v>364061000</v>
      </c>
      <c r="F176" s="306"/>
      <c r="G176" s="271" t="s">
        <v>612</v>
      </c>
      <c r="H176" s="318"/>
    </row>
    <row r="178" spans="1:8" ht="15.75" thickBot="1" x14ac:dyDescent="0.3">
      <c r="A178" s="51"/>
      <c r="G178" s="52"/>
    </row>
    <row r="179" spans="1:8" ht="26.25" customHeight="1" x14ac:dyDescent="0.3">
      <c r="A179" s="1041" t="s">
        <v>405</v>
      </c>
      <c r="B179" s="1042"/>
      <c r="C179" s="1042"/>
      <c r="D179" s="1042"/>
      <c r="E179" s="1042"/>
      <c r="F179" s="1042"/>
      <c r="G179" s="1043"/>
    </row>
    <row r="180" spans="1:8" ht="57.75" customHeight="1" thickBot="1" x14ac:dyDescent="0.3">
      <c r="A180" s="32" t="s">
        <v>62</v>
      </c>
      <c r="B180" s="43" t="s">
        <v>149</v>
      </c>
      <c r="C180" s="43" t="s">
        <v>150</v>
      </c>
      <c r="D180" s="43" t="s">
        <v>182</v>
      </c>
      <c r="E180" s="43" t="s">
        <v>406</v>
      </c>
      <c r="F180" s="43" t="s">
        <v>407</v>
      </c>
      <c r="G180" s="44" t="s">
        <v>185</v>
      </c>
    </row>
    <row r="181" spans="1:8" ht="99.75" x14ac:dyDescent="0.25">
      <c r="A181" s="1034" t="s">
        <v>139</v>
      </c>
      <c r="B181" s="1037" t="s">
        <v>397</v>
      </c>
      <c r="C181" s="1037" t="s">
        <v>398</v>
      </c>
      <c r="D181" s="305" t="s">
        <v>401</v>
      </c>
      <c r="E181" s="306">
        <v>5896434000</v>
      </c>
      <c r="F181" s="306">
        <v>0</v>
      </c>
      <c r="G181" s="271" t="s">
        <v>460</v>
      </c>
    </row>
    <row r="182" spans="1:8" ht="86.25" x14ac:dyDescent="0.25">
      <c r="A182" s="1035"/>
      <c r="B182" s="1038"/>
      <c r="C182" s="1038"/>
      <c r="D182" s="305" t="s">
        <v>403</v>
      </c>
      <c r="E182" s="306">
        <v>414984000</v>
      </c>
      <c r="F182" s="306">
        <v>0</v>
      </c>
      <c r="G182" s="271" t="s">
        <v>461</v>
      </c>
    </row>
    <row r="183" spans="1:8" ht="58.5" thickBot="1" x14ac:dyDescent="0.3">
      <c r="A183" s="1036"/>
      <c r="B183" s="1039"/>
      <c r="C183" s="1039"/>
      <c r="D183" s="305" t="s">
        <v>404</v>
      </c>
      <c r="E183" s="306">
        <v>287337000</v>
      </c>
      <c r="F183" s="306">
        <v>0</v>
      </c>
      <c r="G183" s="271" t="s">
        <v>462</v>
      </c>
    </row>
    <row r="184" spans="1:8" ht="409.5" x14ac:dyDescent="0.25">
      <c r="A184" s="1034" t="s">
        <v>140</v>
      </c>
      <c r="B184" s="1037" t="s">
        <v>397</v>
      </c>
      <c r="C184" s="1037" t="s">
        <v>398</v>
      </c>
      <c r="D184" s="305" t="s">
        <v>401</v>
      </c>
      <c r="E184" s="306">
        <v>5896434000</v>
      </c>
      <c r="F184" s="306">
        <v>48250334</v>
      </c>
      <c r="G184" s="271" t="s">
        <v>463</v>
      </c>
      <c r="H184" s="318"/>
    </row>
    <row r="185" spans="1:8" ht="142.5" x14ac:dyDescent="0.25">
      <c r="A185" s="1035"/>
      <c r="B185" s="1038"/>
      <c r="C185" s="1038"/>
      <c r="D185" s="305" t="s">
        <v>403</v>
      </c>
      <c r="E185" s="306">
        <v>414984000</v>
      </c>
      <c r="F185" s="306">
        <v>1895300</v>
      </c>
      <c r="G185" s="271" t="s">
        <v>464</v>
      </c>
    </row>
    <row r="186" spans="1:8" ht="58.5" thickBot="1" x14ac:dyDescent="0.3">
      <c r="A186" s="1036"/>
      <c r="B186" s="1039"/>
      <c r="C186" s="1039"/>
      <c r="D186" s="305" t="s">
        <v>404</v>
      </c>
      <c r="E186" s="306">
        <v>287337000</v>
      </c>
      <c r="F186" s="306">
        <v>3177267</v>
      </c>
      <c r="G186" s="271" t="s">
        <v>467</v>
      </c>
    </row>
    <row r="187" spans="1:8" ht="409.5" x14ac:dyDescent="0.25">
      <c r="A187" s="1034" t="s">
        <v>141</v>
      </c>
      <c r="B187" s="1037" t="s">
        <v>397</v>
      </c>
      <c r="C187" s="1037" t="s">
        <v>398</v>
      </c>
      <c r="D187" s="305" t="s">
        <v>401</v>
      </c>
      <c r="E187" s="306">
        <v>5896434000</v>
      </c>
      <c r="F187" s="306">
        <v>506733768</v>
      </c>
      <c r="G187" s="271" t="s">
        <v>465</v>
      </c>
    </row>
    <row r="188" spans="1:8" ht="86.25" x14ac:dyDescent="0.25">
      <c r="A188" s="1035"/>
      <c r="B188" s="1038"/>
      <c r="C188" s="1038"/>
      <c r="D188" s="305" t="s">
        <v>403</v>
      </c>
      <c r="E188" s="306">
        <v>414984000</v>
      </c>
      <c r="F188" s="306">
        <v>38916700</v>
      </c>
      <c r="G188" s="271" t="s">
        <v>466</v>
      </c>
    </row>
    <row r="189" spans="1:8" ht="409.6" thickBot="1" x14ac:dyDescent="0.3">
      <c r="A189" s="1036"/>
      <c r="B189" s="1039"/>
      <c r="C189" s="1039"/>
      <c r="D189" s="305" t="s">
        <v>404</v>
      </c>
      <c r="E189" s="306">
        <v>287337000</v>
      </c>
      <c r="F189" s="306">
        <v>25820267</v>
      </c>
      <c r="G189" s="271" t="s">
        <v>455</v>
      </c>
    </row>
    <row r="190" spans="1:8" s="2" customFormat="1" ht="235.5" customHeight="1" x14ac:dyDescent="0.25">
      <c r="A190" s="1034" t="s">
        <v>142</v>
      </c>
      <c r="B190" s="1037" t="s">
        <v>397</v>
      </c>
      <c r="C190" s="1037" t="s">
        <v>398</v>
      </c>
      <c r="D190" s="305" t="s">
        <v>401</v>
      </c>
      <c r="E190" s="306">
        <v>5896434000</v>
      </c>
      <c r="F190" s="306">
        <v>1036702034</v>
      </c>
      <c r="G190" s="271" t="s">
        <v>475</v>
      </c>
      <c r="H190" s="319"/>
    </row>
    <row r="191" spans="1:8" s="2" customFormat="1" ht="129" customHeight="1" x14ac:dyDescent="0.25">
      <c r="A191" s="1035"/>
      <c r="B191" s="1038"/>
      <c r="C191" s="1038"/>
      <c r="D191" s="305" t="s">
        <v>403</v>
      </c>
      <c r="E191" s="306">
        <v>414984000</v>
      </c>
      <c r="F191" s="306">
        <v>71787700</v>
      </c>
      <c r="G191" s="271" t="s">
        <v>479</v>
      </c>
      <c r="H191" s="319"/>
    </row>
    <row r="192" spans="1:8" s="2" customFormat="1" ht="129" customHeight="1" thickBot="1" x14ac:dyDescent="0.3">
      <c r="A192" s="1036"/>
      <c r="B192" s="1039"/>
      <c r="C192" s="1039"/>
      <c r="D192" s="305" t="s">
        <v>404</v>
      </c>
      <c r="E192" s="306">
        <v>287337000</v>
      </c>
      <c r="F192" s="306">
        <v>58708267</v>
      </c>
      <c r="G192" s="271" t="s">
        <v>478</v>
      </c>
      <c r="H192" s="319"/>
    </row>
    <row r="193" spans="1:8" s="2" customFormat="1" ht="156.75" x14ac:dyDescent="0.25">
      <c r="A193" s="1034" t="s">
        <v>143</v>
      </c>
      <c r="B193" s="1037" t="s">
        <v>397</v>
      </c>
      <c r="C193" s="1037" t="s">
        <v>398</v>
      </c>
      <c r="D193" s="305" t="s">
        <v>401</v>
      </c>
      <c r="E193" s="306">
        <v>5896434000</v>
      </c>
      <c r="F193" s="306">
        <v>1614869916</v>
      </c>
      <c r="G193" s="271" t="s">
        <v>474</v>
      </c>
      <c r="H193" s="319"/>
    </row>
    <row r="194" spans="1:8" s="2" customFormat="1" ht="86.25" x14ac:dyDescent="0.25">
      <c r="A194" s="1035"/>
      <c r="B194" s="1038"/>
      <c r="C194" s="1038"/>
      <c r="D194" s="305" t="s">
        <v>403</v>
      </c>
      <c r="E194" s="306">
        <v>414984000</v>
      </c>
      <c r="F194" s="306">
        <v>118816700</v>
      </c>
      <c r="G194" s="271" t="s">
        <v>476</v>
      </c>
      <c r="H194" s="319"/>
    </row>
    <row r="195" spans="1:8" s="2" customFormat="1" ht="58.5" thickBot="1" x14ac:dyDescent="0.3">
      <c r="A195" s="1036"/>
      <c r="B195" s="1039"/>
      <c r="C195" s="1039"/>
      <c r="D195" s="305" t="s">
        <v>404</v>
      </c>
      <c r="E195" s="306">
        <v>287337000</v>
      </c>
      <c r="F195" s="306">
        <v>92343267</v>
      </c>
      <c r="G195" s="271" t="s">
        <v>477</v>
      </c>
      <c r="H195" s="319"/>
    </row>
    <row r="196" spans="1:8" s="2" customFormat="1" ht="186" customHeight="1" x14ac:dyDescent="0.25">
      <c r="A196" s="1034" t="s">
        <v>144</v>
      </c>
      <c r="B196" s="1037" t="s">
        <v>397</v>
      </c>
      <c r="C196" s="1037" t="s">
        <v>398</v>
      </c>
      <c r="D196" s="305" t="s">
        <v>401</v>
      </c>
      <c r="E196" s="306">
        <v>5896434000</v>
      </c>
      <c r="F196" s="306">
        <v>1614869916</v>
      </c>
      <c r="G196" s="271" t="s">
        <v>471</v>
      </c>
      <c r="H196" s="319">
        <f t="shared" ref="H196:H207" si="11">LEN(G196)</f>
        <v>586</v>
      </c>
    </row>
    <row r="197" spans="1:8" s="2" customFormat="1" ht="86.25" x14ac:dyDescent="0.25">
      <c r="A197" s="1035"/>
      <c r="B197" s="1038"/>
      <c r="C197" s="1038"/>
      <c r="D197" s="305" t="s">
        <v>403</v>
      </c>
      <c r="E197" s="306">
        <v>414984000</v>
      </c>
      <c r="F197" s="306">
        <v>158766700</v>
      </c>
      <c r="G197" s="271" t="s">
        <v>472</v>
      </c>
      <c r="H197" s="319">
        <f t="shared" si="11"/>
        <v>274</v>
      </c>
    </row>
    <row r="198" spans="1:8" s="2" customFormat="1" ht="58.5" thickBot="1" x14ac:dyDescent="0.3">
      <c r="A198" s="1036"/>
      <c r="B198" s="1039"/>
      <c r="C198" s="1039"/>
      <c r="D198" s="305" t="s">
        <v>404</v>
      </c>
      <c r="E198" s="306">
        <v>287337000</v>
      </c>
      <c r="F198" s="306">
        <v>92343267</v>
      </c>
      <c r="G198" s="271" t="s">
        <v>473</v>
      </c>
      <c r="H198" s="319">
        <f t="shared" si="11"/>
        <v>225</v>
      </c>
    </row>
    <row r="199" spans="1:8" s="2" customFormat="1" ht="166.5" customHeight="1" x14ac:dyDescent="0.25">
      <c r="A199" s="1034" t="s">
        <v>132</v>
      </c>
      <c r="B199" s="1037" t="s">
        <v>397</v>
      </c>
      <c r="C199" s="1037" t="s">
        <v>398</v>
      </c>
      <c r="D199" s="305" t="s">
        <v>401</v>
      </c>
      <c r="E199" s="306">
        <v>5896434000</v>
      </c>
      <c r="F199" s="306">
        <v>2771024816</v>
      </c>
      <c r="G199" s="271" t="s">
        <v>468</v>
      </c>
      <c r="H199" s="320">
        <f t="shared" si="11"/>
        <v>490</v>
      </c>
    </row>
    <row r="200" spans="1:8" s="2" customFormat="1" ht="186" customHeight="1" x14ac:dyDescent="0.25">
      <c r="A200" s="1035"/>
      <c r="B200" s="1038"/>
      <c r="C200" s="1038"/>
      <c r="D200" s="305" t="s">
        <v>403</v>
      </c>
      <c r="E200" s="306">
        <v>414984000</v>
      </c>
      <c r="F200" s="306">
        <v>198716700</v>
      </c>
      <c r="G200" s="271" t="s">
        <v>469</v>
      </c>
      <c r="H200" s="320">
        <f t="shared" si="11"/>
        <v>345</v>
      </c>
    </row>
    <row r="201" spans="1:8" s="2" customFormat="1" ht="97.5" customHeight="1" x14ac:dyDescent="0.25">
      <c r="A201" s="1036"/>
      <c r="B201" s="1039"/>
      <c r="C201" s="1039"/>
      <c r="D201" s="305" t="s">
        <v>404</v>
      </c>
      <c r="E201" s="306">
        <v>287337000</v>
      </c>
      <c r="F201" s="306">
        <v>151787267</v>
      </c>
      <c r="G201" s="271" t="s">
        <v>470</v>
      </c>
      <c r="H201" s="320">
        <f t="shared" si="11"/>
        <v>225</v>
      </c>
    </row>
    <row r="202" spans="1:8" s="2" customFormat="1" ht="147.75" customHeight="1" x14ac:dyDescent="0.25">
      <c r="A202" s="1034" t="s">
        <v>133</v>
      </c>
      <c r="B202" s="1040" t="s">
        <v>397</v>
      </c>
      <c r="C202" s="1040" t="s">
        <v>398</v>
      </c>
      <c r="D202" s="376" t="s">
        <v>401</v>
      </c>
      <c r="E202" s="306">
        <v>5896434000</v>
      </c>
      <c r="F202" s="306">
        <v>3311790185</v>
      </c>
      <c r="G202" s="271" t="s">
        <v>480</v>
      </c>
      <c r="H202" s="319">
        <f t="shared" si="11"/>
        <v>934</v>
      </c>
    </row>
    <row r="203" spans="1:8" s="2" customFormat="1" ht="123.75" customHeight="1" x14ac:dyDescent="0.25">
      <c r="A203" s="1035"/>
      <c r="B203" s="1038"/>
      <c r="C203" s="1038"/>
      <c r="D203" s="305" t="s">
        <v>403</v>
      </c>
      <c r="E203" s="306">
        <v>414984000</v>
      </c>
      <c r="F203" s="306">
        <v>228356700</v>
      </c>
      <c r="G203" s="271" t="s">
        <v>481</v>
      </c>
      <c r="H203" s="319">
        <f t="shared" si="11"/>
        <v>360</v>
      </c>
    </row>
    <row r="204" spans="1:8" s="2" customFormat="1" ht="409.5" x14ac:dyDescent="0.25">
      <c r="A204" s="1036"/>
      <c r="B204" s="1039"/>
      <c r="C204" s="1039"/>
      <c r="D204" s="305" t="s">
        <v>404</v>
      </c>
      <c r="E204" s="306">
        <v>287337000</v>
      </c>
      <c r="F204" s="306">
        <v>181509267</v>
      </c>
      <c r="G204" s="271" t="s">
        <v>482</v>
      </c>
      <c r="H204" s="319">
        <f t="shared" si="11"/>
        <v>1684</v>
      </c>
    </row>
    <row r="205" spans="1:8" s="2" customFormat="1" ht="409.5" x14ac:dyDescent="0.25">
      <c r="A205" s="1034" t="s">
        <v>134</v>
      </c>
      <c r="B205" s="1040" t="s">
        <v>397</v>
      </c>
      <c r="C205" s="1040" t="s">
        <v>398</v>
      </c>
      <c r="D205" s="305" t="s">
        <v>401</v>
      </c>
      <c r="E205" s="306">
        <v>5896434000</v>
      </c>
      <c r="F205" s="306">
        <v>3908608241</v>
      </c>
      <c r="G205" s="271" t="s">
        <v>488</v>
      </c>
      <c r="H205" s="319">
        <f t="shared" si="11"/>
        <v>1481</v>
      </c>
    </row>
    <row r="206" spans="1:8" s="2" customFormat="1" ht="128.25" x14ac:dyDescent="0.25">
      <c r="A206" s="1035"/>
      <c r="B206" s="1038"/>
      <c r="C206" s="1038"/>
      <c r="D206" s="305" t="s">
        <v>403</v>
      </c>
      <c r="E206" s="306">
        <v>414984000</v>
      </c>
      <c r="F206" s="306">
        <v>269239700</v>
      </c>
      <c r="G206" s="271" t="s">
        <v>489</v>
      </c>
      <c r="H206" s="319">
        <f t="shared" si="11"/>
        <v>550</v>
      </c>
    </row>
    <row r="207" spans="1:8" s="2" customFormat="1" ht="100.5" customHeight="1" x14ac:dyDescent="0.25">
      <c r="A207" s="1036"/>
      <c r="B207" s="1039"/>
      <c r="C207" s="1039"/>
      <c r="D207" s="305" t="s">
        <v>404</v>
      </c>
      <c r="E207" s="306">
        <v>287337000</v>
      </c>
      <c r="F207" s="306">
        <v>211231267</v>
      </c>
      <c r="G207" s="271" t="s">
        <v>490</v>
      </c>
      <c r="H207" s="319">
        <f t="shared" si="11"/>
        <v>1864</v>
      </c>
    </row>
    <row r="208" spans="1:8" s="2" customFormat="1" ht="409.5" x14ac:dyDescent="0.25">
      <c r="A208" s="1034" t="s">
        <v>135</v>
      </c>
      <c r="B208" s="1040" t="s">
        <v>397</v>
      </c>
      <c r="C208" s="1040" t="s">
        <v>398</v>
      </c>
      <c r="D208" s="377" t="s">
        <v>401</v>
      </c>
      <c r="E208" s="306">
        <v>6391008066</v>
      </c>
      <c r="F208" s="306">
        <v>4563448723</v>
      </c>
      <c r="G208" s="271" t="s">
        <v>494</v>
      </c>
      <c r="H208" s="319"/>
    </row>
    <row r="209" spans="1:8" s="2" customFormat="1" ht="142.5" x14ac:dyDescent="0.25">
      <c r="A209" s="1035"/>
      <c r="B209" s="1038"/>
      <c r="C209" s="1038"/>
      <c r="D209" s="377" t="s">
        <v>403</v>
      </c>
      <c r="E209" s="306">
        <v>420430000</v>
      </c>
      <c r="F209" s="306">
        <v>287820700</v>
      </c>
      <c r="G209" s="271" t="s">
        <v>492</v>
      </c>
      <c r="H209" s="319"/>
    </row>
    <row r="210" spans="1:8" s="2" customFormat="1" ht="409.5" x14ac:dyDescent="0.25">
      <c r="A210" s="1036"/>
      <c r="B210" s="1039"/>
      <c r="C210" s="1039"/>
      <c r="D210" s="377" t="s">
        <v>404</v>
      </c>
      <c r="E210" s="306">
        <v>322316934</v>
      </c>
      <c r="F210" s="306">
        <v>237064967</v>
      </c>
      <c r="G210" s="271" t="s">
        <v>493</v>
      </c>
      <c r="H210" s="319"/>
    </row>
    <row r="211" spans="1:8" s="2" customFormat="1" ht="93.75" customHeight="1" x14ac:dyDescent="0.25">
      <c r="A211" s="1034" t="s">
        <v>136</v>
      </c>
      <c r="B211" s="1040" t="s">
        <v>397</v>
      </c>
      <c r="C211" s="1040" t="s">
        <v>398</v>
      </c>
      <c r="D211" s="376" t="s">
        <v>401</v>
      </c>
      <c r="E211" s="306">
        <v>6391008066</v>
      </c>
      <c r="F211" s="306">
        <v>5118584720</v>
      </c>
      <c r="G211" s="271" t="s">
        <v>520</v>
      </c>
      <c r="H211" s="319"/>
    </row>
    <row r="212" spans="1:8" s="2" customFormat="1" ht="142.5" x14ac:dyDescent="0.25">
      <c r="A212" s="1035"/>
      <c r="B212" s="1038"/>
      <c r="C212" s="1038"/>
      <c r="D212" s="305" t="s">
        <v>403</v>
      </c>
      <c r="E212" s="306">
        <v>420430000</v>
      </c>
      <c r="F212" s="306">
        <v>335149000</v>
      </c>
      <c r="G212" s="271" t="s">
        <v>519</v>
      </c>
      <c r="H212" s="319"/>
    </row>
    <row r="213" spans="1:8" s="2" customFormat="1" ht="409.5" x14ac:dyDescent="0.25">
      <c r="A213" s="1036"/>
      <c r="B213" s="1039"/>
      <c r="C213" s="1039"/>
      <c r="D213" s="305" t="s">
        <v>404</v>
      </c>
      <c r="E213" s="306">
        <v>322316934</v>
      </c>
      <c r="F213" s="306">
        <v>270102100</v>
      </c>
      <c r="G213" s="271" t="s">
        <v>518</v>
      </c>
      <c r="H213" s="319"/>
    </row>
    <row r="214" spans="1:8" s="2" customFormat="1" ht="399" x14ac:dyDescent="0.25">
      <c r="A214" s="1034" t="s">
        <v>137</v>
      </c>
      <c r="B214" s="1040" t="s">
        <v>397</v>
      </c>
      <c r="C214" s="1046" t="s">
        <v>398</v>
      </c>
      <c r="D214" s="377" t="s">
        <v>401</v>
      </c>
      <c r="E214" s="306">
        <v>6391008066</v>
      </c>
      <c r="F214" s="306">
        <v>5925368922</v>
      </c>
      <c r="G214" s="271" t="s">
        <v>613</v>
      </c>
      <c r="H214" s="321"/>
    </row>
    <row r="215" spans="1:8" s="2" customFormat="1" ht="156.75" x14ac:dyDescent="0.25">
      <c r="A215" s="1035"/>
      <c r="B215" s="1038"/>
      <c r="C215" s="1047"/>
      <c r="D215" s="377" t="s">
        <v>403</v>
      </c>
      <c r="E215" s="306">
        <v>420430000</v>
      </c>
      <c r="F215" s="306">
        <v>377630500</v>
      </c>
      <c r="G215" s="271" t="s">
        <v>614</v>
      </c>
      <c r="H215" s="321"/>
    </row>
    <row r="216" spans="1:8" s="2" customFormat="1" ht="228" customHeight="1" thickBot="1" x14ac:dyDescent="0.3">
      <c r="A216" s="1044"/>
      <c r="B216" s="1045"/>
      <c r="C216" s="1048"/>
      <c r="D216" s="377" t="s">
        <v>404</v>
      </c>
      <c r="E216" s="306">
        <v>322316934</v>
      </c>
      <c r="F216" s="306">
        <v>301930333</v>
      </c>
      <c r="G216" s="271" t="s">
        <v>615</v>
      </c>
      <c r="H216" s="321"/>
    </row>
    <row r="217" spans="1:8" x14ac:dyDescent="0.25">
      <c r="A217" s="2"/>
      <c r="B217" s="2"/>
      <c r="C217" s="2"/>
      <c r="D217" s="2"/>
      <c r="E217" s="2"/>
      <c r="F217" s="2"/>
      <c r="G217" s="2"/>
      <c r="H217" s="319"/>
    </row>
    <row r="218" spans="1:8" ht="15.75" thickBot="1" x14ac:dyDescent="0.3"/>
    <row r="219" spans="1:8" ht="36.75" customHeight="1" x14ac:dyDescent="0.3">
      <c r="A219" s="1041" t="s">
        <v>189</v>
      </c>
      <c r="B219" s="1042"/>
      <c r="C219" s="1042"/>
      <c r="D219" s="1042"/>
      <c r="E219" s="1042"/>
      <c r="F219" s="1042"/>
      <c r="G219" s="1043"/>
    </row>
    <row r="220" spans="1:8" ht="66.75" customHeight="1" thickBot="1" x14ac:dyDescent="0.3">
      <c r="A220" s="32" t="s">
        <v>63</v>
      </c>
      <c r="B220" s="43" t="s">
        <v>149</v>
      </c>
      <c r="C220" s="43" t="s">
        <v>150</v>
      </c>
      <c r="D220" s="43" t="s">
        <v>182</v>
      </c>
      <c r="E220" s="43" t="s">
        <v>406</v>
      </c>
      <c r="F220" s="43" t="s">
        <v>407</v>
      </c>
      <c r="G220" s="44" t="s">
        <v>185</v>
      </c>
    </row>
    <row r="221" spans="1:8" ht="409.5" x14ac:dyDescent="0.25">
      <c r="A221" s="1049" t="s">
        <v>139</v>
      </c>
      <c r="B221" s="1052" t="s">
        <v>397</v>
      </c>
      <c r="C221" s="1052" t="s">
        <v>398</v>
      </c>
      <c r="D221" s="484" t="s">
        <v>401</v>
      </c>
      <c r="E221" s="485">
        <v>4481764000</v>
      </c>
      <c r="F221" s="485">
        <v>0</v>
      </c>
      <c r="G221" s="486" t="s">
        <v>555</v>
      </c>
    </row>
    <row r="222" spans="1:8" ht="171" x14ac:dyDescent="0.25">
      <c r="A222" s="1050"/>
      <c r="B222" s="1053"/>
      <c r="C222" s="1053"/>
      <c r="D222" s="487" t="s">
        <v>403</v>
      </c>
      <c r="E222" s="485">
        <v>335366000</v>
      </c>
      <c r="F222" s="485">
        <v>0</v>
      </c>
      <c r="G222" s="486" t="s">
        <v>550</v>
      </c>
    </row>
    <row r="223" spans="1:8" ht="87.75" customHeight="1" thickBot="1" x14ac:dyDescent="0.3">
      <c r="A223" s="1051"/>
      <c r="B223" s="1054"/>
      <c r="C223" s="1054"/>
      <c r="D223" s="487" t="s">
        <v>404</v>
      </c>
      <c r="E223" s="485">
        <v>244532000</v>
      </c>
      <c r="F223" s="485">
        <v>0</v>
      </c>
      <c r="G223" s="486" t="s">
        <v>552</v>
      </c>
    </row>
    <row r="224" spans="1:8" ht="343.5" customHeight="1" x14ac:dyDescent="0.25">
      <c r="A224" s="1049" t="s">
        <v>140</v>
      </c>
      <c r="B224" s="1052" t="s">
        <v>397</v>
      </c>
      <c r="C224" s="1052" t="s">
        <v>398</v>
      </c>
      <c r="D224" s="487" t="s">
        <v>401</v>
      </c>
      <c r="E224" s="485">
        <v>4481764000</v>
      </c>
      <c r="F224" s="485">
        <v>5613267</v>
      </c>
      <c r="G224" s="486" t="s">
        <v>586</v>
      </c>
      <c r="H224" s="318"/>
    </row>
    <row r="225" spans="1:8" ht="108.75" customHeight="1" x14ac:dyDescent="0.25">
      <c r="A225" s="1050"/>
      <c r="B225" s="1053"/>
      <c r="C225" s="1053"/>
      <c r="D225" s="487" t="s">
        <v>403</v>
      </c>
      <c r="E225" s="485">
        <v>335366000</v>
      </c>
      <c r="F225" s="485">
        <v>0</v>
      </c>
      <c r="G225" s="486" t="s">
        <v>585</v>
      </c>
    </row>
    <row r="226" spans="1:8" ht="85.5" customHeight="1" thickBot="1" x14ac:dyDescent="0.3">
      <c r="A226" s="1051"/>
      <c r="B226" s="1054"/>
      <c r="C226" s="1054"/>
      <c r="D226" s="487" t="s">
        <v>404</v>
      </c>
      <c r="E226" s="485">
        <v>244532000</v>
      </c>
      <c r="F226" s="485">
        <v>0</v>
      </c>
      <c r="G226" s="486" t="s">
        <v>584</v>
      </c>
    </row>
    <row r="227" spans="1:8" ht="409.5" x14ac:dyDescent="0.25">
      <c r="A227" s="1049" t="s">
        <v>141</v>
      </c>
      <c r="B227" s="1052" t="s">
        <v>397</v>
      </c>
      <c r="C227" s="1052" t="s">
        <v>398</v>
      </c>
      <c r="D227" s="488" t="s">
        <v>401</v>
      </c>
      <c r="E227" s="485">
        <v>4481764000</v>
      </c>
      <c r="F227" s="485">
        <v>124833601</v>
      </c>
      <c r="G227" s="486" t="s">
        <v>583</v>
      </c>
      <c r="H227" s="311">
        <v>119220334</v>
      </c>
    </row>
    <row r="228" spans="1:8" ht="156.75" x14ac:dyDescent="0.25">
      <c r="A228" s="1050"/>
      <c r="B228" s="1053"/>
      <c r="C228" s="1053"/>
      <c r="D228" s="488" t="s">
        <v>403</v>
      </c>
      <c r="E228" s="485">
        <v>335366000</v>
      </c>
      <c r="F228" s="485">
        <v>7121633</v>
      </c>
      <c r="G228" s="486" t="s">
        <v>582</v>
      </c>
    </row>
    <row r="229" spans="1:8" ht="409.6" thickBot="1" x14ac:dyDescent="0.3">
      <c r="A229" s="1051"/>
      <c r="B229" s="1054"/>
      <c r="C229" s="1054"/>
      <c r="D229" s="488" t="s">
        <v>404</v>
      </c>
      <c r="E229" s="485">
        <v>244532000</v>
      </c>
      <c r="F229" s="485">
        <v>4738867</v>
      </c>
      <c r="G229" s="486" t="s">
        <v>581</v>
      </c>
    </row>
    <row r="230" spans="1:8" s="2" customFormat="1" ht="296.25" customHeight="1" x14ac:dyDescent="0.25">
      <c r="A230" s="1049" t="s">
        <v>142</v>
      </c>
      <c r="B230" s="1052" t="s">
        <v>397</v>
      </c>
      <c r="C230" s="1052" t="s">
        <v>398</v>
      </c>
      <c r="D230" s="488" t="s">
        <v>401</v>
      </c>
      <c r="E230" s="485">
        <v>4481764000</v>
      </c>
      <c r="F230" s="485">
        <v>464183667</v>
      </c>
      <c r="G230" s="486" t="s">
        <v>580</v>
      </c>
      <c r="H230" s="319"/>
    </row>
    <row r="231" spans="1:8" s="2" customFormat="1" ht="129" customHeight="1" x14ac:dyDescent="0.25">
      <c r="A231" s="1050"/>
      <c r="B231" s="1053"/>
      <c r="C231" s="1053"/>
      <c r="D231" s="488" t="s">
        <v>403</v>
      </c>
      <c r="E231" s="485">
        <v>335366000</v>
      </c>
      <c r="F231" s="485">
        <v>34310700</v>
      </c>
      <c r="G231" s="486" t="s">
        <v>570</v>
      </c>
      <c r="H231" s="319"/>
    </row>
    <row r="232" spans="1:8" s="2" customFormat="1" ht="252" customHeight="1" thickBot="1" x14ac:dyDescent="0.3">
      <c r="A232" s="1051"/>
      <c r="B232" s="1054"/>
      <c r="C232" s="1054"/>
      <c r="D232" s="488" t="s">
        <v>404</v>
      </c>
      <c r="E232" s="485">
        <v>244532000</v>
      </c>
      <c r="F232" s="485">
        <v>28549967</v>
      </c>
      <c r="G232" s="486" t="s">
        <v>569</v>
      </c>
      <c r="H232" s="319"/>
    </row>
    <row r="233" spans="1:8" s="2" customFormat="1" ht="149.25" customHeight="1" x14ac:dyDescent="0.25">
      <c r="A233" s="1049" t="s">
        <v>143</v>
      </c>
      <c r="B233" s="1052" t="s">
        <v>397</v>
      </c>
      <c r="C233" s="1052" t="s">
        <v>398</v>
      </c>
      <c r="D233" s="484" t="s">
        <v>401</v>
      </c>
      <c r="E233" s="604">
        <v>4481764000</v>
      </c>
      <c r="F233" s="604">
        <v>876810068</v>
      </c>
      <c r="G233" s="605" t="s">
        <v>627</v>
      </c>
      <c r="H233" s="319"/>
    </row>
    <row r="234" spans="1:8" s="2" customFormat="1" ht="149.25" customHeight="1" x14ac:dyDescent="0.25">
      <c r="A234" s="1050"/>
      <c r="B234" s="1053"/>
      <c r="C234" s="1053"/>
      <c r="D234" s="484" t="s">
        <v>403</v>
      </c>
      <c r="E234" s="604">
        <v>335366000</v>
      </c>
      <c r="F234" s="604">
        <v>63775700</v>
      </c>
      <c r="G234" s="605" t="s">
        <v>623</v>
      </c>
      <c r="H234" s="319"/>
    </row>
    <row r="235" spans="1:8" s="2" customFormat="1" ht="149.25" customHeight="1" thickBot="1" x14ac:dyDescent="0.3">
      <c r="A235" s="1051"/>
      <c r="B235" s="1054"/>
      <c r="C235" s="1054"/>
      <c r="D235" s="484" t="s">
        <v>404</v>
      </c>
      <c r="E235" s="604">
        <v>244532000</v>
      </c>
      <c r="F235" s="604">
        <v>52583967</v>
      </c>
      <c r="G235" s="605" t="s">
        <v>622</v>
      </c>
      <c r="H235" s="319"/>
    </row>
    <row r="236" spans="1:8" s="2" customFormat="1" ht="186" customHeight="1" x14ac:dyDescent="0.25">
      <c r="A236" s="1049" t="s">
        <v>144</v>
      </c>
      <c r="B236" s="1055" t="s">
        <v>397</v>
      </c>
      <c r="C236" s="1055" t="s">
        <v>398</v>
      </c>
      <c r="D236" s="484" t="s">
        <v>401</v>
      </c>
      <c r="E236" s="485">
        <v>4481764000</v>
      </c>
      <c r="F236" s="485">
        <v>1312090443</v>
      </c>
      <c r="G236" s="486" t="s">
        <v>639</v>
      </c>
      <c r="H236" s="319">
        <f t="shared" ref="H236:H247" si="12">LEN(G236)</f>
        <v>1584</v>
      </c>
    </row>
    <row r="237" spans="1:8" s="2" customFormat="1" ht="199.5" x14ac:dyDescent="0.25">
      <c r="A237" s="1050"/>
      <c r="B237" s="1056"/>
      <c r="C237" s="1056"/>
      <c r="D237" s="484" t="s">
        <v>403</v>
      </c>
      <c r="E237" s="485">
        <v>335366000</v>
      </c>
      <c r="F237" s="485">
        <v>93240700</v>
      </c>
      <c r="G237" s="486" t="s">
        <v>640</v>
      </c>
      <c r="H237" s="319">
        <f t="shared" si="12"/>
        <v>744</v>
      </c>
    </row>
    <row r="238" spans="1:8" s="2" customFormat="1" ht="409.6" thickBot="1" x14ac:dyDescent="0.3">
      <c r="A238" s="1051"/>
      <c r="B238" s="1057"/>
      <c r="C238" s="1057"/>
      <c r="D238" s="484" t="s">
        <v>404</v>
      </c>
      <c r="E238" s="485">
        <v>244532000</v>
      </c>
      <c r="F238" s="485">
        <v>76617967</v>
      </c>
      <c r="G238" s="486" t="s">
        <v>629</v>
      </c>
      <c r="H238" s="319">
        <f t="shared" si="12"/>
        <v>1748</v>
      </c>
    </row>
    <row r="239" spans="1:8" s="2" customFormat="1" ht="166.5" customHeight="1" x14ac:dyDescent="0.25">
      <c r="A239" s="1049" t="s">
        <v>132</v>
      </c>
      <c r="B239" s="1052" t="s">
        <v>397</v>
      </c>
      <c r="C239" s="1052" t="s">
        <v>398</v>
      </c>
      <c r="D239" s="488" t="s">
        <v>401</v>
      </c>
      <c r="E239" s="485">
        <v>4481764000</v>
      </c>
      <c r="F239" s="485">
        <v>1776927877</v>
      </c>
      <c r="G239" s="486" t="s">
        <v>651</v>
      </c>
      <c r="H239" s="320">
        <f t="shared" si="12"/>
        <v>1865</v>
      </c>
    </row>
    <row r="240" spans="1:8" s="2" customFormat="1" ht="186" customHeight="1" x14ac:dyDescent="0.25">
      <c r="A240" s="1050"/>
      <c r="B240" s="1053"/>
      <c r="C240" s="1053"/>
      <c r="D240" s="488" t="s">
        <v>403</v>
      </c>
      <c r="E240" s="485">
        <v>335366000</v>
      </c>
      <c r="F240" s="485">
        <v>137294067</v>
      </c>
      <c r="G240" s="486" t="s">
        <v>643</v>
      </c>
      <c r="H240" s="320"/>
    </row>
    <row r="241" spans="1:10" s="2" customFormat="1" ht="97.5" customHeight="1" x14ac:dyDescent="0.25">
      <c r="A241" s="1051"/>
      <c r="B241" s="1054"/>
      <c r="C241" s="1054"/>
      <c r="D241" s="488" t="s">
        <v>404</v>
      </c>
      <c r="E241" s="485">
        <v>244532000</v>
      </c>
      <c r="F241" s="485">
        <v>100651967</v>
      </c>
      <c r="G241" s="486" t="s">
        <v>644</v>
      </c>
      <c r="H241" s="598"/>
      <c r="I241" s="598"/>
    </row>
    <row r="242" spans="1:10" s="2" customFormat="1" ht="147.75" customHeight="1" x14ac:dyDescent="0.25">
      <c r="A242" s="1049" t="s">
        <v>133</v>
      </c>
      <c r="B242" s="1064" t="s">
        <v>397</v>
      </c>
      <c r="C242" s="1064" t="s">
        <v>398</v>
      </c>
      <c r="D242" s="489" t="s">
        <v>401</v>
      </c>
      <c r="E242" s="485">
        <v>4481764000</v>
      </c>
      <c r="F242" s="485">
        <v>2234812812</v>
      </c>
      <c r="G242" s="486" t="s">
        <v>674</v>
      </c>
      <c r="H242" s="599"/>
      <c r="I242" s="600"/>
      <c r="J242" s="600"/>
    </row>
    <row r="243" spans="1:10" s="2" customFormat="1" ht="123.75" customHeight="1" x14ac:dyDescent="0.25">
      <c r="A243" s="1050"/>
      <c r="B243" s="1053"/>
      <c r="C243" s="1053"/>
      <c r="D243" s="488" t="s">
        <v>403</v>
      </c>
      <c r="E243" s="485">
        <v>335366000</v>
      </c>
      <c r="F243" s="485">
        <v>166024234</v>
      </c>
      <c r="G243" s="486" t="s">
        <v>672</v>
      </c>
      <c r="H243" s="599"/>
    </row>
    <row r="244" spans="1:10" s="2" customFormat="1" ht="409.5" x14ac:dyDescent="0.25">
      <c r="A244" s="1051"/>
      <c r="B244" s="1054"/>
      <c r="C244" s="1054"/>
      <c r="D244" s="488" t="s">
        <v>404</v>
      </c>
      <c r="E244" s="485">
        <v>244532000</v>
      </c>
      <c r="F244" s="485">
        <v>124685967</v>
      </c>
      <c r="G244" s="486" t="s">
        <v>671</v>
      </c>
      <c r="H244" s="319" t="e">
        <f>70+A242</f>
        <v>#VALUE!</v>
      </c>
    </row>
    <row r="245" spans="1:10" s="2" customFormat="1" ht="409.5" x14ac:dyDescent="0.25">
      <c r="A245" s="1058" t="s">
        <v>134</v>
      </c>
      <c r="B245" s="1061" t="s">
        <v>397</v>
      </c>
      <c r="C245" s="1061" t="s">
        <v>398</v>
      </c>
      <c r="D245" s="636" t="s">
        <v>401</v>
      </c>
      <c r="E245" s="485">
        <v>4481764000</v>
      </c>
      <c r="F245" s="485">
        <v>2694002944</v>
      </c>
      <c r="G245" s="486" t="s">
        <v>687</v>
      </c>
      <c r="H245" s="319"/>
    </row>
    <row r="246" spans="1:10" s="2" customFormat="1" ht="199.5" x14ac:dyDescent="0.25">
      <c r="A246" s="1059"/>
      <c r="B246" s="1062"/>
      <c r="C246" s="1062"/>
      <c r="D246" s="636" t="s">
        <v>403</v>
      </c>
      <c r="E246" s="485">
        <v>335366000</v>
      </c>
      <c r="F246" s="485">
        <v>205645234</v>
      </c>
      <c r="G246" s="486" t="s">
        <v>686</v>
      </c>
      <c r="H246" s="319">
        <f t="shared" si="12"/>
        <v>749</v>
      </c>
    </row>
    <row r="247" spans="1:10" s="2" customFormat="1" ht="100.5" customHeight="1" x14ac:dyDescent="0.25">
      <c r="A247" s="1060"/>
      <c r="B247" s="1063"/>
      <c r="C247" s="1063"/>
      <c r="D247" s="636" t="s">
        <v>404</v>
      </c>
      <c r="E247" s="485">
        <v>244532000</v>
      </c>
      <c r="F247" s="485">
        <v>148719967</v>
      </c>
      <c r="G247" s="486" t="s">
        <v>707</v>
      </c>
      <c r="H247" s="319">
        <f t="shared" si="12"/>
        <v>1694</v>
      </c>
    </row>
    <row r="248" spans="1:10" s="2" customFormat="1" ht="85.5" x14ac:dyDescent="0.25">
      <c r="A248" s="1049" t="s">
        <v>135</v>
      </c>
      <c r="B248" s="1064" t="s">
        <v>397</v>
      </c>
      <c r="C248" s="1064" t="s">
        <v>398</v>
      </c>
      <c r="D248" s="484" t="s">
        <v>401</v>
      </c>
      <c r="E248" s="485"/>
      <c r="F248" s="485"/>
      <c r="G248" s="486"/>
      <c r="H248" s="319"/>
    </row>
    <row r="249" spans="1:10" s="2" customFormat="1" ht="85.5" x14ac:dyDescent="0.25">
      <c r="A249" s="1050"/>
      <c r="B249" s="1053"/>
      <c r="C249" s="1053"/>
      <c r="D249" s="484" t="s">
        <v>403</v>
      </c>
      <c r="E249" s="485"/>
      <c r="F249" s="485"/>
      <c r="G249" s="486"/>
      <c r="H249" s="319"/>
    </row>
    <row r="250" spans="1:10" s="2" customFormat="1" ht="57" x14ac:dyDescent="0.25">
      <c r="A250" s="1051"/>
      <c r="B250" s="1054"/>
      <c r="C250" s="1054"/>
      <c r="D250" s="484" t="s">
        <v>404</v>
      </c>
      <c r="E250" s="485"/>
      <c r="F250" s="485"/>
      <c r="G250" s="486"/>
      <c r="H250" s="319"/>
    </row>
    <row r="251" spans="1:10" s="2" customFormat="1" ht="93.75" customHeight="1" x14ac:dyDescent="0.25">
      <c r="A251" s="1049" t="s">
        <v>136</v>
      </c>
      <c r="B251" s="1064" t="s">
        <v>397</v>
      </c>
      <c r="C251" s="1064" t="s">
        <v>398</v>
      </c>
      <c r="D251" s="489" t="s">
        <v>401</v>
      </c>
      <c r="E251" s="485"/>
      <c r="F251" s="485"/>
      <c r="G251" s="486"/>
      <c r="H251" s="319"/>
    </row>
    <row r="252" spans="1:10" s="2" customFormat="1" ht="86.25" x14ac:dyDescent="0.25">
      <c r="A252" s="1050"/>
      <c r="B252" s="1053"/>
      <c r="C252" s="1053"/>
      <c r="D252" s="488" t="s">
        <v>403</v>
      </c>
      <c r="E252" s="485"/>
      <c r="F252" s="485"/>
      <c r="G252" s="486"/>
      <c r="H252" s="319"/>
    </row>
    <row r="253" spans="1:10" s="2" customFormat="1" ht="57.75" x14ac:dyDescent="0.25">
      <c r="A253" s="1051"/>
      <c r="B253" s="1054"/>
      <c r="C253" s="1054"/>
      <c r="D253" s="488" t="s">
        <v>404</v>
      </c>
      <c r="E253" s="485"/>
      <c r="F253" s="485"/>
      <c r="G253" s="486"/>
      <c r="H253" s="319"/>
    </row>
    <row r="254" spans="1:10" s="2" customFormat="1" ht="86.25" x14ac:dyDescent="0.25">
      <c r="A254" s="1049" t="s">
        <v>137</v>
      </c>
      <c r="B254" s="1064" t="s">
        <v>397</v>
      </c>
      <c r="C254" s="1067" t="s">
        <v>398</v>
      </c>
      <c r="D254" s="488" t="s">
        <v>401</v>
      </c>
      <c r="E254" s="485"/>
      <c r="F254" s="485"/>
      <c r="G254" s="486"/>
      <c r="H254" s="321"/>
    </row>
    <row r="255" spans="1:10" s="2" customFormat="1" ht="86.25" x14ac:dyDescent="0.25">
      <c r="A255" s="1050"/>
      <c r="B255" s="1053"/>
      <c r="C255" s="1068"/>
      <c r="D255" s="488" t="s">
        <v>403</v>
      </c>
      <c r="E255" s="485"/>
      <c r="F255" s="485"/>
      <c r="G255" s="486"/>
      <c r="H255" s="321"/>
    </row>
    <row r="256" spans="1:10" s="2" customFormat="1" ht="58.5" thickBot="1" x14ac:dyDescent="0.3">
      <c r="A256" s="1065"/>
      <c r="B256" s="1066"/>
      <c r="C256" s="1069"/>
      <c r="D256" s="488" t="s">
        <v>404</v>
      </c>
      <c r="E256" s="485"/>
      <c r="F256" s="485"/>
      <c r="G256" s="486"/>
      <c r="H256" s="321"/>
    </row>
    <row r="257" spans="1:8" s="2" customFormat="1" x14ac:dyDescent="0.25">
      <c r="A257" s="441"/>
      <c r="B257" s="442"/>
      <c r="C257" s="443"/>
      <c r="D257" s="444"/>
      <c r="E257" s="445"/>
      <c r="F257" s="445"/>
      <c r="G257" s="446"/>
      <c r="H257" s="321"/>
    </row>
    <row r="258" spans="1:8" s="2" customFormat="1" ht="15.75" thickBot="1" x14ac:dyDescent="0.3">
      <c r="A258" s="441"/>
      <c r="B258" s="442"/>
      <c r="C258" s="443"/>
      <c r="D258" s="444"/>
      <c r="E258" s="445"/>
      <c r="F258" s="445"/>
      <c r="G258" s="446"/>
      <c r="H258" s="321"/>
    </row>
    <row r="259" spans="1:8" ht="24.75" customHeight="1" x14ac:dyDescent="0.3">
      <c r="A259" s="1041" t="s">
        <v>268</v>
      </c>
      <c r="B259" s="1042"/>
      <c r="C259" s="1042"/>
      <c r="D259" s="1042"/>
      <c r="E259" s="1042"/>
      <c r="F259" s="1042"/>
      <c r="G259" s="1042"/>
      <c r="H259" s="1043"/>
    </row>
    <row r="260" spans="1:8" ht="54.75" customHeight="1" x14ac:dyDescent="0.25">
      <c r="A260" s="32" t="s">
        <v>50</v>
      </c>
      <c r="B260" s="33" t="s">
        <v>196</v>
      </c>
      <c r="C260" s="53" t="s">
        <v>152</v>
      </c>
      <c r="D260" s="53" t="s">
        <v>153</v>
      </c>
      <c r="E260" s="53" t="s">
        <v>284</v>
      </c>
      <c r="F260" s="53" t="s">
        <v>285</v>
      </c>
      <c r="G260" s="53" t="s">
        <v>286</v>
      </c>
      <c r="H260" s="472" t="s">
        <v>185</v>
      </c>
    </row>
    <row r="261" spans="1:8" ht="75.75" customHeight="1" x14ac:dyDescent="0.25">
      <c r="A261" s="447" t="s">
        <v>139</v>
      </c>
      <c r="B261" s="448" t="s">
        <v>365</v>
      </c>
      <c r="C261" s="426" t="s">
        <v>367</v>
      </c>
      <c r="D261" s="385">
        <v>100</v>
      </c>
      <c r="E261" s="449">
        <v>10500000</v>
      </c>
      <c r="F261" s="449">
        <v>0</v>
      </c>
      <c r="G261" s="450">
        <f t="shared" ref="G261:G272" si="13">F261/E261</f>
        <v>0</v>
      </c>
      <c r="H261" s="451"/>
    </row>
    <row r="262" spans="1:8" ht="54.75" customHeight="1" x14ac:dyDescent="0.25">
      <c r="A262" s="447" t="s">
        <v>140</v>
      </c>
      <c r="B262" s="448" t="s">
        <v>365</v>
      </c>
      <c r="C262" s="426" t="s">
        <v>367</v>
      </c>
      <c r="D262" s="385">
        <v>100</v>
      </c>
      <c r="E262" s="449">
        <v>10500000</v>
      </c>
      <c r="F262" s="449">
        <v>1723674.2</v>
      </c>
      <c r="G262" s="450">
        <f t="shared" si="13"/>
        <v>0.1641594476190476</v>
      </c>
      <c r="H262" s="452"/>
    </row>
    <row r="263" spans="1:8" ht="54.75" customHeight="1" x14ac:dyDescent="0.25">
      <c r="A263" s="447" t="s">
        <v>141</v>
      </c>
      <c r="B263" s="448" t="s">
        <v>365</v>
      </c>
      <c r="C263" s="426" t="s">
        <v>367</v>
      </c>
      <c r="D263" s="385">
        <v>100</v>
      </c>
      <c r="E263" s="449">
        <v>10500000</v>
      </c>
      <c r="F263" s="449">
        <v>2209018.7600000002</v>
      </c>
      <c r="G263" s="450">
        <f t="shared" si="13"/>
        <v>0.21038273904761906</v>
      </c>
      <c r="H263" s="451"/>
    </row>
    <row r="264" spans="1:8" ht="54.75" customHeight="1" x14ac:dyDescent="0.25">
      <c r="A264" s="447" t="s">
        <v>142</v>
      </c>
      <c r="B264" s="448" t="s">
        <v>365</v>
      </c>
      <c r="C264" s="426" t="s">
        <v>367</v>
      </c>
      <c r="D264" s="385">
        <v>100</v>
      </c>
      <c r="E264" s="449">
        <v>10500000</v>
      </c>
      <c r="F264" s="449">
        <v>2991816.0700000003</v>
      </c>
      <c r="G264" s="450">
        <f t="shared" si="13"/>
        <v>0.28493486380952382</v>
      </c>
      <c r="H264" s="451"/>
    </row>
    <row r="265" spans="1:8" ht="54.75" customHeight="1" x14ac:dyDescent="0.25">
      <c r="A265" s="447" t="s">
        <v>143</v>
      </c>
      <c r="B265" s="448" t="s">
        <v>365</v>
      </c>
      <c r="C265" s="426" t="s">
        <v>367</v>
      </c>
      <c r="D265" s="385">
        <v>100</v>
      </c>
      <c r="E265" s="449">
        <v>10500000</v>
      </c>
      <c r="F265" s="449">
        <v>4255298.9497200008</v>
      </c>
      <c r="G265" s="450">
        <f t="shared" si="13"/>
        <v>0.4052665666400001</v>
      </c>
      <c r="H265" s="451"/>
    </row>
    <row r="266" spans="1:8" ht="54.75" customHeight="1" x14ac:dyDescent="0.25">
      <c r="A266" s="447" t="s">
        <v>144</v>
      </c>
      <c r="B266" s="448" t="s">
        <v>365</v>
      </c>
      <c r="C266" s="426" t="s">
        <v>367</v>
      </c>
      <c r="D266" s="385">
        <v>100</v>
      </c>
      <c r="E266" s="449">
        <v>10500000</v>
      </c>
      <c r="F266" s="449">
        <v>5210475.21</v>
      </c>
      <c r="G266" s="450">
        <f t="shared" si="13"/>
        <v>0.49623573428571427</v>
      </c>
      <c r="H266" s="451"/>
    </row>
    <row r="267" spans="1:8" s="2" customFormat="1" ht="54.75" customHeight="1" x14ac:dyDescent="0.25">
      <c r="A267" s="447" t="s">
        <v>132</v>
      </c>
      <c r="B267" s="448" t="s">
        <v>365</v>
      </c>
      <c r="C267" s="426" t="s">
        <v>367</v>
      </c>
      <c r="D267" s="385">
        <v>100</v>
      </c>
      <c r="E267" s="449">
        <v>10500000</v>
      </c>
      <c r="F267" s="449">
        <v>5968884.54</v>
      </c>
      <c r="G267" s="450">
        <f t="shared" si="13"/>
        <v>0.56846519428571429</v>
      </c>
      <c r="H267" s="451"/>
    </row>
    <row r="268" spans="1:8" s="2" customFormat="1" ht="54.75" customHeight="1" x14ac:dyDescent="0.25">
      <c r="A268" s="447" t="s">
        <v>133</v>
      </c>
      <c r="B268" s="448" t="s">
        <v>365</v>
      </c>
      <c r="C268" s="426" t="s">
        <v>367</v>
      </c>
      <c r="D268" s="385">
        <v>100</v>
      </c>
      <c r="E268" s="449">
        <v>10500000</v>
      </c>
      <c r="F268" s="449">
        <v>6825273.4299999997</v>
      </c>
      <c r="G268" s="450">
        <f t="shared" si="13"/>
        <v>0.65002604095238092</v>
      </c>
      <c r="H268" s="451"/>
    </row>
    <row r="269" spans="1:8" s="2" customFormat="1" ht="54.75" customHeight="1" x14ac:dyDescent="0.25">
      <c r="A269" s="447" t="s">
        <v>134</v>
      </c>
      <c r="B269" s="448" t="s">
        <v>365</v>
      </c>
      <c r="C269" s="426" t="s">
        <v>367</v>
      </c>
      <c r="D269" s="385">
        <v>100</v>
      </c>
      <c r="E269" s="449">
        <v>10500000</v>
      </c>
      <c r="F269" s="449">
        <v>8062489.4500000002</v>
      </c>
      <c r="G269" s="450">
        <f t="shared" si="13"/>
        <v>0.76785613809523812</v>
      </c>
      <c r="H269" s="451"/>
    </row>
    <row r="270" spans="1:8" s="2" customFormat="1" ht="54.75" customHeight="1" x14ac:dyDescent="0.25">
      <c r="A270" s="447" t="s">
        <v>135</v>
      </c>
      <c r="B270" s="448" t="s">
        <v>365</v>
      </c>
      <c r="C270" s="426" t="s">
        <v>367</v>
      </c>
      <c r="D270" s="385">
        <v>100</v>
      </c>
      <c r="E270" s="449">
        <v>10500000</v>
      </c>
      <c r="F270" s="449">
        <v>8840589.1099999994</v>
      </c>
      <c r="G270" s="450">
        <f t="shared" si="13"/>
        <v>0.84196086761904754</v>
      </c>
      <c r="H270" s="451"/>
    </row>
    <row r="271" spans="1:8" s="2" customFormat="1" ht="54.75" customHeight="1" x14ac:dyDescent="0.25">
      <c r="A271" s="447" t="s">
        <v>136</v>
      </c>
      <c r="B271" s="448" t="s">
        <v>365</v>
      </c>
      <c r="C271" s="426" t="s">
        <v>367</v>
      </c>
      <c r="D271" s="385">
        <v>100</v>
      </c>
      <c r="E271" s="449">
        <v>10500000</v>
      </c>
      <c r="F271" s="449">
        <v>9914205.6500000004</v>
      </c>
      <c r="G271" s="450">
        <f t="shared" si="13"/>
        <v>0.94421006190476198</v>
      </c>
      <c r="H271" s="451"/>
    </row>
    <row r="272" spans="1:8" ht="54.75" customHeight="1" thickBot="1" x14ac:dyDescent="0.3">
      <c r="A272" s="453" t="s">
        <v>137</v>
      </c>
      <c r="B272" s="454" t="s">
        <v>365</v>
      </c>
      <c r="C272" s="455" t="s">
        <v>367</v>
      </c>
      <c r="D272" s="456">
        <v>100</v>
      </c>
      <c r="E272" s="457">
        <v>10500000</v>
      </c>
      <c r="F272" s="457">
        <v>10602822.16</v>
      </c>
      <c r="G272" s="458">
        <f t="shared" si="13"/>
        <v>1.0097925866666666</v>
      </c>
      <c r="H272" s="459"/>
    </row>
    <row r="274" spans="1:9" ht="39.75" customHeight="1" x14ac:dyDescent="0.25"/>
    <row r="275" spans="1:9" ht="39.75" customHeight="1" thickBot="1" x14ac:dyDescent="0.3"/>
    <row r="276" spans="1:9" ht="20.25" x14ac:dyDescent="0.3">
      <c r="A276" s="1041" t="s">
        <v>200</v>
      </c>
      <c r="B276" s="1042"/>
      <c r="C276" s="1042"/>
      <c r="D276" s="1042"/>
      <c r="E276" s="1042"/>
      <c r="F276" s="1042"/>
      <c r="G276" s="1042"/>
      <c r="H276" s="1043"/>
    </row>
    <row r="277" spans="1:9" ht="54.75" customHeight="1" x14ac:dyDescent="0.25">
      <c r="A277" s="32" t="s">
        <v>62</v>
      </c>
      <c r="B277" s="33" t="s">
        <v>196</v>
      </c>
      <c r="C277" s="53" t="s">
        <v>152</v>
      </c>
      <c r="D277" s="53" t="s">
        <v>167</v>
      </c>
      <c r="E277" s="53" t="s">
        <v>201</v>
      </c>
      <c r="F277" s="53" t="s">
        <v>202</v>
      </c>
      <c r="G277" s="53" t="s">
        <v>203</v>
      </c>
      <c r="H277" s="472" t="s">
        <v>185</v>
      </c>
    </row>
    <row r="278" spans="1:9" ht="145.5" customHeight="1" x14ac:dyDescent="0.25">
      <c r="A278" s="409" t="s">
        <v>139</v>
      </c>
      <c r="B278" s="448" t="s">
        <v>365</v>
      </c>
      <c r="C278" s="426" t="s">
        <v>367</v>
      </c>
      <c r="D278" s="385">
        <v>100</v>
      </c>
      <c r="E278" s="460">
        <v>16364428.039999999</v>
      </c>
      <c r="F278" s="460">
        <v>0</v>
      </c>
      <c r="G278" s="450">
        <f t="shared" ref="G278:G289" si="14">F278/E278</f>
        <v>0</v>
      </c>
      <c r="H278" s="461"/>
    </row>
    <row r="279" spans="1:9" ht="145.5" customHeight="1" x14ac:dyDescent="0.25">
      <c r="A279" s="409" t="s">
        <v>140</v>
      </c>
      <c r="B279" s="448" t="s">
        <v>365</v>
      </c>
      <c r="C279" s="426" t="s">
        <v>367</v>
      </c>
      <c r="D279" s="385">
        <v>100</v>
      </c>
      <c r="E279" s="460">
        <v>16364428.039999999</v>
      </c>
      <c r="F279" s="460">
        <v>721758.44</v>
      </c>
      <c r="G279" s="450">
        <f t="shared" si="14"/>
        <v>4.4105326396729962E-2</v>
      </c>
      <c r="H279" s="462" t="s">
        <v>457</v>
      </c>
    </row>
    <row r="280" spans="1:9" s="3" customFormat="1" ht="145.5" customHeight="1" x14ac:dyDescent="0.25">
      <c r="A280" s="409" t="s">
        <v>141</v>
      </c>
      <c r="B280" s="448" t="s">
        <v>365</v>
      </c>
      <c r="C280" s="426" t="s">
        <v>456</v>
      </c>
      <c r="D280" s="385">
        <v>100</v>
      </c>
      <c r="E280" s="460">
        <v>16364428.039999999</v>
      </c>
      <c r="F280" s="460">
        <v>2524276.92</v>
      </c>
      <c r="G280" s="450">
        <f t="shared" si="14"/>
        <v>0.15425390449515522</v>
      </c>
      <c r="H280" s="462" t="s">
        <v>458</v>
      </c>
      <c r="I280"/>
    </row>
    <row r="281" spans="1:9" ht="145.5" customHeight="1" x14ac:dyDescent="0.25">
      <c r="A281" s="409" t="s">
        <v>142</v>
      </c>
      <c r="B281" s="448" t="s">
        <v>365</v>
      </c>
      <c r="C281" s="426" t="s">
        <v>456</v>
      </c>
      <c r="D281" s="385">
        <v>100</v>
      </c>
      <c r="E281" s="460">
        <v>16364428.039999999</v>
      </c>
      <c r="F281" s="460">
        <f>SUM(F279:F280)</f>
        <v>3246035.36</v>
      </c>
      <c r="G281" s="450">
        <f t="shared" si="14"/>
        <v>0.19835923089188517</v>
      </c>
      <c r="H281" s="461"/>
    </row>
    <row r="282" spans="1:9" ht="145.5" customHeight="1" x14ac:dyDescent="0.25">
      <c r="A282" s="409" t="s">
        <v>143</v>
      </c>
      <c r="B282" s="448" t="s">
        <v>365</v>
      </c>
      <c r="C282" s="426" t="s">
        <v>456</v>
      </c>
      <c r="D282" s="385">
        <v>100</v>
      </c>
      <c r="E282" s="460">
        <v>16364428.039999999</v>
      </c>
      <c r="F282" s="460">
        <v>6000938.2580000004</v>
      </c>
      <c r="G282" s="450">
        <f t="shared" si="14"/>
        <v>0.36670626332504563</v>
      </c>
      <c r="H282" s="461"/>
    </row>
    <row r="283" spans="1:9" ht="145.5" customHeight="1" x14ac:dyDescent="0.25">
      <c r="A283" s="426" t="s">
        <v>144</v>
      </c>
      <c r="B283" s="448" t="s">
        <v>365</v>
      </c>
      <c r="C283" s="426" t="s">
        <v>456</v>
      </c>
      <c r="D283" s="385">
        <v>100</v>
      </c>
      <c r="E283" s="460">
        <v>16364428.039999999</v>
      </c>
      <c r="F283" s="460">
        <v>7681227.2000000002</v>
      </c>
      <c r="G283" s="463">
        <f t="shared" si="14"/>
        <v>0.46938561990828986</v>
      </c>
      <c r="H283" s="433" t="s">
        <v>484</v>
      </c>
    </row>
    <row r="284" spans="1:9" ht="145.5" customHeight="1" x14ac:dyDescent="0.25">
      <c r="A284" s="409" t="s">
        <v>132</v>
      </c>
      <c r="B284" s="448" t="s">
        <v>365</v>
      </c>
      <c r="C284" s="426" t="s">
        <v>456</v>
      </c>
      <c r="D284" s="385">
        <v>100</v>
      </c>
      <c r="E284" s="460">
        <v>16364428.039999999</v>
      </c>
      <c r="F284" s="460">
        <v>9365682.8000000007</v>
      </c>
      <c r="G284" s="463">
        <f t="shared" si="14"/>
        <v>0.57231959327311765</v>
      </c>
      <c r="H284" s="433" t="s">
        <v>483</v>
      </c>
    </row>
    <row r="285" spans="1:9" s="71" customFormat="1" ht="145.5" customHeight="1" x14ac:dyDescent="0.25">
      <c r="A285" s="409" t="s">
        <v>133</v>
      </c>
      <c r="B285" s="448" t="s">
        <v>365</v>
      </c>
      <c r="C285" s="426" t="s">
        <v>456</v>
      </c>
      <c r="D285" s="385">
        <v>100</v>
      </c>
      <c r="E285" s="460">
        <v>16364428.039999999</v>
      </c>
      <c r="F285" s="460">
        <v>10995310.424000001</v>
      </c>
      <c r="G285" s="463">
        <f t="shared" si="14"/>
        <v>0.67190313019947145</v>
      </c>
      <c r="H285" s="433" t="s">
        <v>485</v>
      </c>
    </row>
    <row r="286" spans="1:9" ht="145.5" customHeight="1" x14ac:dyDescent="0.25">
      <c r="A286" s="409" t="s">
        <v>134</v>
      </c>
      <c r="B286" s="448" t="s">
        <v>365</v>
      </c>
      <c r="C286" s="426" t="s">
        <v>456</v>
      </c>
      <c r="D286" s="385">
        <v>100</v>
      </c>
      <c r="E286" s="460">
        <v>16364428.039999999</v>
      </c>
      <c r="F286" s="460">
        <v>12670715.43155</v>
      </c>
      <c r="G286" s="463">
        <f t="shared" si="14"/>
        <v>0.77428403856087358</v>
      </c>
      <c r="H286" s="433" t="s">
        <v>491</v>
      </c>
    </row>
    <row r="287" spans="1:9" ht="145.5" customHeight="1" x14ac:dyDescent="0.25">
      <c r="A287" s="409" t="s">
        <v>135</v>
      </c>
      <c r="B287" s="448" t="s">
        <v>365</v>
      </c>
      <c r="C287" s="426" t="s">
        <v>456</v>
      </c>
      <c r="D287" s="385">
        <v>100</v>
      </c>
      <c r="E287" s="460">
        <v>16364428.039999999</v>
      </c>
      <c r="F287" s="460">
        <v>14491999.902000001</v>
      </c>
      <c r="G287" s="463">
        <f t="shared" si="14"/>
        <v>0.88557937170653489</v>
      </c>
      <c r="H287" s="464" t="s">
        <v>495</v>
      </c>
    </row>
    <row r="288" spans="1:9" ht="145.5" customHeight="1" x14ac:dyDescent="0.25">
      <c r="A288" s="409" t="s">
        <v>136</v>
      </c>
      <c r="B288" s="448" t="s">
        <v>365</v>
      </c>
      <c r="C288" s="426" t="s">
        <v>456</v>
      </c>
      <c r="D288" s="385">
        <v>100</v>
      </c>
      <c r="E288" s="460">
        <v>16364428.039999999</v>
      </c>
      <c r="F288" s="460">
        <v>15825105.0866</v>
      </c>
      <c r="G288" s="463">
        <f t="shared" si="14"/>
        <v>0.96704296953845759</v>
      </c>
      <c r="H288" s="464" t="s">
        <v>521</v>
      </c>
    </row>
    <row r="289" spans="1:8" ht="105" customHeight="1" thickBot="1" x14ac:dyDescent="0.3">
      <c r="A289" s="440" t="s">
        <v>137</v>
      </c>
      <c r="B289" s="448" t="s">
        <v>365</v>
      </c>
      <c r="C289" s="426" t="s">
        <v>456</v>
      </c>
      <c r="D289" s="385">
        <v>100</v>
      </c>
      <c r="E289" s="460">
        <v>16364428.039999999</v>
      </c>
      <c r="F289" s="460">
        <v>16760475.970000001</v>
      </c>
      <c r="G289" s="465">
        <f t="shared" si="14"/>
        <v>1.0242017581691172</v>
      </c>
      <c r="H289" s="464" t="s">
        <v>616</v>
      </c>
    </row>
    <row r="290" spans="1:8" ht="15.75" thickBot="1" x14ac:dyDescent="0.3"/>
    <row r="291" spans="1:8" ht="20.25" x14ac:dyDescent="0.3">
      <c r="A291" s="1041" t="s">
        <v>204</v>
      </c>
      <c r="B291" s="1042"/>
      <c r="C291" s="1042"/>
      <c r="D291" s="1042"/>
      <c r="E291" s="1042"/>
      <c r="F291" s="1042"/>
      <c r="G291" s="1042"/>
      <c r="H291" s="1043"/>
    </row>
    <row r="292" spans="1:8" ht="52.5" customHeight="1" x14ac:dyDescent="0.25">
      <c r="A292" s="32" t="s">
        <v>63</v>
      </c>
      <c r="B292" s="33" t="s">
        <v>196</v>
      </c>
      <c r="C292" s="53" t="s">
        <v>152</v>
      </c>
      <c r="D292" s="53" t="s">
        <v>172</v>
      </c>
      <c r="E292" s="53" t="s">
        <v>205</v>
      </c>
      <c r="F292" s="53" t="s">
        <v>206</v>
      </c>
      <c r="G292" s="53" t="s">
        <v>207</v>
      </c>
      <c r="H292" s="472" t="s">
        <v>185</v>
      </c>
    </row>
    <row r="293" spans="1:8" ht="109.35" customHeight="1" x14ac:dyDescent="0.25">
      <c r="A293" s="481" t="s">
        <v>139</v>
      </c>
      <c r="B293" s="36"/>
      <c r="C293" s="490" t="s">
        <v>456</v>
      </c>
      <c r="D293" s="491"/>
      <c r="E293" s="492">
        <v>15500000</v>
      </c>
      <c r="F293" s="492">
        <v>16410</v>
      </c>
      <c r="G293" s="585">
        <f t="shared" ref="G293:G304" si="15">F293/E293</f>
        <v>1.0587096774193549E-3</v>
      </c>
      <c r="H293" s="493" t="s">
        <v>554</v>
      </c>
    </row>
    <row r="294" spans="1:8" ht="91.5" customHeight="1" x14ac:dyDescent="0.25">
      <c r="A294" s="481" t="s">
        <v>140</v>
      </c>
      <c r="B294" s="36"/>
      <c r="C294" s="490" t="s">
        <v>456</v>
      </c>
      <c r="D294" s="491"/>
      <c r="E294" s="492">
        <v>15500000</v>
      </c>
      <c r="F294" s="492">
        <v>532209.06499999994</v>
      </c>
      <c r="G294" s="585">
        <f t="shared" si="15"/>
        <v>3.4336068709677418E-2</v>
      </c>
      <c r="H294" s="493" t="s">
        <v>579</v>
      </c>
    </row>
    <row r="295" spans="1:8" ht="91.5" customHeight="1" x14ac:dyDescent="0.25">
      <c r="A295" s="481" t="s">
        <v>141</v>
      </c>
      <c r="B295" s="36"/>
      <c r="C295" s="490" t="s">
        <v>456</v>
      </c>
      <c r="D295" s="491"/>
      <c r="E295" s="492">
        <v>15500000</v>
      </c>
      <c r="F295" s="492">
        <v>1998520.13</v>
      </c>
      <c r="G295" s="585">
        <f t="shared" si="15"/>
        <v>0.12893678258064514</v>
      </c>
      <c r="H295" s="493" t="s">
        <v>578</v>
      </c>
    </row>
    <row r="296" spans="1:8" ht="91.5" customHeight="1" x14ac:dyDescent="0.25">
      <c r="A296" s="481" t="s">
        <v>142</v>
      </c>
      <c r="B296" s="36"/>
      <c r="C296" s="490" t="s">
        <v>456</v>
      </c>
      <c r="D296" s="491"/>
      <c r="E296" s="492">
        <v>15500000</v>
      </c>
      <c r="F296" s="492">
        <v>3564735.8930000002</v>
      </c>
      <c r="G296" s="585">
        <f t="shared" si="15"/>
        <v>0.2299829608387097</v>
      </c>
      <c r="H296" s="493" t="s">
        <v>577</v>
      </c>
    </row>
    <row r="297" spans="1:8" ht="107.25" customHeight="1" x14ac:dyDescent="0.25">
      <c r="A297" s="481" t="s">
        <v>143</v>
      </c>
      <c r="B297" s="602"/>
      <c r="C297" s="490" t="s">
        <v>456</v>
      </c>
      <c r="D297" s="491"/>
      <c r="E297" s="492">
        <v>15500000</v>
      </c>
      <c r="F297" s="492">
        <v>5021751</v>
      </c>
      <c r="G297" s="606">
        <f t="shared" si="15"/>
        <v>0.32398393548387094</v>
      </c>
      <c r="H297" s="493" t="s">
        <v>628</v>
      </c>
    </row>
    <row r="298" spans="1:8" ht="124.7" customHeight="1" x14ac:dyDescent="0.25">
      <c r="A298" s="481" t="s">
        <v>144</v>
      </c>
      <c r="B298" s="490"/>
      <c r="C298" s="490" t="s">
        <v>456</v>
      </c>
      <c r="D298" s="490"/>
      <c r="E298" s="492">
        <v>15500000</v>
      </c>
      <c r="F298" s="492">
        <v>6529960.3700000001</v>
      </c>
      <c r="G298" s="607">
        <f>F298/E298</f>
        <v>0.42128776580645161</v>
      </c>
      <c r="H298" s="493" t="s">
        <v>641</v>
      </c>
    </row>
    <row r="299" spans="1:8" ht="89.25" customHeight="1" x14ac:dyDescent="0.25">
      <c r="A299" s="481" t="s">
        <v>132</v>
      </c>
      <c r="B299" s="36"/>
      <c r="C299" s="490" t="s">
        <v>456</v>
      </c>
      <c r="D299" s="36"/>
      <c r="E299" s="492">
        <v>15500000</v>
      </c>
      <c r="F299" s="492">
        <v>8177649.7699999996</v>
      </c>
      <c r="G299" s="607">
        <f t="shared" si="15"/>
        <v>0.52759030774193549</v>
      </c>
      <c r="H299" s="493" t="s">
        <v>642</v>
      </c>
    </row>
    <row r="300" spans="1:8" ht="102" customHeight="1" x14ac:dyDescent="0.25">
      <c r="A300" s="481" t="s">
        <v>133</v>
      </c>
      <c r="B300" s="36"/>
      <c r="C300" s="490" t="s">
        <v>456</v>
      </c>
      <c r="D300" s="36"/>
      <c r="E300" s="492">
        <v>15500000</v>
      </c>
      <c r="F300" s="492">
        <v>9978452.0661999993</v>
      </c>
      <c r="G300" s="607">
        <f t="shared" ref="G300" si="16">F300/E300</f>
        <v>0.64377110104516122</v>
      </c>
      <c r="H300" s="493" t="s">
        <v>673</v>
      </c>
    </row>
    <row r="301" spans="1:8" ht="140.25" customHeight="1" x14ac:dyDescent="0.25">
      <c r="A301" s="632" t="s">
        <v>134</v>
      </c>
      <c r="B301" s="630"/>
      <c r="C301" s="637" t="s">
        <v>456</v>
      </c>
      <c r="D301" s="630"/>
      <c r="E301" s="638">
        <v>15500000</v>
      </c>
      <c r="F301" s="638">
        <v>11591508</v>
      </c>
      <c r="G301" s="607">
        <f t="shared" si="15"/>
        <v>0.74783922580645157</v>
      </c>
      <c r="H301" s="639" t="s">
        <v>710</v>
      </c>
    </row>
    <row r="302" spans="1:8" ht="27" customHeight="1" x14ac:dyDescent="0.25">
      <c r="A302" s="481" t="s">
        <v>135</v>
      </c>
      <c r="B302" s="36"/>
      <c r="C302" s="36"/>
      <c r="D302" s="36"/>
      <c r="E302" s="36"/>
      <c r="F302" s="36"/>
      <c r="G302" s="36" t="e">
        <f t="shared" si="15"/>
        <v>#DIV/0!</v>
      </c>
      <c r="H302" s="312"/>
    </row>
    <row r="303" spans="1:8" ht="27" customHeight="1" x14ac:dyDescent="0.25">
      <c r="A303" s="481" t="s">
        <v>136</v>
      </c>
      <c r="B303" s="36"/>
      <c r="C303" s="36"/>
      <c r="D303" s="36"/>
      <c r="E303" s="36"/>
      <c r="F303" s="36"/>
      <c r="G303" s="36" t="e">
        <f t="shared" si="15"/>
        <v>#DIV/0!</v>
      </c>
      <c r="H303" s="312"/>
    </row>
    <row r="304" spans="1:8" ht="27" customHeight="1" thickBot="1" x14ac:dyDescent="0.3">
      <c r="A304" s="593" t="s">
        <v>137</v>
      </c>
      <c r="B304" s="38"/>
      <c r="C304" s="38"/>
      <c r="D304" s="38"/>
      <c r="E304" s="38"/>
      <c r="F304" s="38"/>
      <c r="G304" s="38" t="e">
        <f t="shared" si="15"/>
        <v>#DIV/0!</v>
      </c>
      <c r="H304" s="322"/>
    </row>
    <row r="306" spans="1:44" ht="20.25" hidden="1" x14ac:dyDescent="0.3">
      <c r="A306" s="1041" t="s">
        <v>208</v>
      </c>
      <c r="B306" s="1042"/>
      <c r="C306" s="1042"/>
      <c r="D306" s="1042"/>
      <c r="E306" s="1042"/>
      <c r="F306" s="1042"/>
      <c r="G306" s="1042"/>
      <c r="H306" s="1043"/>
    </row>
    <row r="307" spans="1:44" ht="63.75" hidden="1" customHeight="1" x14ac:dyDescent="0.25">
      <c r="A307" s="32" t="s">
        <v>64</v>
      </c>
      <c r="B307" s="33" t="s">
        <v>196</v>
      </c>
      <c r="C307" s="53" t="s">
        <v>152</v>
      </c>
      <c r="D307" s="53" t="s">
        <v>177</v>
      </c>
      <c r="E307" s="53" t="s">
        <v>209</v>
      </c>
      <c r="F307" s="53" t="s">
        <v>210</v>
      </c>
      <c r="G307" s="53" t="s">
        <v>211</v>
      </c>
      <c r="H307" s="310" t="s">
        <v>185</v>
      </c>
    </row>
    <row r="308" spans="1:44" hidden="1" x14ac:dyDescent="0.25">
      <c r="A308" s="39" t="s">
        <v>139</v>
      </c>
      <c r="B308" s="36"/>
      <c r="C308" s="36"/>
      <c r="D308" s="36"/>
      <c r="E308" s="36"/>
      <c r="F308" s="36"/>
      <c r="G308" s="36" t="e">
        <f t="shared" ref="G308:G319" si="17">F308/E308</f>
        <v>#DIV/0!</v>
      </c>
      <c r="H308" s="312"/>
    </row>
    <row r="309" spans="1:44" hidden="1" x14ac:dyDescent="0.25">
      <c r="A309" s="39" t="s">
        <v>140</v>
      </c>
      <c r="B309" s="36"/>
      <c r="C309" s="36"/>
      <c r="D309" s="36"/>
      <c r="E309" s="36"/>
      <c r="F309" s="36"/>
      <c r="G309" s="36" t="e">
        <f t="shared" si="17"/>
        <v>#DIV/0!</v>
      </c>
      <c r="H309" s="312"/>
    </row>
    <row r="310" spans="1:44" hidden="1" x14ac:dyDescent="0.25">
      <c r="A310" s="39" t="s">
        <v>141</v>
      </c>
      <c r="B310" s="36"/>
      <c r="C310" s="36"/>
      <c r="D310" s="36"/>
      <c r="E310" s="36"/>
      <c r="F310" s="36"/>
      <c r="G310" s="36" t="e">
        <f t="shared" si="17"/>
        <v>#DIV/0!</v>
      </c>
      <c r="H310" s="312"/>
    </row>
    <row r="311" spans="1:44" hidden="1" x14ac:dyDescent="0.25">
      <c r="A311" s="39" t="s">
        <v>142</v>
      </c>
      <c r="B311" s="36"/>
      <c r="C311" s="36"/>
      <c r="D311" s="36"/>
      <c r="E311" s="36"/>
      <c r="F311" s="36"/>
      <c r="G311" s="36" t="e">
        <f t="shared" si="17"/>
        <v>#DIV/0!</v>
      </c>
      <c r="H311" s="312"/>
    </row>
    <row r="312" spans="1:44" hidden="1" x14ac:dyDescent="0.25">
      <c r="A312" s="39" t="s">
        <v>143</v>
      </c>
      <c r="B312" s="36"/>
      <c r="C312" s="36"/>
      <c r="D312" s="36"/>
      <c r="E312" s="36"/>
      <c r="F312" s="36"/>
      <c r="G312" s="36" t="e">
        <f t="shared" si="17"/>
        <v>#DIV/0!</v>
      </c>
      <c r="H312" s="312"/>
    </row>
    <row r="313" spans="1:44" hidden="1" x14ac:dyDescent="0.25">
      <c r="A313" s="39" t="s">
        <v>144</v>
      </c>
      <c r="B313" s="36"/>
      <c r="C313" s="36"/>
      <c r="D313" s="36"/>
      <c r="E313" s="36"/>
      <c r="F313" s="36"/>
      <c r="G313" s="36" t="e">
        <f t="shared" si="17"/>
        <v>#DIV/0!</v>
      </c>
      <c r="H313" s="312"/>
    </row>
    <row r="314" spans="1:44" hidden="1" x14ac:dyDescent="0.25">
      <c r="A314" s="39" t="s">
        <v>132</v>
      </c>
      <c r="B314" s="36"/>
      <c r="C314" s="36"/>
      <c r="D314" s="36"/>
      <c r="E314" s="36"/>
      <c r="F314" s="36"/>
      <c r="G314" s="36" t="e">
        <f t="shared" si="17"/>
        <v>#DIV/0!</v>
      </c>
      <c r="H314" s="312"/>
    </row>
    <row r="315" spans="1:44" hidden="1" x14ac:dyDescent="0.25">
      <c r="A315" s="39" t="s">
        <v>133</v>
      </c>
      <c r="B315" s="36"/>
      <c r="C315" s="36"/>
      <c r="D315" s="36"/>
      <c r="E315" s="36"/>
      <c r="F315" s="36"/>
      <c r="G315" s="36" t="e">
        <f t="shared" si="17"/>
        <v>#DIV/0!</v>
      </c>
      <c r="H315" s="312"/>
    </row>
    <row r="316" spans="1:44" hidden="1" x14ac:dyDescent="0.25">
      <c r="A316" s="39" t="s">
        <v>134</v>
      </c>
      <c r="B316" s="36"/>
      <c r="C316" s="36"/>
      <c r="D316" s="36"/>
      <c r="E316" s="36"/>
      <c r="F316" s="36"/>
      <c r="G316" s="36" t="e">
        <f t="shared" si="17"/>
        <v>#DIV/0!</v>
      </c>
      <c r="H316" s="312"/>
    </row>
    <row r="317" spans="1:44" hidden="1" x14ac:dyDescent="0.25">
      <c r="A317" s="39" t="s">
        <v>135</v>
      </c>
      <c r="B317" s="36"/>
      <c r="C317" s="36"/>
      <c r="D317" s="36"/>
      <c r="E317" s="36"/>
      <c r="F317" s="36"/>
      <c r="G317" s="36" t="e">
        <f t="shared" si="17"/>
        <v>#DIV/0!</v>
      </c>
      <c r="H317" s="312"/>
    </row>
    <row r="318" spans="1:44" hidden="1" x14ac:dyDescent="0.25">
      <c r="A318" s="39" t="s">
        <v>136</v>
      </c>
      <c r="B318" s="36"/>
      <c r="C318" s="36"/>
      <c r="D318" s="36"/>
      <c r="E318" s="36"/>
      <c r="F318" s="36"/>
      <c r="G318" s="36" t="e">
        <f t="shared" si="17"/>
        <v>#DIV/0!</v>
      </c>
      <c r="H318" s="312"/>
    </row>
    <row r="319" spans="1:44" ht="15.75" hidden="1" thickBot="1" x14ac:dyDescent="0.3">
      <c r="A319" s="40" t="s">
        <v>137</v>
      </c>
      <c r="B319" s="38"/>
      <c r="C319" s="38"/>
      <c r="D319" s="38"/>
      <c r="E319" s="38"/>
      <c r="F319" s="38"/>
      <c r="G319" s="38" t="e">
        <f t="shared" si="17"/>
        <v>#DIV/0!</v>
      </c>
      <c r="H319" s="322"/>
    </row>
    <row r="320" spans="1:44" ht="26.25" customHeight="1" x14ac:dyDescent="0.25">
      <c r="A320" s="26" t="s">
        <v>35</v>
      </c>
      <c r="B320" s="24"/>
      <c r="C320" s="24"/>
      <c r="D320" s="24"/>
      <c r="E320" s="25"/>
      <c r="F320" s="25"/>
      <c r="G320" s="25"/>
      <c r="H320" s="25"/>
      <c r="I320" s="25"/>
      <c r="J320" s="25"/>
      <c r="K320" s="25"/>
      <c r="L320" s="25"/>
      <c r="M320" s="25"/>
      <c r="N320" s="25"/>
      <c r="O320" s="25"/>
      <c r="P320" s="25"/>
      <c r="Q320" s="25"/>
      <c r="R320" s="25"/>
      <c r="S320" s="25"/>
      <c r="T320" s="25"/>
      <c r="U320" s="25"/>
      <c r="V320" s="25"/>
      <c r="W320" s="25"/>
      <c r="X320" s="24"/>
      <c r="Y320" s="24"/>
      <c r="Z320" s="24"/>
      <c r="AA320" s="24"/>
      <c r="AB320" s="24"/>
      <c r="AC320" s="24"/>
      <c r="AD320" s="27"/>
      <c r="AE320" s="27"/>
      <c r="AF320" s="27"/>
      <c r="AG320" s="27"/>
      <c r="AH320" s="27"/>
      <c r="AI320" s="27"/>
      <c r="AJ320" s="31"/>
      <c r="AK320" s="31"/>
      <c r="AL320" s="28"/>
      <c r="AM320" s="28"/>
      <c r="AN320" s="28"/>
      <c r="AO320" s="28"/>
      <c r="AP320" s="28"/>
      <c r="AQ320" s="28"/>
      <c r="AR320" s="28"/>
    </row>
    <row r="321" spans="1:44" ht="26.25" customHeight="1" x14ac:dyDescent="0.25">
      <c r="A321" s="29" t="s">
        <v>36</v>
      </c>
      <c r="B321" s="842" t="s">
        <v>37</v>
      </c>
      <c r="C321" s="843"/>
      <c r="D321" s="844"/>
      <c r="E321" s="845" t="s">
        <v>38</v>
      </c>
      <c r="F321" s="846"/>
      <c r="G321" s="846"/>
      <c r="H321" s="846"/>
      <c r="I321" s="846"/>
      <c r="J321" s="846"/>
      <c r="K321" s="846"/>
      <c r="L321" s="846"/>
      <c r="M321" s="846"/>
      <c r="N321" s="846"/>
      <c r="O321" s="24"/>
      <c r="P321" s="24"/>
      <c r="Q321" s="24"/>
      <c r="R321" s="24"/>
      <c r="S321" s="24"/>
      <c r="T321" s="24"/>
      <c r="U321" s="24"/>
      <c r="V321" s="24"/>
      <c r="W321" s="24"/>
      <c r="X321" s="24"/>
      <c r="Y321" s="24"/>
      <c r="Z321" s="24"/>
      <c r="AA321" s="24"/>
      <c r="AB321" s="24"/>
      <c r="AC321" s="24"/>
      <c r="AD321" s="27"/>
      <c r="AE321" s="27"/>
      <c r="AF321" s="27"/>
      <c r="AG321" s="27"/>
      <c r="AH321" s="27"/>
      <c r="AI321" s="27"/>
      <c r="AJ321" s="31"/>
      <c r="AK321" s="31"/>
      <c r="AL321" s="27"/>
      <c r="AM321" s="27"/>
      <c r="AN321" s="27"/>
      <c r="AO321" s="27"/>
      <c r="AP321" s="27"/>
      <c r="AQ321" s="27"/>
      <c r="AR321" s="31"/>
    </row>
    <row r="322" spans="1:44" ht="43.5" customHeight="1" x14ac:dyDescent="0.25">
      <c r="A322" s="101">
        <v>13</v>
      </c>
      <c r="B322" s="847" t="s">
        <v>95</v>
      </c>
      <c r="C322" s="848"/>
      <c r="D322" s="849"/>
      <c r="E322" s="850" t="s">
        <v>86</v>
      </c>
      <c r="F322" s="851"/>
      <c r="G322" s="851"/>
      <c r="H322" s="851"/>
      <c r="I322" s="851"/>
      <c r="J322" s="851"/>
      <c r="K322" s="851"/>
      <c r="L322" s="851"/>
      <c r="M322" s="851"/>
      <c r="N322" s="851"/>
      <c r="O322" s="24"/>
      <c r="P322" s="24"/>
      <c r="Q322" s="24"/>
      <c r="R322" s="24"/>
      <c r="S322" s="24"/>
      <c r="T322" s="24"/>
      <c r="U322" s="24"/>
      <c r="V322" s="24"/>
      <c r="W322" s="24"/>
      <c r="X322" s="24"/>
      <c r="Y322" s="24"/>
      <c r="Z322" s="24"/>
      <c r="AA322" s="24"/>
      <c r="AB322" s="24"/>
      <c r="AC322" s="24"/>
      <c r="AD322" s="24"/>
      <c r="AE322" s="24"/>
      <c r="AF322" s="24"/>
      <c r="AG322" s="24"/>
      <c r="AH322" s="24"/>
      <c r="AI322" s="24"/>
      <c r="AJ322" s="30"/>
      <c r="AK322" s="30"/>
      <c r="AL322" s="24"/>
      <c r="AM322" s="24"/>
      <c r="AN322" s="24"/>
      <c r="AO322" s="24"/>
      <c r="AP322" s="24"/>
      <c r="AQ322" s="24"/>
      <c r="AR322" s="30"/>
    </row>
    <row r="323" spans="1:44" ht="39.75" customHeight="1" x14ac:dyDescent="0.25">
      <c r="A323" s="101">
        <v>14</v>
      </c>
      <c r="B323" s="847" t="s">
        <v>617</v>
      </c>
      <c r="C323" s="848"/>
      <c r="D323" s="849"/>
      <c r="E323" s="850" t="s">
        <v>618</v>
      </c>
      <c r="F323" s="851"/>
      <c r="G323" s="851"/>
      <c r="H323" s="851"/>
      <c r="I323" s="851"/>
      <c r="J323" s="851"/>
      <c r="K323" s="851"/>
      <c r="L323" s="851"/>
      <c r="M323" s="851"/>
      <c r="N323" s="851"/>
    </row>
    <row r="324" spans="1:44" x14ac:dyDescent="0.25">
      <c r="F324" s="269"/>
    </row>
  </sheetData>
  <sheetProtection formatCells="0" formatColumns="0" formatRows="0" insertHyperlinks="0" sort="0" autoFilter="0" pivotTables="0"/>
  <mergeCells count="139">
    <mergeCell ref="A259:H259"/>
    <mergeCell ref="A276:H276"/>
    <mergeCell ref="A291:H291"/>
    <mergeCell ref="A306:H306"/>
    <mergeCell ref="A251:A253"/>
    <mergeCell ref="B251:B253"/>
    <mergeCell ref="C251:C253"/>
    <mergeCell ref="A254:A256"/>
    <mergeCell ref="B254:B256"/>
    <mergeCell ref="C254:C256"/>
    <mergeCell ref="A245:A247"/>
    <mergeCell ref="B245:B247"/>
    <mergeCell ref="C245:C247"/>
    <mergeCell ref="A248:A250"/>
    <mergeCell ref="B248:B250"/>
    <mergeCell ref="C248:C250"/>
    <mergeCell ref="A239:A241"/>
    <mergeCell ref="B239:B241"/>
    <mergeCell ref="C239:C241"/>
    <mergeCell ref="A242:A244"/>
    <mergeCell ref="B242:B244"/>
    <mergeCell ref="C242:C244"/>
    <mergeCell ref="A233:A235"/>
    <mergeCell ref="B233:B235"/>
    <mergeCell ref="C233:C235"/>
    <mergeCell ref="A236:A238"/>
    <mergeCell ref="B236:B238"/>
    <mergeCell ref="C236:C238"/>
    <mergeCell ref="A227:A229"/>
    <mergeCell ref="B227:B229"/>
    <mergeCell ref="C227:C229"/>
    <mergeCell ref="A230:A232"/>
    <mergeCell ref="B230:B232"/>
    <mergeCell ref="C230:C232"/>
    <mergeCell ref="A219:G219"/>
    <mergeCell ref="A221:A223"/>
    <mergeCell ref="B221:B223"/>
    <mergeCell ref="C221:C223"/>
    <mergeCell ref="A224:A226"/>
    <mergeCell ref="B224:B226"/>
    <mergeCell ref="C224:C226"/>
    <mergeCell ref="A211:A213"/>
    <mergeCell ref="B211:B213"/>
    <mergeCell ref="C211:C213"/>
    <mergeCell ref="A214:A216"/>
    <mergeCell ref="B214:B216"/>
    <mergeCell ref="C214:C216"/>
    <mergeCell ref="A205:A207"/>
    <mergeCell ref="B205:B207"/>
    <mergeCell ref="C205:C207"/>
    <mergeCell ref="A208:A210"/>
    <mergeCell ref="B208:B210"/>
    <mergeCell ref="C208:C210"/>
    <mergeCell ref="A199:A201"/>
    <mergeCell ref="B199:B201"/>
    <mergeCell ref="C199:C201"/>
    <mergeCell ref="A202:A204"/>
    <mergeCell ref="B202:B204"/>
    <mergeCell ref="C202:C204"/>
    <mergeCell ref="A193:A195"/>
    <mergeCell ref="B193:B195"/>
    <mergeCell ref="C193:C195"/>
    <mergeCell ref="A196:A198"/>
    <mergeCell ref="B196:B198"/>
    <mergeCell ref="C196:C198"/>
    <mergeCell ref="A187:A189"/>
    <mergeCell ref="B187:B189"/>
    <mergeCell ref="C187:C189"/>
    <mergeCell ref="A190:A192"/>
    <mergeCell ref="B190:B192"/>
    <mergeCell ref="C190:C192"/>
    <mergeCell ref="A179:G179"/>
    <mergeCell ref="A181:A183"/>
    <mergeCell ref="B181:B183"/>
    <mergeCell ref="C181:C183"/>
    <mergeCell ref="A184:A186"/>
    <mergeCell ref="B184:B186"/>
    <mergeCell ref="C184:C186"/>
    <mergeCell ref="A171:A173"/>
    <mergeCell ref="B171:B173"/>
    <mergeCell ref="C171:C173"/>
    <mergeCell ref="A174:A176"/>
    <mergeCell ref="B174:B176"/>
    <mergeCell ref="C174:C176"/>
    <mergeCell ref="A165:A167"/>
    <mergeCell ref="B165:B167"/>
    <mergeCell ref="C165:C167"/>
    <mergeCell ref="A168:A170"/>
    <mergeCell ref="B168:B170"/>
    <mergeCell ref="C168:C170"/>
    <mergeCell ref="A159:A161"/>
    <mergeCell ref="B159:B161"/>
    <mergeCell ref="C159:C161"/>
    <mergeCell ref="A162:A164"/>
    <mergeCell ref="B162:B164"/>
    <mergeCell ref="C162:C164"/>
    <mergeCell ref="A153:A155"/>
    <mergeCell ref="B153:B155"/>
    <mergeCell ref="C153:C155"/>
    <mergeCell ref="A156:A158"/>
    <mergeCell ref="B156:B158"/>
    <mergeCell ref="C156:C158"/>
    <mergeCell ref="A47:H47"/>
    <mergeCell ref="A147:A149"/>
    <mergeCell ref="B147:B149"/>
    <mergeCell ref="C147:C149"/>
    <mergeCell ref="A150:A152"/>
    <mergeCell ref="B150:B152"/>
    <mergeCell ref="C150:C152"/>
    <mergeCell ref="A141:A143"/>
    <mergeCell ref="B141:B143"/>
    <mergeCell ref="C141:C143"/>
    <mergeCell ref="A144:A146"/>
    <mergeCell ref="B144:B146"/>
    <mergeCell ref="C144:C146"/>
    <mergeCell ref="B321:D321"/>
    <mergeCell ref="E321:N321"/>
    <mergeCell ref="B322:D322"/>
    <mergeCell ref="E322:N322"/>
    <mergeCell ref="B323:D323"/>
    <mergeCell ref="E323:N323"/>
    <mergeCell ref="A1:B3"/>
    <mergeCell ref="C1:N1"/>
    <mergeCell ref="C2:N2"/>
    <mergeCell ref="C3:G3"/>
    <mergeCell ref="H3:N3"/>
    <mergeCell ref="A4:B4"/>
    <mergeCell ref="C4:N4"/>
    <mergeCell ref="A62:H62"/>
    <mergeCell ref="A77:N77"/>
    <mergeCell ref="A93:N93"/>
    <mergeCell ref="A109:N109"/>
    <mergeCell ref="A124:N124"/>
    <mergeCell ref="A139:G139"/>
    <mergeCell ref="A5:B5"/>
    <mergeCell ref="C5:N5"/>
    <mergeCell ref="A7:H7"/>
    <mergeCell ref="A16:H16"/>
    <mergeCell ref="A32:H32"/>
  </mergeCells>
  <pageMargins left="0.7" right="0.7" top="0.75" bottom="0.75" header="0.3" footer="0.3"/>
  <pageSetup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R567"/>
  <sheetViews>
    <sheetView zoomScale="90" zoomScaleNormal="90" zoomScalePageLayoutView="90" workbookViewId="0">
      <selection activeCell="J25" sqref="J25"/>
    </sheetView>
  </sheetViews>
  <sheetFormatPr baseColWidth="10" defaultRowHeight="15" x14ac:dyDescent="0.25"/>
  <cols>
    <col min="1" max="1" width="16.42578125" customWidth="1"/>
    <col min="2" max="2" width="37.7109375" bestFit="1" customWidth="1"/>
    <col min="3" max="3" width="19.140625" customWidth="1"/>
    <col min="4" max="4" width="22.7109375" customWidth="1"/>
    <col min="5" max="5" width="24.7109375" customWidth="1"/>
    <col min="6" max="6" width="20.28515625" customWidth="1"/>
    <col min="7" max="7" width="19.42578125" customWidth="1"/>
    <col min="8" max="8" width="15.42578125" bestFit="1" customWidth="1"/>
    <col min="9" max="9" width="18.42578125" customWidth="1"/>
    <col min="10" max="10" width="15.140625" customWidth="1"/>
    <col min="12" max="12" width="14.42578125" customWidth="1"/>
    <col min="13" max="13" width="14.140625" customWidth="1"/>
    <col min="14" max="14" width="34.28515625" customWidth="1"/>
    <col min="15" max="15" width="10.85546875" style="3"/>
  </cols>
  <sheetData>
    <row r="1" spans="1:14" ht="30" x14ac:dyDescent="0.25">
      <c r="A1" s="777"/>
      <c r="B1" s="880"/>
      <c r="C1" s="1008" t="s">
        <v>39</v>
      </c>
      <c r="D1" s="1009"/>
      <c r="E1" s="1009"/>
      <c r="F1" s="1009"/>
      <c r="G1" s="1009"/>
      <c r="H1" s="1009"/>
      <c r="I1" s="1009"/>
      <c r="J1" s="1009"/>
      <c r="K1" s="1009"/>
      <c r="L1" s="1009"/>
      <c r="M1" s="1009"/>
      <c r="N1" s="1010"/>
    </row>
    <row r="2" spans="1:14" ht="18.75" thickBot="1" x14ac:dyDescent="0.3">
      <c r="A2" s="779"/>
      <c r="B2" s="881"/>
      <c r="C2" s="1011" t="s">
        <v>123</v>
      </c>
      <c r="D2" s="1012"/>
      <c r="E2" s="1012"/>
      <c r="F2" s="1012"/>
      <c r="G2" s="1012"/>
      <c r="H2" s="1013"/>
      <c r="I2" s="1013"/>
      <c r="J2" s="1013"/>
      <c r="K2" s="1013"/>
      <c r="L2" s="1013"/>
      <c r="M2" s="1013"/>
      <c r="N2" s="1014"/>
    </row>
    <row r="3" spans="1:14" ht="27" thickBot="1" x14ac:dyDescent="0.45">
      <c r="A3" s="882"/>
      <c r="B3" s="884"/>
      <c r="C3" s="1015" t="s">
        <v>40</v>
      </c>
      <c r="D3" s="1016"/>
      <c r="E3" s="1016"/>
      <c r="F3" s="1016"/>
      <c r="G3" s="1016"/>
      <c r="H3" s="1144" t="s">
        <v>72</v>
      </c>
      <c r="I3" s="1145"/>
      <c r="J3" s="1145"/>
      <c r="K3" s="1145"/>
      <c r="L3" s="1145"/>
      <c r="M3" s="1145"/>
      <c r="N3" s="1146"/>
    </row>
    <row r="4" spans="1:14" ht="15.75" thickBot="1" x14ac:dyDescent="0.3">
      <c r="A4" s="1020" t="s">
        <v>0</v>
      </c>
      <c r="B4" s="1021"/>
      <c r="C4" s="1147" t="s">
        <v>69</v>
      </c>
      <c r="D4" s="1147"/>
      <c r="E4" s="1147"/>
      <c r="F4" s="1147"/>
      <c r="G4" s="1147"/>
      <c r="H4" s="1147"/>
      <c r="I4" s="1147"/>
      <c r="J4" s="1147"/>
      <c r="K4" s="1147"/>
      <c r="L4" s="1147"/>
      <c r="M4" s="1147"/>
      <c r="N4" s="1148"/>
    </row>
    <row r="5" spans="1:14" ht="15.75" thickBot="1" x14ac:dyDescent="0.3">
      <c r="A5" s="1030" t="s">
        <v>2</v>
      </c>
      <c r="B5" s="1031"/>
      <c r="C5" s="1136" t="s">
        <v>70</v>
      </c>
      <c r="D5" s="1136"/>
      <c r="E5" s="1136"/>
      <c r="F5" s="1136"/>
      <c r="G5" s="1136"/>
      <c r="H5" s="1136"/>
      <c r="I5" s="1136"/>
      <c r="J5" s="1136"/>
      <c r="K5" s="1136"/>
      <c r="L5" s="1136"/>
      <c r="M5" s="1136"/>
      <c r="N5" s="1137"/>
    </row>
    <row r="6" spans="1:14" ht="15.75" thickBot="1" x14ac:dyDescent="0.3"/>
    <row r="7" spans="1:14" ht="20.25" x14ac:dyDescent="0.25">
      <c r="A7" s="1024" t="s">
        <v>124</v>
      </c>
      <c r="B7" s="1025"/>
      <c r="C7" s="1025"/>
      <c r="D7" s="1025"/>
      <c r="E7" s="1025"/>
      <c r="F7" s="1025"/>
      <c r="G7" s="1025"/>
      <c r="H7" s="1026"/>
    </row>
    <row r="8" spans="1:14" ht="26.25" thickBot="1" x14ac:dyDescent="0.3">
      <c r="A8" s="62" t="s">
        <v>49</v>
      </c>
      <c r="B8" s="63" t="s">
        <v>125</v>
      </c>
      <c r="C8" s="63" t="s">
        <v>126</v>
      </c>
      <c r="D8" s="63" t="s">
        <v>127</v>
      </c>
      <c r="E8" s="63" t="s">
        <v>128</v>
      </c>
      <c r="F8" s="63" t="s">
        <v>129</v>
      </c>
      <c r="G8" s="63" t="s">
        <v>130</v>
      </c>
      <c r="H8" s="64" t="s">
        <v>131</v>
      </c>
    </row>
    <row r="9" spans="1:14" x14ac:dyDescent="0.25">
      <c r="A9" s="1112" t="s">
        <v>132</v>
      </c>
      <c r="B9" s="65" t="s">
        <v>212</v>
      </c>
      <c r="C9" s="66">
        <v>1709485448</v>
      </c>
      <c r="D9" s="66">
        <v>1709485448</v>
      </c>
      <c r="E9" s="1133">
        <f>+[2]INVERSIÓN!J36</f>
        <v>15250000</v>
      </c>
      <c r="F9" s="1138">
        <f>+E9</f>
        <v>15250000</v>
      </c>
      <c r="G9" s="1141"/>
      <c r="H9" s="1141"/>
    </row>
    <row r="10" spans="1:14" x14ac:dyDescent="0.25">
      <c r="A10" s="1050"/>
      <c r="B10" s="55" t="s">
        <v>213</v>
      </c>
      <c r="C10" s="56">
        <v>295362955</v>
      </c>
      <c r="D10" s="56">
        <v>295362955</v>
      </c>
      <c r="E10" s="1134"/>
      <c r="F10" s="1139"/>
      <c r="G10" s="1142"/>
      <c r="H10" s="1142"/>
    </row>
    <row r="11" spans="1:14" x14ac:dyDescent="0.25">
      <c r="A11" s="1050"/>
      <c r="B11" s="55" t="s">
        <v>214</v>
      </c>
      <c r="C11" s="56">
        <v>1241705000</v>
      </c>
      <c r="D11" s="56">
        <v>1241705000</v>
      </c>
      <c r="E11" s="1134"/>
      <c r="F11" s="1139"/>
      <c r="G11" s="1142"/>
      <c r="H11" s="1142"/>
    </row>
    <row r="12" spans="1:14" x14ac:dyDescent="0.25">
      <c r="A12" s="1050"/>
      <c r="B12" s="55" t="s">
        <v>215</v>
      </c>
      <c r="C12" s="56">
        <v>106931000</v>
      </c>
      <c r="D12" s="56">
        <v>106931000</v>
      </c>
      <c r="E12" s="1134"/>
      <c r="F12" s="1139"/>
      <c r="G12" s="1142"/>
      <c r="H12" s="1142"/>
    </row>
    <row r="13" spans="1:14" ht="15.75" thickBot="1" x14ac:dyDescent="0.3">
      <c r="A13" s="1065"/>
      <c r="B13" s="67" t="s">
        <v>216</v>
      </c>
      <c r="C13" s="68">
        <v>565789625</v>
      </c>
      <c r="D13" s="68">
        <v>565789625</v>
      </c>
      <c r="E13" s="1135"/>
      <c r="F13" s="1140"/>
      <c r="G13" s="1143"/>
      <c r="H13" s="1143"/>
    </row>
    <row r="14" spans="1:14" x14ac:dyDescent="0.25">
      <c r="A14" s="1112" t="s">
        <v>133</v>
      </c>
      <c r="B14" s="65" t="s">
        <v>212</v>
      </c>
      <c r="C14" s="66">
        <v>1709485448</v>
      </c>
      <c r="D14" s="66">
        <v>1709485448</v>
      </c>
      <c r="E14" s="1133">
        <f>+[2]INVERSIÓN!L36</f>
        <v>741070000</v>
      </c>
      <c r="F14" s="1133">
        <f>+E14</f>
        <v>741070000</v>
      </c>
      <c r="G14" s="1127"/>
      <c r="H14" s="1129"/>
    </row>
    <row r="15" spans="1:14" x14ac:dyDescent="0.25">
      <c r="A15" s="1050"/>
      <c r="B15" s="55" t="s">
        <v>213</v>
      </c>
      <c r="C15" s="56">
        <v>295362955</v>
      </c>
      <c r="D15" s="56">
        <v>295362955</v>
      </c>
      <c r="E15" s="1134"/>
      <c r="F15" s="1134"/>
      <c r="G15" s="1128"/>
      <c r="H15" s="1130"/>
    </row>
    <row r="16" spans="1:14" x14ac:dyDescent="0.25">
      <c r="A16" s="1050"/>
      <c r="B16" s="55" t="s">
        <v>214</v>
      </c>
      <c r="C16" s="56">
        <v>1241705000</v>
      </c>
      <c r="D16" s="56">
        <v>1241705000</v>
      </c>
      <c r="E16" s="1134"/>
      <c r="F16" s="1134"/>
      <c r="G16" s="1128"/>
      <c r="H16" s="1130"/>
    </row>
    <row r="17" spans="1:8" x14ac:dyDescent="0.25">
      <c r="A17" s="1050"/>
      <c r="B17" s="55" t="s">
        <v>215</v>
      </c>
      <c r="C17" s="56">
        <v>106931000</v>
      </c>
      <c r="D17" s="56">
        <v>106931000</v>
      </c>
      <c r="E17" s="1134"/>
      <c r="F17" s="1134"/>
      <c r="G17" s="1128"/>
      <c r="H17" s="1130"/>
    </row>
    <row r="18" spans="1:8" ht="15.75" thickBot="1" x14ac:dyDescent="0.3">
      <c r="A18" s="1065"/>
      <c r="B18" s="67" t="s">
        <v>216</v>
      </c>
      <c r="C18" s="68">
        <v>565789625</v>
      </c>
      <c r="D18" s="68">
        <v>565789625</v>
      </c>
      <c r="E18" s="1135"/>
      <c r="F18" s="1135"/>
      <c r="G18" s="1131"/>
      <c r="H18" s="1132"/>
    </row>
    <row r="19" spans="1:8" x14ac:dyDescent="0.25">
      <c r="A19" s="1112" t="s">
        <v>134</v>
      </c>
      <c r="B19" s="65" t="s">
        <v>212</v>
      </c>
      <c r="C19" s="66">
        <v>1709485448</v>
      </c>
      <c r="D19" s="66">
        <v>1709485448</v>
      </c>
      <c r="E19" s="1133">
        <f>+[2]INVERSIÓN!N36</f>
        <v>786690347</v>
      </c>
      <c r="F19" s="1133">
        <f>+E19</f>
        <v>786690347</v>
      </c>
      <c r="G19" s="1127"/>
      <c r="H19" s="1129"/>
    </row>
    <row r="20" spans="1:8" x14ac:dyDescent="0.25">
      <c r="A20" s="1050"/>
      <c r="B20" s="55" t="s">
        <v>213</v>
      </c>
      <c r="C20" s="56">
        <v>295362955</v>
      </c>
      <c r="D20" s="56">
        <v>295362955</v>
      </c>
      <c r="E20" s="1134"/>
      <c r="F20" s="1134"/>
      <c r="G20" s="1128"/>
      <c r="H20" s="1130"/>
    </row>
    <row r="21" spans="1:8" x14ac:dyDescent="0.25">
      <c r="A21" s="1050"/>
      <c r="B21" s="55" t="s">
        <v>214</v>
      </c>
      <c r="C21" s="56">
        <v>1241705000</v>
      </c>
      <c r="D21" s="56">
        <v>1241705000</v>
      </c>
      <c r="E21" s="1134"/>
      <c r="F21" s="1134"/>
      <c r="G21" s="1128"/>
      <c r="H21" s="1130"/>
    </row>
    <row r="22" spans="1:8" x14ac:dyDescent="0.25">
      <c r="A22" s="1050"/>
      <c r="B22" s="55" t="s">
        <v>215</v>
      </c>
      <c r="C22" s="56">
        <v>106931000</v>
      </c>
      <c r="D22" s="56">
        <v>106931000</v>
      </c>
      <c r="E22" s="1134"/>
      <c r="F22" s="1134"/>
      <c r="G22" s="1128"/>
      <c r="H22" s="1130"/>
    </row>
    <row r="23" spans="1:8" ht="15.75" thickBot="1" x14ac:dyDescent="0.3">
      <c r="A23" s="1065"/>
      <c r="B23" s="67" t="s">
        <v>216</v>
      </c>
      <c r="C23" s="68">
        <v>565789625</v>
      </c>
      <c r="D23" s="68">
        <v>565789625</v>
      </c>
      <c r="E23" s="1135"/>
      <c r="F23" s="1135"/>
      <c r="G23" s="1131"/>
      <c r="H23" s="1132"/>
    </row>
    <row r="24" spans="1:8" x14ac:dyDescent="0.25">
      <c r="A24" s="1112" t="s">
        <v>135</v>
      </c>
      <c r="B24" s="65" t="s">
        <v>212</v>
      </c>
      <c r="C24" s="66">
        <v>1709485448</v>
      </c>
      <c r="D24" s="66">
        <v>1709485448</v>
      </c>
      <c r="E24" s="1125">
        <f>+[2]INVERSIÓN!P36</f>
        <v>793469102</v>
      </c>
      <c r="F24" s="1125">
        <f>+[2]INVERSIÓN!P36</f>
        <v>793469102</v>
      </c>
      <c r="G24" s="1127"/>
      <c r="H24" s="1129"/>
    </row>
    <row r="25" spans="1:8" x14ac:dyDescent="0.25">
      <c r="A25" s="1050"/>
      <c r="B25" s="55" t="s">
        <v>213</v>
      </c>
      <c r="C25" s="56">
        <v>295362955</v>
      </c>
      <c r="D25" s="56">
        <v>295362955</v>
      </c>
      <c r="E25" s="1126"/>
      <c r="F25" s="1126"/>
      <c r="G25" s="1128"/>
      <c r="H25" s="1130"/>
    </row>
    <row r="26" spans="1:8" x14ac:dyDescent="0.25">
      <c r="A26" s="1050"/>
      <c r="B26" s="55" t="s">
        <v>214</v>
      </c>
      <c r="C26" s="56">
        <v>1241705000</v>
      </c>
      <c r="D26" s="56">
        <v>1241705000</v>
      </c>
      <c r="E26" s="1126"/>
      <c r="F26" s="1126"/>
      <c r="G26" s="1128"/>
      <c r="H26" s="1130"/>
    </row>
    <row r="27" spans="1:8" x14ac:dyDescent="0.25">
      <c r="A27" s="1050"/>
      <c r="B27" s="55" t="s">
        <v>215</v>
      </c>
      <c r="C27" s="56">
        <v>106931000</v>
      </c>
      <c r="D27" s="56">
        <v>106931000</v>
      </c>
      <c r="E27" s="1126"/>
      <c r="F27" s="1126"/>
      <c r="G27" s="1128"/>
      <c r="H27" s="1130"/>
    </row>
    <row r="28" spans="1:8" ht="15.75" thickBot="1" x14ac:dyDescent="0.3">
      <c r="A28" s="1050"/>
      <c r="B28" s="93" t="s">
        <v>216</v>
      </c>
      <c r="C28" s="92">
        <v>565789625</v>
      </c>
      <c r="D28" s="92">
        <v>565789625</v>
      </c>
      <c r="E28" s="1126"/>
      <c r="F28" s="1126"/>
      <c r="G28" s="1128"/>
      <c r="H28" s="1130"/>
    </row>
    <row r="29" spans="1:8" x14ac:dyDescent="0.25">
      <c r="A29" s="1112" t="s">
        <v>136</v>
      </c>
      <c r="B29" s="102" t="s">
        <v>212</v>
      </c>
      <c r="C29" s="66">
        <v>1709485448</v>
      </c>
      <c r="D29" s="66">
        <v>1709485448</v>
      </c>
      <c r="E29" s="1116">
        <v>874824904</v>
      </c>
      <c r="F29" s="1116">
        <v>874824904</v>
      </c>
      <c r="G29" s="1127"/>
      <c r="H29" s="1129"/>
    </row>
    <row r="30" spans="1:8" x14ac:dyDescent="0.25">
      <c r="A30" s="1050"/>
      <c r="B30" s="36" t="s">
        <v>213</v>
      </c>
      <c r="C30" s="56">
        <v>295362955</v>
      </c>
      <c r="D30" s="56">
        <v>295362955</v>
      </c>
      <c r="E30" s="1117"/>
      <c r="F30" s="1117"/>
      <c r="G30" s="1128"/>
      <c r="H30" s="1130"/>
    </row>
    <row r="31" spans="1:8" x14ac:dyDescent="0.25">
      <c r="A31" s="1050"/>
      <c r="B31" s="36" t="s">
        <v>214</v>
      </c>
      <c r="C31" s="56">
        <v>1241705000</v>
      </c>
      <c r="D31" s="56">
        <v>1241705000</v>
      </c>
      <c r="E31" s="1117"/>
      <c r="F31" s="1117"/>
      <c r="G31" s="1128"/>
      <c r="H31" s="1130"/>
    </row>
    <row r="32" spans="1:8" x14ac:dyDescent="0.25">
      <c r="A32" s="1050"/>
      <c r="B32" s="36" t="s">
        <v>215</v>
      </c>
      <c r="C32" s="56">
        <v>106931000</v>
      </c>
      <c r="D32" s="56">
        <v>106931000</v>
      </c>
      <c r="E32" s="1117"/>
      <c r="F32" s="1117"/>
      <c r="G32" s="1128"/>
      <c r="H32" s="1130"/>
    </row>
    <row r="33" spans="1:8" ht="15.75" thickBot="1" x14ac:dyDescent="0.3">
      <c r="A33" s="1065"/>
      <c r="B33" s="38" t="s">
        <v>216</v>
      </c>
      <c r="C33" s="68">
        <v>565789625</v>
      </c>
      <c r="D33" s="92">
        <v>565789625</v>
      </c>
      <c r="E33" s="1118"/>
      <c r="F33" s="1118"/>
      <c r="G33" s="1131"/>
      <c r="H33" s="1132"/>
    </row>
    <row r="34" spans="1:8" x14ac:dyDescent="0.25">
      <c r="A34" s="1112" t="s">
        <v>137</v>
      </c>
      <c r="B34" s="102" t="s">
        <v>212</v>
      </c>
      <c r="C34" s="140">
        <v>1709485448</v>
      </c>
      <c r="D34" s="141">
        <v>1369505401</v>
      </c>
      <c r="E34" s="1113">
        <f>E276+E285+E294+E303</f>
        <v>3537554981</v>
      </c>
      <c r="F34" s="1116">
        <v>675702343</v>
      </c>
      <c r="G34" s="1119">
        <f>+F34</f>
        <v>675702343</v>
      </c>
      <c r="H34" s="1122"/>
    </row>
    <row r="35" spans="1:8" x14ac:dyDescent="0.25">
      <c r="A35" s="1050"/>
      <c r="B35" s="36" t="s">
        <v>213</v>
      </c>
      <c r="C35" s="142">
        <v>295362955</v>
      </c>
      <c r="D35" s="143">
        <v>295362955</v>
      </c>
      <c r="E35" s="1114"/>
      <c r="F35" s="1117"/>
      <c r="G35" s="1120"/>
      <c r="H35" s="1123"/>
    </row>
    <row r="36" spans="1:8" x14ac:dyDescent="0.25">
      <c r="A36" s="1050"/>
      <c r="B36" s="36" t="s">
        <v>214</v>
      </c>
      <c r="C36" s="142">
        <v>1241705000</v>
      </c>
      <c r="D36" s="143">
        <v>1199966000</v>
      </c>
      <c r="E36" s="1114"/>
      <c r="F36" s="1117"/>
      <c r="G36" s="1120"/>
      <c r="H36" s="1123"/>
    </row>
    <row r="37" spans="1:8" x14ac:dyDescent="0.25">
      <c r="A37" s="1050"/>
      <c r="B37" s="36" t="s">
        <v>215</v>
      </c>
      <c r="C37" s="142">
        <v>106931000</v>
      </c>
      <c r="D37" s="143">
        <v>106931000</v>
      </c>
      <c r="E37" s="1114"/>
      <c r="F37" s="1117"/>
      <c r="G37" s="1120"/>
      <c r="H37" s="1123"/>
    </row>
    <row r="38" spans="1:8" ht="15.75" thickBot="1" x14ac:dyDescent="0.3">
      <c r="A38" s="1065"/>
      <c r="B38" s="38" t="s">
        <v>216</v>
      </c>
      <c r="C38" s="144">
        <v>565789625</v>
      </c>
      <c r="D38" s="145">
        <v>565789625</v>
      </c>
      <c r="E38" s="1115"/>
      <c r="F38" s="1118"/>
      <c r="G38" s="1121"/>
      <c r="H38" s="1124"/>
    </row>
    <row r="39" spans="1:8" ht="15.75" thickBot="1" x14ac:dyDescent="0.3"/>
    <row r="40" spans="1:8" ht="20.25" x14ac:dyDescent="0.25">
      <c r="A40" s="1024" t="s">
        <v>138</v>
      </c>
      <c r="B40" s="1025"/>
      <c r="C40" s="1025"/>
      <c r="D40" s="1025"/>
      <c r="E40" s="1025"/>
      <c r="F40" s="1025"/>
      <c r="G40" s="1025"/>
      <c r="H40" s="1026"/>
    </row>
    <row r="41" spans="1:8" ht="26.25" thickBot="1" x14ac:dyDescent="0.3">
      <c r="A41" s="62" t="s">
        <v>50</v>
      </c>
      <c r="B41" s="63" t="s">
        <v>125</v>
      </c>
      <c r="C41" s="63" t="s">
        <v>126</v>
      </c>
      <c r="D41" s="63" t="s">
        <v>127</v>
      </c>
      <c r="E41" s="63" t="s">
        <v>128</v>
      </c>
      <c r="F41" s="63" t="s">
        <v>129</v>
      </c>
      <c r="G41" s="63" t="s">
        <v>130</v>
      </c>
      <c r="H41" s="64" t="s">
        <v>131</v>
      </c>
    </row>
    <row r="42" spans="1:8" x14ac:dyDescent="0.25">
      <c r="A42" s="1073" t="s">
        <v>139</v>
      </c>
      <c r="B42" s="146" t="s">
        <v>270</v>
      </c>
      <c r="C42" s="138">
        <v>2373758000</v>
      </c>
      <c r="D42" s="138">
        <v>2373758000</v>
      </c>
      <c r="E42" s="1070">
        <v>0</v>
      </c>
      <c r="F42" s="1070">
        <v>0</v>
      </c>
      <c r="G42" s="1076"/>
      <c r="H42" s="1079"/>
    </row>
    <row r="43" spans="1:8" x14ac:dyDescent="0.25">
      <c r="A43" s="1074"/>
      <c r="B43" s="147" t="s">
        <v>271</v>
      </c>
      <c r="C43" s="137">
        <v>5500000000</v>
      </c>
      <c r="D43" s="137">
        <v>5500000000</v>
      </c>
      <c r="E43" s="1071"/>
      <c r="F43" s="1071"/>
      <c r="G43" s="1077"/>
      <c r="H43" s="1080"/>
    </row>
    <row r="44" spans="1:8" x14ac:dyDescent="0.25">
      <c r="A44" s="1074"/>
      <c r="B44" s="147" t="s">
        <v>272</v>
      </c>
      <c r="C44" s="137">
        <v>13435346000</v>
      </c>
      <c r="D44" s="137">
        <v>13435346000</v>
      </c>
      <c r="E44" s="1071"/>
      <c r="F44" s="1071"/>
      <c r="G44" s="1077"/>
      <c r="H44" s="1080"/>
    </row>
    <row r="45" spans="1:8" x14ac:dyDescent="0.25">
      <c r="A45" s="1074"/>
      <c r="B45" s="147" t="s">
        <v>273</v>
      </c>
      <c r="C45" s="137">
        <v>3186932000</v>
      </c>
      <c r="D45" s="137">
        <v>3186932000</v>
      </c>
      <c r="E45" s="1071"/>
      <c r="F45" s="1071"/>
      <c r="G45" s="1077"/>
      <c r="H45" s="1080"/>
    </row>
    <row r="46" spans="1:8" x14ac:dyDescent="0.25">
      <c r="A46" s="1074"/>
      <c r="B46" s="147" t="s">
        <v>274</v>
      </c>
      <c r="C46" s="137">
        <v>103930000</v>
      </c>
      <c r="D46" s="137">
        <v>103930000</v>
      </c>
      <c r="E46" s="1071"/>
      <c r="F46" s="1071"/>
      <c r="G46" s="1077"/>
      <c r="H46" s="1080"/>
    </row>
    <row r="47" spans="1:8" x14ac:dyDescent="0.25">
      <c r="A47" s="1074"/>
      <c r="B47" s="147" t="s">
        <v>275</v>
      </c>
      <c r="C47" s="137">
        <f>304104000+35002000</f>
        <v>339106000</v>
      </c>
      <c r="D47" s="137">
        <f>304104000+35002000</f>
        <v>339106000</v>
      </c>
      <c r="E47" s="1071"/>
      <c r="F47" s="1071"/>
      <c r="G47" s="1077"/>
      <c r="H47" s="1080"/>
    </row>
    <row r="48" spans="1:8" x14ac:dyDescent="0.25">
      <c r="A48" s="1074"/>
      <c r="B48" s="147" t="s">
        <v>276</v>
      </c>
      <c r="C48" s="137">
        <v>119254000</v>
      </c>
      <c r="D48" s="137">
        <v>119254000</v>
      </c>
      <c r="E48" s="1071"/>
      <c r="F48" s="1071"/>
      <c r="G48" s="1077"/>
      <c r="H48" s="1080"/>
    </row>
    <row r="49" spans="1:8" ht="15.75" thickBot="1" x14ac:dyDescent="0.3">
      <c r="A49" s="1075"/>
      <c r="B49" s="148" t="s">
        <v>277</v>
      </c>
      <c r="C49" s="139">
        <v>298778000</v>
      </c>
      <c r="D49" s="139">
        <v>298778000</v>
      </c>
      <c r="E49" s="1072"/>
      <c r="F49" s="1072"/>
      <c r="G49" s="1078"/>
      <c r="H49" s="1081"/>
    </row>
    <row r="50" spans="1:8" x14ac:dyDescent="0.25">
      <c r="A50" s="39" t="s">
        <v>140</v>
      </c>
      <c r="B50" s="36"/>
      <c r="C50" s="36"/>
      <c r="D50" s="36"/>
      <c r="E50" s="36"/>
      <c r="F50" s="36"/>
      <c r="G50" s="36"/>
      <c r="H50" s="37" t="e">
        <f t="shared" ref="H50:H60" si="0">G50/E50</f>
        <v>#DIV/0!</v>
      </c>
    </row>
    <row r="51" spans="1:8" x14ac:dyDescent="0.25">
      <c r="A51" s="39" t="s">
        <v>141</v>
      </c>
      <c r="B51" s="36"/>
      <c r="C51" s="36"/>
      <c r="D51" s="36"/>
      <c r="E51" s="36"/>
      <c r="F51" s="36"/>
      <c r="G51" s="36"/>
      <c r="H51" s="37" t="e">
        <f t="shared" si="0"/>
        <v>#DIV/0!</v>
      </c>
    </row>
    <row r="52" spans="1:8" x14ac:dyDescent="0.25">
      <c r="A52" s="39" t="s">
        <v>142</v>
      </c>
      <c r="B52" s="36"/>
      <c r="C52" s="36"/>
      <c r="D52" s="36"/>
      <c r="E52" s="36"/>
      <c r="F52" s="36"/>
      <c r="G52" s="36"/>
      <c r="H52" s="37" t="e">
        <f t="shared" si="0"/>
        <v>#DIV/0!</v>
      </c>
    </row>
    <row r="53" spans="1:8" x14ac:dyDescent="0.25">
      <c r="A53" s="39" t="s">
        <v>143</v>
      </c>
      <c r="B53" s="36"/>
      <c r="C53" s="36"/>
      <c r="D53" s="36"/>
      <c r="E53" s="36"/>
      <c r="F53" s="36"/>
      <c r="G53" s="36"/>
      <c r="H53" s="37" t="e">
        <f t="shared" si="0"/>
        <v>#DIV/0!</v>
      </c>
    </row>
    <row r="54" spans="1:8" x14ac:dyDescent="0.25">
      <c r="A54" s="39" t="s">
        <v>144</v>
      </c>
      <c r="B54" s="36"/>
      <c r="C54" s="36"/>
      <c r="D54" s="36"/>
      <c r="E54" s="36"/>
      <c r="F54" s="36"/>
      <c r="G54" s="36"/>
      <c r="H54" s="37" t="e">
        <f t="shared" si="0"/>
        <v>#DIV/0!</v>
      </c>
    </row>
    <row r="55" spans="1:8" x14ac:dyDescent="0.25">
      <c r="A55" s="39" t="s">
        <v>132</v>
      </c>
      <c r="B55" s="36"/>
      <c r="C55" s="36"/>
      <c r="D55" s="36"/>
      <c r="E55" s="36"/>
      <c r="F55" s="36"/>
      <c r="G55" s="36"/>
      <c r="H55" s="37" t="e">
        <f t="shared" si="0"/>
        <v>#DIV/0!</v>
      </c>
    </row>
    <row r="56" spans="1:8" x14ac:dyDescent="0.25">
      <c r="A56" s="39" t="s">
        <v>133</v>
      </c>
      <c r="B56" s="36"/>
      <c r="C56" s="36"/>
      <c r="D56" s="36"/>
      <c r="E56" s="36"/>
      <c r="F56" s="36"/>
      <c r="G56" s="36"/>
      <c r="H56" s="37" t="e">
        <f t="shared" si="0"/>
        <v>#DIV/0!</v>
      </c>
    </row>
    <row r="57" spans="1:8" x14ac:dyDescent="0.25">
      <c r="A57" s="39" t="s">
        <v>134</v>
      </c>
      <c r="B57" s="36"/>
      <c r="C57" s="36"/>
      <c r="D57" s="36"/>
      <c r="E57" s="36"/>
      <c r="F57" s="36"/>
      <c r="G57" s="36"/>
      <c r="H57" s="37" t="e">
        <f t="shared" si="0"/>
        <v>#DIV/0!</v>
      </c>
    </row>
    <row r="58" spans="1:8" x14ac:dyDescent="0.25">
      <c r="A58" s="39" t="s">
        <v>135</v>
      </c>
      <c r="B58" s="36"/>
      <c r="C58" s="36"/>
      <c r="D58" s="36"/>
      <c r="E58" s="36"/>
      <c r="F58" s="36"/>
      <c r="G58" s="36"/>
      <c r="H58" s="37" t="e">
        <f t="shared" si="0"/>
        <v>#DIV/0!</v>
      </c>
    </row>
    <row r="59" spans="1:8" x14ac:dyDescent="0.25">
      <c r="A59" s="39" t="s">
        <v>136</v>
      </c>
      <c r="B59" s="36"/>
      <c r="C59" s="36"/>
      <c r="D59" s="36"/>
      <c r="E59" s="36"/>
      <c r="F59" s="36"/>
      <c r="G59" s="36"/>
      <c r="H59" s="37" t="e">
        <f t="shared" si="0"/>
        <v>#DIV/0!</v>
      </c>
    </row>
    <row r="60" spans="1:8" ht="15.75" thickBot="1" x14ac:dyDescent="0.3">
      <c r="A60" s="40" t="s">
        <v>137</v>
      </c>
      <c r="B60" s="38"/>
      <c r="C60" s="38"/>
      <c r="D60" s="38"/>
      <c r="E60" s="38"/>
      <c r="F60" s="38"/>
      <c r="G60" s="38"/>
      <c r="H60" s="37" t="e">
        <f t="shared" si="0"/>
        <v>#DIV/0!</v>
      </c>
    </row>
    <row r="62" spans="1:8" ht="20.25" hidden="1" x14ac:dyDescent="0.25">
      <c r="A62" s="1024" t="s">
        <v>145</v>
      </c>
      <c r="B62" s="1025"/>
      <c r="C62" s="1025"/>
      <c r="D62" s="1025"/>
      <c r="E62" s="1025"/>
      <c r="F62" s="1025"/>
      <c r="G62" s="1025"/>
      <c r="H62" s="1026"/>
    </row>
    <row r="63" spans="1:8" ht="25.5" hidden="1" x14ac:dyDescent="0.25">
      <c r="A63" s="32" t="s">
        <v>62</v>
      </c>
      <c r="B63" s="33" t="s">
        <v>125</v>
      </c>
      <c r="C63" s="33" t="s">
        <v>126</v>
      </c>
      <c r="D63" s="33" t="s">
        <v>127</v>
      </c>
      <c r="E63" s="33" t="s">
        <v>128</v>
      </c>
      <c r="F63" s="33" t="s">
        <v>129</v>
      </c>
      <c r="G63" s="33" t="s">
        <v>130</v>
      </c>
      <c r="H63" s="34" t="s">
        <v>131</v>
      </c>
    </row>
    <row r="64" spans="1:8" hidden="1" x14ac:dyDescent="0.25">
      <c r="A64" s="39" t="s">
        <v>139</v>
      </c>
      <c r="B64" s="36"/>
      <c r="C64" s="36"/>
      <c r="D64" s="36"/>
      <c r="E64" s="36"/>
      <c r="F64" s="36"/>
      <c r="G64" s="36"/>
      <c r="H64" s="37" t="e">
        <f>G64/E64</f>
        <v>#DIV/0!</v>
      </c>
    </row>
    <row r="65" spans="1:8" hidden="1" x14ac:dyDescent="0.25">
      <c r="A65" s="39" t="s">
        <v>140</v>
      </c>
      <c r="B65" s="36"/>
      <c r="C65" s="36"/>
      <c r="D65" s="36"/>
      <c r="E65" s="36"/>
      <c r="F65" s="36"/>
      <c r="G65" s="36"/>
      <c r="H65" s="37" t="e">
        <f t="shared" ref="H65:H75" si="1">G65/E65</f>
        <v>#DIV/0!</v>
      </c>
    </row>
    <row r="66" spans="1:8" hidden="1" x14ac:dyDescent="0.25">
      <c r="A66" s="39" t="s">
        <v>141</v>
      </c>
      <c r="B66" s="36"/>
      <c r="C66" s="36"/>
      <c r="D66" s="36"/>
      <c r="E66" s="36"/>
      <c r="F66" s="36"/>
      <c r="G66" s="36"/>
      <c r="H66" s="37" t="e">
        <f t="shared" si="1"/>
        <v>#DIV/0!</v>
      </c>
    </row>
    <row r="67" spans="1:8" hidden="1" x14ac:dyDescent="0.25">
      <c r="A67" s="39" t="s">
        <v>142</v>
      </c>
      <c r="B67" s="36"/>
      <c r="C67" s="36"/>
      <c r="D67" s="36"/>
      <c r="E67" s="36"/>
      <c r="F67" s="36"/>
      <c r="G67" s="36"/>
      <c r="H67" s="37" t="e">
        <f t="shared" si="1"/>
        <v>#DIV/0!</v>
      </c>
    </row>
    <row r="68" spans="1:8" hidden="1" x14ac:dyDescent="0.25">
      <c r="A68" s="39" t="s">
        <v>143</v>
      </c>
      <c r="B68" s="36"/>
      <c r="C68" s="36"/>
      <c r="D68" s="36"/>
      <c r="E68" s="36"/>
      <c r="F68" s="36"/>
      <c r="G68" s="36"/>
      <c r="H68" s="37" t="e">
        <f t="shared" si="1"/>
        <v>#DIV/0!</v>
      </c>
    </row>
    <row r="69" spans="1:8" hidden="1" x14ac:dyDescent="0.25">
      <c r="A69" s="39" t="s">
        <v>144</v>
      </c>
      <c r="B69" s="36"/>
      <c r="C69" s="36"/>
      <c r="D69" s="36"/>
      <c r="E69" s="36"/>
      <c r="F69" s="36"/>
      <c r="G69" s="36"/>
      <c r="H69" s="37" t="e">
        <f t="shared" si="1"/>
        <v>#DIV/0!</v>
      </c>
    </row>
    <row r="70" spans="1:8" hidden="1" x14ac:dyDescent="0.25">
      <c r="A70" s="39" t="s">
        <v>132</v>
      </c>
      <c r="B70" s="36"/>
      <c r="C70" s="36"/>
      <c r="D70" s="36"/>
      <c r="E70" s="36"/>
      <c r="F70" s="36"/>
      <c r="G70" s="36"/>
      <c r="H70" s="37" t="e">
        <f t="shared" si="1"/>
        <v>#DIV/0!</v>
      </c>
    </row>
    <row r="71" spans="1:8" hidden="1" x14ac:dyDescent="0.25">
      <c r="A71" s="39" t="s">
        <v>133</v>
      </c>
      <c r="B71" s="36"/>
      <c r="C71" s="36"/>
      <c r="D71" s="36"/>
      <c r="E71" s="36"/>
      <c r="F71" s="36"/>
      <c r="G71" s="36"/>
      <c r="H71" s="37" t="e">
        <f t="shared" si="1"/>
        <v>#DIV/0!</v>
      </c>
    </row>
    <row r="72" spans="1:8" hidden="1" x14ac:dyDescent="0.25">
      <c r="A72" s="39" t="s">
        <v>134</v>
      </c>
      <c r="B72" s="36"/>
      <c r="C72" s="36"/>
      <c r="D72" s="36"/>
      <c r="E72" s="36"/>
      <c r="F72" s="36"/>
      <c r="G72" s="36"/>
      <c r="H72" s="37" t="e">
        <f t="shared" si="1"/>
        <v>#DIV/0!</v>
      </c>
    </row>
    <row r="73" spans="1:8" hidden="1" x14ac:dyDescent="0.25">
      <c r="A73" s="39" t="s">
        <v>135</v>
      </c>
      <c r="B73" s="36"/>
      <c r="C73" s="36"/>
      <c r="D73" s="36"/>
      <c r="E73" s="36"/>
      <c r="F73" s="36"/>
      <c r="G73" s="36"/>
      <c r="H73" s="37" t="e">
        <f t="shared" si="1"/>
        <v>#DIV/0!</v>
      </c>
    </row>
    <row r="74" spans="1:8" hidden="1" x14ac:dyDescent="0.25">
      <c r="A74" s="39" t="s">
        <v>136</v>
      </c>
      <c r="B74" s="36"/>
      <c r="C74" s="36"/>
      <c r="D74" s="36"/>
      <c r="E74" s="36"/>
      <c r="F74" s="36"/>
      <c r="G74" s="36"/>
      <c r="H74" s="37" t="e">
        <f t="shared" si="1"/>
        <v>#DIV/0!</v>
      </c>
    </row>
    <row r="75" spans="1:8" ht="15.75" hidden="1" thickBot="1" x14ac:dyDescent="0.3">
      <c r="A75" s="40" t="s">
        <v>137</v>
      </c>
      <c r="B75" s="38"/>
      <c r="C75" s="38"/>
      <c r="D75" s="38"/>
      <c r="E75" s="38"/>
      <c r="F75" s="38"/>
      <c r="G75" s="38"/>
      <c r="H75" s="37" t="e">
        <f t="shared" si="1"/>
        <v>#DIV/0!</v>
      </c>
    </row>
    <row r="77" spans="1:8" ht="20.25" hidden="1" x14ac:dyDescent="0.25">
      <c r="A77" s="1024" t="s">
        <v>146</v>
      </c>
      <c r="B77" s="1025"/>
      <c r="C77" s="1025"/>
      <c r="D77" s="1025"/>
      <c r="E77" s="1025"/>
      <c r="F77" s="1025"/>
      <c r="G77" s="1025"/>
      <c r="H77" s="1026"/>
    </row>
    <row r="78" spans="1:8" ht="25.5" hidden="1" x14ac:dyDescent="0.25">
      <c r="A78" s="32" t="s">
        <v>63</v>
      </c>
      <c r="B78" s="33" t="s">
        <v>125</v>
      </c>
      <c r="C78" s="33" t="s">
        <v>126</v>
      </c>
      <c r="D78" s="33" t="s">
        <v>127</v>
      </c>
      <c r="E78" s="33" t="s">
        <v>128</v>
      </c>
      <c r="F78" s="33" t="s">
        <v>129</v>
      </c>
      <c r="G78" s="33" t="s">
        <v>130</v>
      </c>
      <c r="H78" s="34" t="s">
        <v>131</v>
      </c>
    </row>
    <row r="79" spans="1:8" hidden="1" x14ac:dyDescent="0.25">
      <c r="A79" s="39" t="s">
        <v>139</v>
      </c>
      <c r="B79" s="36"/>
      <c r="C79" s="36"/>
      <c r="D79" s="36"/>
      <c r="E79" s="36"/>
      <c r="F79" s="36"/>
      <c r="G79" s="36"/>
      <c r="H79" s="37" t="e">
        <f>G79/E79</f>
        <v>#DIV/0!</v>
      </c>
    </row>
    <row r="80" spans="1:8" hidden="1" x14ac:dyDescent="0.25">
      <c r="A80" s="39" t="s">
        <v>140</v>
      </c>
      <c r="B80" s="36"/>
      <c r="C80" s="36"/>
      <c r="D80" s="36"/>
      <c r="E80" s="36"/>
      <c r="F80" s="36"/>
      <c r="G80" s="36"/>
      <c r="H80" s="37" t="e">
        <f t="shared" ref="H80:H90" si="2">G80/E80</f>
        <v>#DIV/0!</v>
      </c>
    </row>
    <row r="81" spans="1:8" hidden="1" x14ac:dyDescent="0.25">
      <c r="A81" s="39" t="s">
        <v>141</v>
      </c>
      <c r="B81" s="36"/>
      <c r="C81" s="36"/>
      <c r="D81" s="36"/>
      <c r="E81" s="36"/>
      <c r="F81" s="36"/>
      <c r="G81" s="36"/>
      <c r="H81" s="37" t="e">
        <f t="shared" si="2"/>
        <v>#DIV/0!</v>
      </c>
    </row>
    <row r="82" spans="1:8" hidden="1" x14ac:dyDescent="0.25">
      <c r="A82" s="39" t="s">
        <v>142</v>
      </c>
      <c r="B82" s="36"/>
      <c r="C82" s="36"/>
      <c r="D82" s="36"/>
      <c r="E82" s="36"/>
      <c r="F82" s="36"/>
      <c r="G82" s="36"/>
      <c r="H82" s="37" t="e">
        <f t="shared" si="2"/>
        <v>#DIV/0!</v>
      </c>
    </row>
    <row r="83" spans="1:8" hidden="1" x14ac:dyDescent="0.25">
      <c r="A83" s="39" t="s">
        <v>143</v>
      </c>
      <c r="B83" s="36"/>
      <c r="C83" s="36"/>
      <c r="D83" s="36"/>
      <c r="E83" s="36"/>
      <c r="F83" s="36"/>
      <c r="G83" s="36"/>
      <c r="H83" s="37" t="e">
        <f t="shared" si="2"/>
        <v>#DIV/0!</v>
      </c>
    </row>
    <row r="84" spans="1:8" hidden="1" x14ac:dyDescent="0.25">
      <c r="A84" s="39" t="s">
        <v>144</v>
      </c>
      <c r="B84" s="36"/>
      <c r="C84" s="36"/>
      <c r="D84" s="36"/>
      <c r="E84" s="36"/>
      <c r="F84" s="36"/>
      <c r="G84" s="36"/>
      <c r="H84" s="37" t="e">
        <f t="shared" si="2"/>
        <v>#DIV/0!</v>
      </c>
    </row>
    <row r="85" spans="1:8" hidden="1" x14ac:dyDescent="0.25">
      <c r="A85" s="39" t="s">
        <v>132</v>
      </c>
      <c r="B85" s="36"/>
      <c r="C85" s="36"/>
      <c r="D85" s="36"/>
      <c r="E85" s="36"/>
      <c r="F85" s="36"/>
      <c r="G85" s="36"/>
      <c r="H85" s="37" t="e">
        <f t="shared" si="2"/>
        <v>#DIV/0!</v>
      </c>
    </row>
    <row r="86" spans="1:8" hidden="1" x14ac:dyDescent="0.25">
      <c r="A86" s="39" t="s">
        <v>133</v>
      </c>
      <c r="B86" s="36"/>
      <c r="C86" s="36"/>
      <c r="D86" s="36"/>
      <c r="E86" s="36"/>
      <c r="F86" s="36"/>
      <c r="G86" s="36"/>
      <c r="H86" s="37" t="e">
        <f t="shared" si="2"/>
        <v>#DIV/0!</v>
      </c>
    </row>
    <row r="87" spans="1:8" hidden="1" x14ac:dyDescent="0.25">
      <c r="A87" s="39" t="s">
        <v>134</v>
      </c>
      <c r="B87" s="36"/>
      <c r="C87" s="36"/>
      <c r="D87" s="36"/>
      <c r="E87" s="36"/>
      <c r="F87" s="36"/>
      <c r="G87" s="36"/>
      <c r="H87" s="37" t="e">
        <f t="shared" si="2"/>
        <v>#DIV/0!</v>
      </c>
    </row>
    <row r="88" spans="1:8" hidden="1" x14ac:dyDescent="0.25">
      <c r="A88" s="39" t="s">
        <v>135</v>
      </c>
      <c r="B88" s="36"/>
      <c r="C88" s="36"/>
      <c r="D88" s="36"/>
      <c r="E88" s="36"/>
      <c r="F88" s="36"/>
      <c r="G88" s="36"/>
      <c r="H88" s="37" t="e">
        <f t="shared" si="2"/>
        <v>#DIV/0!</v>
      </c>
    </row>
    <row r="89" spans="1:8" hidden="1" x14ac:dyDescent="0.25">
      <c r="A89" s="39" t="s">
        <v>136</v>
      </c>
      <c r="B89" s="36"/>
      <c r="C89" s="36"/>
      <c r="D89" s="36"/>
      <c r="E89" s="36"/>
      <c r="F89" s="36"/>
      <c r="G89" s="36"/>
      <c r="H89" s="37" t="e">
        <f t="shared" si="2"/>
        <v>#DIV/0!</v>
      </c>
    </row>
    <row r="90" spans="1:8" ht="15.75" hidden="1" thickBot="1" x14ac:dyDescent="0.3">
      <c r="A90" s="40" t="s">
        <v>137</v>
      </c>
      <c r="B90" s="38"/>
      <c r="C90" s="38"/>
      <c r="D90" s="38"/>
      <c r="E90" s="38"/>
      <c r="F90" s="38"/>
      <c r="G90" s="38"/>
      <c r="H90" s="37" t="e">
        <f t="shared" si="2"/>
        <v>#DIV/0!</v>
      </c>
    </row>
    <row r="91" spans="1:8" ht="15.75" hidden="1" thickBot="1" x14ac:dyDescent="0.3"/>
    <row r="92" spans="1:8" ht="20.25" hidden="1" x14ac:dyDescent="0.25">
      <c r="A92" s="1024" t="s">
        <v>147</v>
      </c>
      <c r="B92" s="1025"/>
      <c r="C92" s="1025"/>
      <c r="D92" s="1025"/>
      <c r="E92" s="1025"/>
      <c r="F92" s="1025"/>
      <c r="G92" s="1025"/>
      <c r="H92" s="1026"/>
    </row>
    <row r="93" spans="1:8" ht="25.5" hidden="1" x14ac:dyDescent="0.25">
      <c r="A93" s="32" t="s">
        <v>64</v>
      </c>
      <c r="B93" s="33" t="s">
        <v>125</v>
      </c>
      <c r="C93" s="33" t="s">
        <v>126</v>
      </c>
      <c r="D93" s="33" t="s">
        <v>127</v>
      </c>
      <c r="E93" s="33" t="s">
        <v>128</v>
      </c>
      <c r="F93" s="33" t="s">
        <v>129</v>
      </c>
      <c r="G93" s="33" t="s">
        <v>130</v>
      </c>
      <c r="H93" s="34" t="s">
        <v>131</v>
      </c>
    </row>
    <row r="94" spans="1:8" hidden="1" x14ac:dyDescent="0.25">
      <c r="A94" s="39" t="s">
        <v>139</v>
      </c>
      <c r="B94" s="36"/>
      <c r="C94" s="36"/>
      <c r="D94" s="36"/>
      <c r="E94" s="36"/>
      <c r="F94" s="36"/>
      <c r="G94" s="36"/>
      <c r="H94" s="37" t="e">
        <f>G94/E94</f>
        <v>#DIV/0!</v>
      </c>
    </row>
    <row r="95" spans="1:8" hidden="1" x14ac:dyDescent="0.25">
      <c r="A95" s="39" t="s">
        <v>140</v>
      </c>
      <c r="B95" s="36"/>
      <c r="C95" s="36"/>
      <c r="D95" s="36"/>
      <c r="E95" s="36"/>
      <c r="F95" s="36"/>
      <c r="G95" s="36"/>
      <c r="H95" s="37" t="e">
        <f t="shared" ref="H95:H105" si="3">G95/E95</f>
        <v>#DIV/0!</v>
      </c>
    </row>
    <row r="96" spans="1:8" hidden="1" x14ac:dyDescent="0.25">
      <c r="A96" s="39" t="s">
        <v>141</v>
      </c>
      <c r="B96" s="36"/>
      <c r="C96" s="36"/>
      <c r="D96" s="36"/>
      <c r="E96" s="36"/>
      <c r="F96" s="36"/>
      <c r="G96" s="36"/>
      <c r="H96" s="37" t="e">
        <f t="shared" si="3"/>
        <v>#DIV/0!</v>
      </c>
    </row>
    <row r="97" spans="1:17" hidden="1" x14ac:dyDescent="0.25">
      <c r="A97" s="39" t="s">
        <v>142</v>
      </c>
      <c r="B97" s="36"/>
      <c r="C97" s="36"/>
      <c r="D97" s="36"/>
      <c r="E97" s="36"/>
      <c r="F97" s="36"/>
      <c r="G97" s="36"/>
      <c r="H97" s="37" t="e">
        <f t="shared" si="3"/>
        <v>#DIV/0!</v>
      </c>
    </row>
    <row r="98" spans="1:17" hidden="1" x14ac:dyDescent="0.25">
      <c r="A98" s="39" t="s">
        <v>143</v>
      </c>
      <c r="B98" s="36"/>
      <c r="C98" s="36"/>
      <c r="D98" s="36"/>
      <c r="E98" s="36"/>
      <c r="F98" s="36"/>
      <c r="G98" s="36"/>
      <c r="H98" s="37" t="e">
        <f t="shared" si="3"/>
        <v>#DIV/0!</v>
      </c>
    </row>
    <row r="99" spans="1:17" hidden="1" x14ac:dyDescent="0.25">
      <c r="A99" s="39" t="s">
        <v>144</v>
      </c>
      <c r="B99" s="36"/>
      <c r="C99" s="36"/>
      <c r="D99" s="36"/>
      <c r="E99" s="36"/>
      <c r="F99" s="36"/>
      <c r="G99" s="36"/>
      <c r="H99" s="37" t="e">
        <f t="shared" si="3"/>
        <v>#DIV/0!</v>
      </c>
    </row>
    <row r="100" spans="1:17" hidden="1" x14ac:dyDescent="0.25">
      <c r="A100" s="39" t="s">
        <v>132</v>
      </c>
      <c r="B100" s="36"/>
      <c r="C100" s="36"/>
      <c r="D100" s="36"/>
      <c r="E100" s="36"/>
      <c r="F100" s="36"/>
      <c r="G100" s="36"/>
      <c r="H100" s="37" t="e">
        <f t="shared" si="3"/>
        <v>#DIV/0!</v>
      </c>
    </row>
    <row r="101" spans="1:17" hidden="1" x14ac:dyDescent="0.25">
      <c r="A101" s="39" t="s">
        <v>133</v>
      </c>
      <c r="B101" s="36"/>
      <c r="C101" s="36"/>
      <c r="D101" s="36"/>
      <c r="E101" s="36"/>
      <c r="F101" s="36"/>
      <c r="G101" s="36"/>
      <c r="H101" s="37" t="e">
        <f t="shared" si="3"/>
        <v>#DIV/0!</v>
      </c>
    </row>
    <row r="102" spans="1:17" hidden="1" x14ac:dyDescent="0.25">
      <c r="A102" s="39" t="s">
        <v>134</v>
      </c>
      <c r="B102" s="36"/>
      <c r="C102" s="36"/>
      <c r="D102" s="36"/>
      <c r="E102" s="36"/>
      <c r="F102" s="36"/>
      <c r="G102" s="36"/>
      <c r="H102" s="37" t="e">
        <f t="shared" si="3"/>
        <v>#DIV/0!</v>
      </c>
    </row>
    <row r="103" spans="1:17" hidden="1" x14ac:dyDescent="0.25">
      <c r="A103" s="39" t="s">
        <v>135</v>
      </c>
      <c r="B103" s="36"/>
      <c r="C103" s="36"/>
      <c r="D103" s="36"/>
      <c r="E103" s="36"/>
      <c r="F103" s="36"/>
      <c r="G103" s="36"/>
      <c r="H103" s="37" t="e">
        <f t="shared" si="3"/>
        <v>#DIV/0!</v>
      </c>
    </row>
    <row r="104" spans="1:17" hidden="1" x14ac:dyDescent="0.25">
      <c r="A104" s="39" t="s">
        <v>136</v>
      </c>
      <c r="B104" s="36"/>
      <c r="C104" s="36"/>
      <c r="D104" s="36"/>
      <c r="E104" s="36"/>
      <c r="F104" s="36"/>
      <c r="G104" s="36"/>
      <c r="H104" s="37" t="e">
        <f t="shared" si="3"/>
        <v>#DIV/0!</v>
      </c>
    </row>
    <row r="105" spans="1:17" ht="15.75" hidden="1" thickBot="1" x14ac:dyDescent="0.3">
      <c r="A105" s="40" t="s">
        <v>137</v>
      </c>
      <c r="B105" s="38"/>
      <c r="C105" s="38"/>
      <c r="D105" s="38"/>
      <c r="E105" s="38"/>
      <c r="F105" s="38"/>
      <c r="G105" s="38"/>
      <c r="H105" s="37" t="e">
        <f t="shared" si="3"/>
        <v>#DIV/0!</v>
      </c>
    </row>
    <row r="107" spans="1:17" ht="21" hidden="1" thickBot="1" x14ac:dyDescent="0.3">
      <c r="A107" s="1027" t="s">
        <v>148</v>
      </c>
      <c r="B107" s="1028"/>
      <c r="C107" s="1109"/>
      <c r="D107" s="1109"/>
      <c r="E107" s="1109"/>
      <c r="F107" s="1109"/>
      <c r="G107" s="1109"/>
      <c r="H107" s="1109"/>
      <c r="I107" s="1109"/>
      <c r="J107" s="1109"/>
      <c r="K107" s="1109"/>
      <c r="L107" s="1109"/>
      <c r="M107" s="1109"/>
      <c r="N107" s="1110"/>
    </row>
    <row r="108" spans="1:17" ht="38.25" hidden="1" x14ac:dyDescent="0.25">
      <c r="A108" s="32" t="s">
        <v>49</v>
      </c>
      <c r="B108" s="88" t="s">
        <v>149</v>
      </c>
      <c r="C108" s="87" t="s">
        <v>150</v>
      </c>
      <c r="D108" s="59" t="s">
        <v>151</v>
      </c>
      <c r="E108" s="59" t="s">
        <v>152</v>
      </c>
      <c r="F108" s="59" t="s">
        <v>153</v>
      </c>
      <c r="G108" s="59" t="s">
        <v>154</v>
      </c>
      <c r="H108" s="59" t="s">
        <v>155</v>
      </c>
      <c r="I108" s="59" t="s">
        <v>156</v>
      </c>
      <c r="J108" s="60" t="s">
        <v>157</v>
      </c>
      <c r="K108" s="59" t="s">
        <v>158</v>
      </c>
      <c r="L108" s="59" t="s">
        <v>159</v>
      </c>
      <c r="M108" s="59" t="s">
        <v>160</v>
      </c>
      <c r="N108" s="61" t="s">
        <v>161</v>
      </c>
      <c r="Q108" s="103">
        <f>J114-J113</f>
        <v>9.9999999999999978E-2</v>
      </c>
    </row>
    <row r="109" spans="1:17" hidden="1" x14ac:dyDescent="0.25">
      <c r="A109" s="35" t="s">
        <v>132</v>
      </c>
      <c r="B109" s="1103" t="s">
        <v>217</v>
      </c>
      <c r="C109" s="1106" t="s">
        <v>218</v>
      </c>
      <c r="D109" s="1111" t="s">
        <v>223</v>
      </c>
      <c r="E109" s="1097" t="s">
        <v>219</v>
      </c>
      <c r="F109" s="1102">
        <v>100</v>
      </c>
      <c r="G109" s="1102">
        <v>8</v>
      </c>
      <c r="H109" s="20">
        <v>1</v>
      </c>
      <c r="I109" s="36"/>
      <c r="J109" s="36">
        <f>I109/H109</f>
        <v>0</v>
      </c>
      <c r="K109" s="36"/>
      <c r="L109" s="36"/>
      <c r="M109" s="85" t="s">
        <v>71</v>
      </c>
      <c r="N109" s="37"/>
      <c r="O109" s="99">
        <f t="shared" ref="O109:O114" si="4">LEN(N109)</f>
        <v>0</v>
      </c>
    </row>
    <row r="110" spans="1:17" hidden="1" x14ac:dyDescent="0.25">
      <c r="A110" s="35" t="s">
        <v>133</v>
      </c>
      <c r="B110" s="1104"/>
      <c r="C110" s="1107"/>
      <c r="D110" s="1086"/>
      <c r="E110" s="1086"/>
      <c r="F110" s="1077"/>
      <c r="G110" s="1077"/>
      <c r="H110" s="20">
        <v>1</v>
      </c>
      <c r="I110" s="36"/>
      <c r="J110" s="36">
        <f>I110/H110</f>
        <v>0</v>
      </c>
      <c r="K110" s="36"/>
      <c r="L110" s="36"/>
      <c r="M110" s="85" t="s">
        <v>71</v>
      </c>
      <c r="N110" s="37"/>
      <c r="O110" s="99">
        <f t="shared" si="4"/>
        <v>0</v>
      </c>
    </row>
    <row r="111" spans="1:17" hidden="1" x14ac:dyDescent="0.25">
      <c r="A111" s="35" t="s">
        <v>134</v>
      </c>
      <c r="B111" s="1104"/>
      <c r="C111" s="1107"/>
      <c r="D111" s="1086"/>
      <c r="E111" s="1086"/>
      <c r="F111" s="1077"/>
      <c r="G111" s="1077"/>
      <c r="H111" s="20">
        <v>1</v>
      </c>
      <c r="I111" s="36"/>
      <c r="J111" s="36">
        <f>I111/H111</f>
        <v>0</v>
      </c>
      <c r="K111" s="36"/>
      <c r="L111" s="36"/>
      <c r="M111" s="85" t="s">
        <v>71</v>
      </c>
      <c r="N111" s="37"/>
      <c r="O111" s="99">
        <f t="shared" si="4"/>
        <v>0</v>
      </c>
    </row>
    <row r="112" spans="1:17" s="71" customFormat="1" hidden="1" x14ac:dyDescent="0.25">
      <c r="A112" s="72" t="s">
        <v>135</v>
      </c>
      <c r="B112" s="1104"/>
      <c r="C112" s="1107"/>
      <c r="D112" s="1086"/>
      <c r="E112" s="1086"/>
      <c r="F112" s="1077"/>
      <c r="G112" s="1077"/>
      <c r="H112" s="20">
        <v>1</v>
      </c>
      <c r="I112" s="94">
        <v>0.4</v>
      </c>
      <c r="J112" s="104">
        <f>I112/H112</f>
        <v>0.4</v>
      </c>
      <c r="K112" s="94"/>
      <c r="L112" s="94"/>
      <c r="M112" s="20" t="s">
        <v>71</v>
      </c>
      <c r="N112" s="129" t="s">
        <v>249</v>
      </c>
      <c r="O112" s="99">
        <f t="shared" si="4"/>
        <v>190</v>
      </c>
    </row>
    <row r="113" spans="1:15" hidden="1" x14ac:dyDescent="0.25">
      <c r="A113" s="35" t="s">
        <v>136</v>
      </c>
      <c r="B113" s="1104"/>
      <c r="C113" s="1107"/>
      <c r="D113" s="1086"/>
      <c r="E113" s="1086"/>
      <c r="F113" s="1077"/>
      <c r="G113" s="1077"/>
      <c r="H113" s="20">
        <v>1</v>
      </c>
      <c r="I113" s="36">
        <v>0.9</v>
      </c>
      <c r="J113" s="105">
        <f>+I113</f>
        <v>0.9</v>
      </c>
      <c r="K113" s="36"/>
      <c r="L113" s="36"/>
      <c r="M113" s="85" t="s">
        <v>71</v>
      </c>
      <c r="N113" s="37" t="s">
        <v>258</v>
      </c>
      <c r="O113" s="99">
        <f t="shared" si="4"/>
        <v>199</v>
      </c>
    </row>
    <row r="114" spans="1:15" ht="15.75" hidden="1" thickBot="1" x14ac:dyDescent="0.3">
      <c r="A114" s="106" t="s">
        <v>137</v>
      </c>
      <c r="B114" s="1105"/>
      <c r="C114" s="1108"/>
      <c r="D114" s="1087"/>
      <c r="E114" s="1087"/>
      <c r="F114" s="1078"/>
      <c r="G114" s="1078"/>
      <c r="H114" s="107">
        <v>1</v>
      </c>
      <c r="I114" s="108">
        <v>1</v>
      </c>
      <c r="J114" s="109">
        <v>1</v>
      </c>
      <c r="K114" s="108"/>
      <c r="L114" s="108"/>
      <c r="M114" s="110" t="s">
        <v>71</v>
      </c>
      <c r="N114" s="111" t="s">
        <v>259</v>
      </c>
      <c r="O114" s="99">
        <f t="shared" si="4"/>
        <v>193</v>
      </c>
    </row>
    <row r="115" spans="1:15" hidden="1" x14ac:dyDescent="0.25">
      <c r="A115" s="57"/>
      <c r="B115" s="100"/>
      <c r="C115" s="100"/>
      <c r="D115" s="100"/>
      <c r="E115" s="100"/>
      <c r="F115" s="3"/>
      <c r="G115" s="3"/>
      <c r="H115" s="3"/>
      <c r="O115" s="100"/>
    </row>
    <row r="116" spans="1:15" ht="15.75" hidden="1" thickBot="1" x14ac:dyDescent="0.3">
      <c r="A116" s="57"/>
      <c r="B116" s="100"/>
      <c r="C116" s="100"/>
      <c r="D116" s="100"/>
      <c r="E116" s="100"/>
      <c r="F116" s="3"/>
      <c r="G116" s="3"/>
      <c r="H116" s="3"/>
      <c r="O116" s="100"/>
    </row>
    <row r="117" spans="1:15" ht="38.25" hidden="1" x14ac:dyDescent="0.25">
      <c r="A117" s="58" t="s">
        <v>49</v>
      </c>
      <c r="B117" s="86" t="s">
        <v>149</v>
      </c>
      <c r="C117" s="87" t="s">
        <v>150</v>
      </c>
      <c r="D117" s="59" t="s">
        <v>151</v>
      </c>
      <c r="E117" s="59" t="s">
        <v>152</v>
      </c>
      <c r="F117" s="59" t="s">
        <v>153</v>
      </c>
      <c r="G117" s="59" t="s">
        <v>154</v>
      </c>
      <c r="H117" s="59" t="s">
        <v>155</v>
      </c>
      <c r="I117" s="59" t="s">
        <v>156</v>
      </c>
      <c r="J117" s="60" t="s">
        <v>157</v>
      </c>
      <c r="K117" s="59" t="s">
        <v>158</v>
      </c>
      <c r="L117" s="59" t="s">
        <v>159</v>
      </c>
      <c r="M117" s="59" t="s">
        <v>160</v>
      </c>
      <c r="N117" s="61" t="s">
        <v>161</v>
      </c>
      <c r="O117" s="100"/>
    </row>
    <row r="118" spans="1:15" hidden="1" x14ac:dyDescent="0.25">
      <c r="A118" s="35" t="s">
        <v>132</v>
      </c>
      <c r="B118" s="1103" t="s">
        <v>220</v>
      </c>
      <c r="C118" s="1106" t="s">
        <v>221</v>
      </c>
      <c r="D118" s="1097" t="s">
        <v>222</v>
      </c>
      <c r="E118" s="1097" t="s">
        <v>224</v>
      </c>
      <c r="F118" s="1102">
        <v>100</v>
      </c>
      <c r="G118" s="1102">
        <v>370</v>
      </c>
      <c r="H118" s="20">
        <v>5</v>
      </c>
      <c r="I118" s="36"/>
      <c r="J118" s="36">
        <f t="shared" ref="J118:J123" si="5">I118/H118</f>
        <v>0</v>
      </c>
      <c r="K118" s="36"/>
      <c r="L118" s="36"/>
      <c r="M118" s="85" t="s">
        <v>71</v>
      </c>
      <c r="N118" s="37"/>
      <c r="O118" s="99">
        <f t="shared" ref="O118:O123" si="6">LEN(N118)</f>
        <v>0</v>
      </c>
    </row>
    <row r="119" spans="1:15" hidden="1" x14ac:dyDescent="0.25">
      <c r="A119" s="35" t="s">
        <v>133</v>
      </c>
      <c r="B119" s="1104"/>
      <c r="C119" s="1107"/>
      <c r="D119" s="1086"/>
      <c r="E119" s="1086"/>
      <c r="F119" s="1077"/>
      <c r="G119" s="1077"/>
      <c r="H119" s="20">
        <v>5</v>
      </c>
      <c r="I119" s="36"/>
      <c r="J119" s="36">
        <f t="shared" si="5"/>
        <v>0</v>
      </c>
      <c r="K119" s="36"/>
      <c r="L119" s="36"/>
      <c r="M119" s="85" t="s">
        <v>71</v>
      </c>
      <c r="N119" s="37"/>
      <c r="O119" s="99">
        <f t="shared" si="6"/>
        <v>0</v>
      </c>
    </row>
    <row r="120" spans="1:15" hidden="1" x14ac:dyDescent="0.25">
      <c r="A120" s="35" t="s">
        <v>134</v>
      </c>
      <c r="B120" s="1104"/>
      <c r="C120" s="1107"/>
      <c r="D120" s="1086"/>
      <c r="E120" s="1086"/>
      <c r="F120" s="1077"/>
      <c r="G120" s="1077"/>
      <c r="H120" s="20">
        <v>5</v>
      </c>
      <c r="I120" s="36"/>
      <c r="J120" s="36">
        <f t="shared" si="5"/>
        <v>0</v>
      </c>
      <c r="K120" s="36"/>
      <c r="L120" s="36"/>
      <c r="M120" s="85" t="s">
        <v>71</v>
      </c>
      <c r="N120" s="37"/>
      <c r="O120" s="99">
        <f t="shared" si="6"/>
        <v>0</v>
      </c>
    </row>
    <row r="121" spans="1:15" s="71" customFormat="1" hidden="1" x14ac:dyDescent="0.25">
      <c r="A121" s="72" t="s">
        <v>135</v>
      </c>
      <c r="B121" s="1104"/>
      <c r="C121" s="1107"/>
      <c r="D121" s="1086"/>
      <c r="E121" s="1086"/>
      <c r="F121" s="1077"/>
      <c r="G121" s="1077"/>
      <c r="H121" s="20">
        <v>5</v>
      </c>
      <c r="I121" s="94">
        <v>1.54</v>
      </c>
      <c r="J121" s="104">
        <f t="shared" si="5"/>
        <v>0.308</v>
      </c>
      <c r="K121" s="94"/>
      <c r="L121" s="94"/>
      <c r="M121" s="20" t="s">
        <v>71</v>
      </c>
      <c r="N121" s="129" t="s">
        <v>244</v>
      </c>
      <c r="O121" s="130">
        <f t="shared" si="6"/>
        <v>200</v>
      </c>
    </row>
    <row r="122" spans="1:15" hidden="1" x14ac:dyDescent="0.25">
      <c r="A122" s="35" t="s">
        <v>136</v>
      </c>
      <c r="B122" s="1104"/>
      <c r="C122" s="1107"/>
      <c r="D122" s="1086"/>
      <c r="E122" s="1086"/>
      <c r="F122" s="1077"/>
      <c r="G122" s="1077"/>
      <c r="H122" s="20">
        <v>5</v>
      </c>
      <c r="I122" s="36">
        <v>2.54</v>
      </c>
      <c r="J122" s="112">
        <f t="shared" si="5"/>
        <v>0.50800000000000001</v>
      </c>
      <c r="K122" s="36"/>
      <c r="L122" s="36"/>
      <c r="M122" s="85" t="s">
        <v>71</v>
      </c>
      <c r="N122" s="37" t="s">
        <v>251</v>
      </c>
      <c r="O122" s="99">
        <f t="shared" si="6"/>
        <v>121</v>
      </c>
    </row>
    <row r="123" spans="1:15" ht="15.75" hidden="1" thickBot="1" x14ac:dyDescent="0.3">
      <c r="A123" s="106" t="s">
        <v>137</v>
      </c>
      <c r="B123" s="1105"/>
      <c r="C123" s="1108"/>
      <c r="D123" s="1087"/>
      <c r="E123" s="1087"/>
      <c r="F123" s="1078"/>
      <c r="G123" s="1078"/>
      <c r="H123" s="107">
        <v>5</v>
      </c>
      <c r="I123" s="108">
        <v>5.29</v>
      </c>
      <c r="J123" s="113">
        <f t="shared" si="5"/>
        <v>1.0580000000000001</v>
      </c>
      <c r="K123" s="108"/>
      <c r="L123" s="108"/>
      <c r="M123" s="110" t="s">
        <v>71</v>
      </c>
      <c r="N123" s="111" t="s">
        <v>260</v>
      </c>
      <c r="O123" s="99">
        <f t="shared" si="6"/>
        <v>121</v>
      </c>
    </row>
    <row r="124" spans="1:15" hidden="1" x14ac:dyDescent="0.25">
      <c r="A124" s="57"/>
      <c r="B124" s="100"/>
      <c r="C124" s="100"/>
      <c r="D124" s="100"/>
      <c r="E124" s="100"/>
      <c r="F124" s="3"/>
      <c r="G124" s="3"/>
      <c r="H124" s="3"/>
      <c r="O124" s="100"/>
    </row>
    <row r="125" spans="1:15" ht="15.75" hidden="1" thickBot="1" x14ac:dyDescent="0.3">
      <c r="A125" s="57"/>
      <c r="B125" s="100"/>
      <c r="C125" s="100"/>
      <c r="D125" s="100"/>
      <c r="E125" s="100"/>
      <c r="F125" s="3"/>
      <c r="G125" s="3"/>
      <c r="H125" s="3"/>
      <c r="O125" s="100"/>
    </row>
    <row r="126" spans="1:15" ht="38.25" hidden="1" x14ac:dyDescent="0.25">
      <c r="A126" s="58" t="s">
        <v>49</v>
      </c>
      <c r="B126" s="86" t="s">
        <v>149</v>
      </c>
      <c r="C126" s="87" t="s">
        <v>150</v>
      </c>
      <c r="D126" s="59" t="s">
        <v>151</v>
      </c>
      <c r="E126" s="59" t="s">
        <v>152</v>
      </c>
      <c r="F126" s="59" t="s">
        <v>153</v>
      </c>
      <c r="G126" s="59" t="s">
        <v>154</v>
      </c>
      <c r="H126" s="59" t="s">
        <v>155</v>
      </c>
      <c r="I126" s="59" t="s">
        <v>156</v>
      </c>
      <c r="J126" s="60" t="s">
        <v>157</v>
      </c>
      <c r="K126" s="59" t="s">
        <v>158</v>
      </c>
      <c r="L126" s="59" t="s">
        <v>159</v>
      </c>
      <c r="M126" s="59" t="s">
        <v>160</v>
      </c>
      <c r="N126" s="61" t="s">
        <v>161</v>
      </c>
      <c r="O126" s="100"/>
    </row>
    <row r="127" spans="1:15" hidden="1" x14ac:dyDescent="0.25">
      <c r="A127" s="35" t="s">
        <v>132</v>
      </c>
      <c r="B127" s="1103" t="s">
        <v>220</v>
      </c>
      <c r="C127" s="1106" t="s">
        <v>221</v>
      </c>
      <c r="D127" s="1097" t="s">
        <v>225</v>
      </c>
      <c r="E127" s="1097" t="s">
        <v>224</v>
      </c>
      <c r="F127" s="1102">
        <v>100</v>
      </c>
      <c r="G127" s="1102">
        <v>590</v>
      </c>
      <c r="H127" s="20">
        <v>54</v>
      </c>
      <c r="I127" s="36"/>
      <c r="J127" s="36">
        <f t="shared" ref="J127:J132" si="7">I127/H127</f>
        <v>0</v>
      </c>
      <c r="K127" s="36"/>
      <c r="L127" s="36"/>
      <c r="M127" s="85" t="s">
        <v>71</v>
      </c>
      <c r="N127" s="37"/>
      <c r="O127" s="99">
        <f t="shared" ref="O127:O132" si="8">LEN(N127)</f>
        <v>0</v>
      </c>
    </row>
    <row r="128" spans="1:15" hidden="1" x14ac:dyDescent="0.25">
      <c r="A128" s="35" t="s">
        <v>133</v>
      </c>
      <c r="B128" s="1104"/>
      <c r="C128" s="1107"/>
      <c r="D128" s="1086"/>
      <c r="E128" s="1086"/>
      <c r="F128" s="1077"/>
      <c r="G128" s="1077"/>
      <c r="H128" s="20">
        <v>54</v>
      </c>
      <c r="I128" s="36"/>
      <c r="J128" s="36">
        <f t="shared" si="7"/>
        <v>0</v>
      </c>
      <c r="K128" s="36"/>
      <c r="L128" s="36"/>
      <c r="M128" s="85" t="s">
        <v>71</v>
      </c>
      <c r="N128" s="37"/>
      <c r="O128" s="99">
        <f t="shared" si="8"/>
        <v>0</v>
      </c>
    </row>
    <row r="129" spans="1:15" hidden="1" x14ac:dyDescent="0.25">
      <c r="A129" s="35" t="s">
        <v>134</v>
      </c>
      <c r="B129" s="1104"/>
      <c r="C129" s="1107"/>
      <c r="D129" s="1086"/>
      <c r="E129" s="1086"/>
      <c r="F129" s="1077"/>
      <c r="G129" s="1077"/>
      <c r="H129" s="20">
        <v>54</v>
      </c>
      <c r="I129" s="36"/>
      <c r="J129" s="36">
        <f t="shared" si="7"/>
        <v>0</v>
      </c>
      <c r="K129" s="36"/>
      <c r="L129" s="36"/>
      <c r="M129" s="85" t="s">
        <v>71</v>
      </c>
      <c r="N129" s="37"/>
      <c r="O129" s="99">
        <f t="shared" si="8"/>
        <v>0</v>
      </c>
    </row>
    <row r="130" spans="1:15" s="71" customFormat="1" hidden="1" x14ac:dyDescent="0.25">
      <c r="A130" s="72" t="s">
        <v>135</v>
      </c>
      <c r="B130" s="1104"/>
      <c r="C130" s="1107"/>
      <c r="D130" s="1086"/>
      <c r="E130" s="1086"/>
      <c r="F130" s="1077"/>
      <c r="G130" s="1077"/>
      <c r="H130" s="20">
        <v>54</v>
      </c>
      <c r="I130" s="94">
        <v>4.24</v>
      </c>
      <c r="J130" s="104">
        <f t="shared" si="7"/>
        <v>7.8518518518518529E-2</v>
      </c>
      <c r="K130" s="94"/>
      <c r="L130" s="94"/>
      <c r="M130" s="20" t="s">
        <v>71</v>
      </c>
      <c r="N130" s="129" t="s">
        <v>248</v>
      </c>
      <c r="O130" s="130">
        <f t="shared" si="8"/>
        <v>170</v>
      </c>
    </row>
    <row r="131" spans="1:15" hidden="1" x14ac:dyDescent="0.25">
      <c r="A131" s="35" t="s">
        <v>136</v>
      </c>
      <c r="B131" s="1104"/>
      <c r="C131" s="1107"/>
      <c r="D131" s="1086"/>
      <c r="E131" s="1086"/>
      <c r="F131" s="1077"/>
      <c r="G131" s="1077"/>
      <c r="H131" s="20">
        <v>54</v>
      </c>
      <c r="I131" s="36">
        <v>4.8099999999999996</v>
      </c>
      <c r="J131" s="114">
        <f t="shared" si="7"/>
        <v>8.9074074074074069E-2</v>
      </c>
      <c r="K131" s="36"/>
      <c r="L131" s="36"/>
      <c r="M131" s="85" t="s">
        <v>71</v>
      </c>
      <c r="N131" s="37" t="s">
        <v>252</v>
      </c>
      <c r="O131" s="99">
        <f t="shared" si="8"/>
        <v>200</v>
      </c>
    </row>
    <row r="132" spans="1:15" ht="15.75" hidden="1" thickBot="1" x14ac:dyDescent="0.3">
      <c r="A132" s="106" t="s">
        <v>137</v>
      </c>
      <c r="B132" s="1105"/>
      <c r="C132" s="1108"/>
      <c r="D132" s="1087"/>
      <c r="E132" s="1087"/>
      <c r="F132" s="1078"/>
      <c r="G132" s="1078"/>
      <c r="H132" s="107">
        <v>54</v>
      </c>
      <c r="I132" s="108">
        <v>5.24</v>
      </c>
      <c r="J132" s="113">
        <f t="shared" si="7"/>
        <v>9.7037037037037047E-2</v>
      </c>
      <c r="K132" s="108"/>
      <c r="L132" s="108"/>
      <c r="M132" s="110" t="s">
        <v>71</v>
      </c>
      <c r="N132" s="111" t="s">
        <v>261</v>
      </c>
      <c r="O132" s="99">
        <f t="shared" si="8"/>
        <v>198</v>
      </c>
    </row>
    <row r="133" spans="1:15" hidden="1" x14ac:dyDescent="0.25">
      <c r="A133" s="57"/>
      <c r="B133" s="100"/>
      <c r="C133" s="100"/>
      <c r="D133" s="100"/>
      <c r="E133" s="100"/>
      <c r="F133" s="3"/>
      <c r="G133" s="3"/>
      <c r="H133" s="3"/>
      <c r="O133" s="100"/>
    </row>
    <row r="134" spans="1:15" ht="15.75" hidden="1" thickBot="1" x14ac:dyDescent="0.3">
      <c r="A134" s="57"/>
      <c r="B134" s="100"/>
      <c r="C134" s="100"/>
      <c r="D134" s="100"/>
      <c r="E134" s="100"/>
      <c r="F134" s="3"/>
      <c r="G134" s="3"/>
      <c r="H134" s="3"/>
      <c r="O134" s="100"/>
    </row>
    <row r="135" spans="1:15" ht="38.25" hidden="1" x14ac:dyDescent="0.25">
      <c r="A135" s="58" t="s">
        <v>49</v>
      </c>
      <c r="B135" s="59" t="s">
        <v>149</v>
      </c>
      <c r="C135" s="59" t="s">
        <v>150</v>
      </c>
      <c r="D135" s="59" t="s">
        <v>151</v>
      </c>
      <c r="E135" s="59" t="s">
        <v>152</v>
      </c>
      <c r="F135" s="59" t="s">
        <v>153</v>
      </c>
      <c r="G135" s="59" t="s">
        <v>154</v>
      </c>
      <c r="H135" s="59" t="s">
        <v>155</v>
      </c>
      <c r="I135" s="59" t="s">
        <v>156</v>
      </c>
      <c r="J135" s="60" t="s">
        <v>157</v>
      </c>
      <c r="K135" s="59" t="s">
        <v>158</v>
      </c>
      <c r="L135" s="59" t="s">
        <v>159</v>
      </c>
      <c r="M135" s="59" t="s">
        <v>160</v>
      </c>
      <c r="N135" s="61" t="s">
        <v>161</v>
      </c>
      <c r="O135" s="100"/>
    </row>
    <row r="136" spans="1:15" hidden="1" x14ac:dyDescent="0.25">
      <c r="A136" s="35" t="s">
        <v>132</v>
      </c>
      <c r="B136" s="1097" t="s">
        <v>226</v>
      </c>
      <c r="C136" s="1097" t="s">
        <v>227</v>
      </c>
      <c r="D136" s="1097" t="s">
        <v>228</v>
      </c>
      <c r="E136" s="1102" t="s">
        <v>219</v>
      </c>
      <c r="F136" s="1102">
        <v>100</v>
      </c>
      <c r="G136" s="1102">
        <v>4</v>
      </c>
      <c r="H136" s="95">
        <v>0.27</v>
      </c>
      <c r="I136" s="36"/>
      <c r="J136" s="36">
        <f t="shared" ref="J136:J141" si="9">I136/H136</f>
        <v>0</v>
      </c>
      <c r="K136" s="36"/>
      <c r="L136" s="36"/>
      <c r="M136" s="85" t="s">
        <v>71</v>
      </c>
      <c r="N136" s="37"/>
      <c r="O136" s="99">
        <f t="shared" ref="O136:O141" si="10">LEN(N136)</f>
        <v>0</v>
      </c>
    </row>
    <row r="137" spans="1:15" hidden="1" x14ac:dyDescent="0.25">
      <c r="A137" s="35" t="s">
        <v>133</v>
      </c>
      <c r="B137" s="1086"/>
      <c r="C137" s="1086"/>
      <c r="D137" s="1086"/>
      <c r="E137" s="1077"/>
      <c r="F137" s="1077"/>
      <c r="G137" s="1077"/>
      <c r="H137" s="95">
        <v>0.27</v>
      </c>
      <c r="I137" s="36"/>
      <c r="J137" s="36">
        <f t="shared" si="9"/>
        <v>0</v>
      </c>
      <c r="K137" s="36"/>
      <c r="L137" s="36"/>
      <c r="M137" s="85" t="s">
        <v>71</v>
      </c>
      <c r="N137" s="37"/>
      <c r="O137" s="99">
        <f t="shared" si="10"/>
        <v>0</v>
      </c>
    </row>
    <row r="138" spans="1:15" hidden="1" x14ac:dyDescent="0.25">
      <c r="A138" s="35" t="s">
        <v>134</v>
      </c>
      <c r="B138" s="1086"/>
      <c r="C138" s="1086"/>
      <c r="D138" s="1086"/>
      <c r="E138" s="1077"/>
      <c r="F138" s="1077"/>
      <c r="G138" s="1077"/>
      <c r="H138" s="95">
        <v>0.27</v>
      </c>
      <c r="I138" s="36"/>
      <c r="J138" s="36">
        <f t="shared" si="9"/>
        <v>0</v>
      </c>
      <c r="K138" s="36"/>
      <c r="L138" s="36"/>
      <c r="M138" s="85" t="s">
        <v>71</v>
      </c>
      <c r="N138" s="37"/>
      <c r="O138" s="99">
        <f t="shared" si="10"/>
        <v>0</v>
      </c>
    </row>
    <row r="139" spans="1:15" s="71" customFormat="1" hidden="1" x14ac:dyDescent="0.25">
      <c r="A139" s="72" t="s">
        <v>135</v>
      </c>
      <c r="B139" s="1086"/>
      <c r="C139" s="1086"/>
      <c r="D139" s="1086"/>
      <c r="E139" s="1077"/>
      <c r="F139" s="1077"/>
      <c r="G139" s="1077"/>
      <c r="H139" s="95">
        <v>0.27</v>
      </c>
      <c r="I139" s="94">
        <v>0.14000000000000001</v>
      </c>
      <c r="J139" s="104">
        <f t="shared" si="9"/>
        <v>0.51851851851851849</v>
      </c>
      <c r="K139" s="94"/>
      <c r="L139" s="94"/>
      <c r="M139" s="20" t="s">
        <v>71</v>
      </c>
      <c r="N139" s="129" t="s">
        <v>250</v>
      </c>
      <c r="O139" s="130">
        <f t="shared" si="10"/>
        <v>194</v>
      </c>
    </row>
    <row r="140" spans="1:15" hidden="1" x14ac:dyDescent="0.25">
      <c r="A140" s="35" t="s">
        <v>136</v>
      </c>
      <c r="B140" s="1086"/>
      <c r="C140" s="1086"/>
      <c r="D140" s="1086"/>
      <c r="E140" s="1077"/>
      <c r="F140" s="1077"/>
      <c r="G140" s="1077"/>
      <c r="H140" s="95">
        <v>0.27</v>
      </c>
      <c r="I140" s="115">
        <v>0.2</v>
      </c>
      <c r="J140" s="112">
        <f t="shared" si="9"/>
        <v>0.7407407407407407</v>
      </c>
      <c r="K140" s="36"/>
      <c r="L140" s="36"/>
      <c r="M140" s="85" t="s">
        <v>71</v>
      </c>
      <c r="N140" s="37" t="s">
        <v>253</v>
      </c>
      <c r="O140" s="99">
        <f t="shared" si="10"/>
        <v>154</v>
      </c>
    </row>
    <row r="141" spans="1:15" ht="15.75" hidden="1" thickBot="1" x14ac:dyDescent="0.3">
      <c r="A141" s="106" t="s">
        <v>137</v>
      </c>
      <c r="B141" s="1087"/>
      <c r="C141" s="1087"/>
      <c r="D141" s="1087"/>
      <c r="E141" s="1078"/>
      <c r="F141" s="1078"/>
      <c r="G141" s="1078"/>
      <c r="H141" s="107">
        <v>0.27</v>
      </c>
      <c r="I141" s="108">
        <v>0.26</v>
      </c>
      <c r="J141" s="113">
        <f t="shared" si="9"/>
        <v>0.96296296296296291</v>
      </c>
      <c r="K141" s="108"/>
      <c r="L141" s="108"/>
      <c r="M141" s="110" t="s">
        <v>71</v>
      </c>
      <c r="N141" s="111" t="s">
        <v>262</v>
      </c>
      <c r="O141" s="99">
        <f t="shared" si="10"/>
        <v>149</v>
      </c>
    </row>
    <row r="142" spans="1:15" x14ac:dyDescent="0.25">
      <c r="A142" s="57"/>
      <c r="B142" s="100"/>
      <c r="C142" s="100"/>
      <c r="D142" s="100"/>
      <c r="E142" s="3"/>
      <c r="F142" s="3"/>
      <c r="G142" s="3"/>
      <c r="H142" s="3"/>
      <c r="J142" s="131"/>
      <c r="M142" s="15"/>
      <c r="O142" s="100"/>
    </row>
    <row r="143" spans="1:15" ht="15.75" thickBot="1" x14ac:dyDescent="0.3">
      <c r="A143" s="57"/>
      <c r="B143" s="100"/>
      <c r="C143" s="100"/>
      <c r="D143" s="100"/>
      <c r="E143" s="3"/>
      <c r="F143" s="3"/>
      <c r="G143" s="3"/>
      <c r="H143" s="3"/>
      <c r="J143" s="131"/>
      <c r="M143" s="15"/>
      <c r="O143" s="100"/>
    </row>
    <row r="144" spans="1:15" ht="21" thickBot="1" x14ac:dyDescent="0.3">
      <c r="A144" s="1027" t="s">
        <v>269</v>
      </c>
      <c r="B144" s="1028"/>
      <c r="C144" s="1109"/>
      <c r="D144" s="1109"/>
      <c r="E144" s="1109"/>
      <c r="F144" s="1109"/>
      <c r="G144" s="1109"/>
      <c r="H144" s="1109"/>
      <c r="I144" s="1109"/>
      <c r="J144" s="1109"/>
      <c r="K144" s="1109"/>
      <c r="L144" s="1109"/>
      <c r="M144" s="1109"/>
      <c r="N144" s="1110"/>
    </row>
    <row r="145" spans="1:17" ht="38.25" x14ac:dyDescent="0.25">
      <c r="A145" s="32" t="s">
        <v>50</v>
      </c>
      <c r="B145" s="88" t="s">
        <v>149</v>
      </c>
      <c r="C145" s="87" t="s">
        <v>150</v>
      </c>
      <c r="D145" s="59" t="s">
        <v>151</v>
      </c>
      <c r="E145" s="59" t="s">
        <v>152</v>
      </c>
      <c r="F145" s="59" t="s">
        <v>162</v>
      </c>
      <c r="G145" s="59" t="s">
        <v>154</v>
      </c>
      <c r="H145" s="59" t="s">
        <v>163</v>
      </c>
      <c r="I145" s="59" t="s">
        <v>164</v>
      </c>
      <c r="J145" s="60" t="s">
        <v>165</v>
      </c>
      <c r="K145" s="59" t="s">
        <v>158</v>
      </c>
      <c r="L145" s="59" t="s">
        <v>159</v>
      </c>
      <c r="M145" s="59" t="s">
        <v>160</v>
      </c>
      <c r="N145" s="61" t="s">
        <v>161</v>
      </c>
      <c r="Q145" s="103">
        <f>J157-J156</f>
        <v>0</v>
      </c>
    </row>
    <row r="146" spans="1:17" x14ac:dyDescent="0.25">
      <c r="A146" s="155" t="s">
        <v>139</v>
      </c>
      <c r="B146" s="1103" t="s">
        <v>217</v>
      </c>
      <c r="C146" s="1106" t="s">
        <v>218</v>
      </c>
      <c r="D146" s="1111" t="s">
        <v>223</v>
      </c>
      <c r="E146" s="1097" t="s">
        <v>219</v>
      </c>
      <c r="F146" s="1102">
        <v>100</v>
      </c>
      <c r="G146" s="1102">
        <v>8</v>
      </c>
      <c r="H146" s="174">
        <v>2</v>
      </c>
      <c r="I146" s="158">
        <v>0</v>
      </c>
      <c r="J146" s="175">
        <f>I146/H146</f>
        <v>0</v>
      </c>
      <c r="K146" s="158"/>
      <c r="L146" s="158"/>
      <c r="M146" s="176" t="s">
        <v>71</v>
      </c>
      <c r="N146" s="159"/>
      <c r="O146" s="99">
        <f t="shared" ref="O146:O157" si="11">LEN(N146)</f>
        <v>0</v>
      </c>
    </row>
    <row r="147" spans="1:17" x14ac:dyDescent="0.25">
      <c r="A147" s="35" t="s">
        <v>140</v>
      </c>
      <c r="B147" s="1104"/>
      <c r="C147" s="1107"/>
      <c r="D147" s="1149"/>
      <c r="E147" s="1086"/>
      <c r="F147" s="1077"/>
      <c r="G147" s="1077"/>
      <c r="H147" s="20">
        <v>2</v>
      </c>
      <c r="I147" s="36"/>
      <c r="J147" s="153">
        <f t="shared" ref="J147:J157" si="12">I147/H147</f>
        <v>0</v>
      </c>
      <c r="K147" s="36"/>
      <c r="L147" s="36"/>
      <c r="M147" s="85" t="s">
        <v>71</v>
      </c>
      <c r="N147" s="37"/>
      <c r="O147" s="99">
        <f t="shared" si="11"/>
        <v>0</v>
      </c>
    </row>
    <row r="148" spans="1:17" x14ac:dyDescent="0.25">
      <c r="A148" s="35" t="s">
        <v>141</v>
      </c>
      <c r="B148" s="1104"/>
      <c r="C148" s="1107"/>
      <c r="D148" s="1149"/>
      <c r="E148" s="1086"/>
      <c r="F148" s="1077"/>
      <c r="G148" s="1077"/>
      <c r="H148" s="20">
        <v>2</v>
      </c>
      <c r="I148" s="36"/>
      <c r="J148" s="153">
        <f t="shared" si="12"/>
        <v>0</v>
      </c>
      <c r="K148" s="36"/>
      <c r="L148" s="36"/>
      <c r="M148" s="85" t="s">
        <v>71</v>
      </c>
      <c r="N148" s="37"/>
      <c r="O148" s="99">
        <f t="shared" si="11"/>
        <v>0</v>
      </c>
    </row>
    <row r="149" spans="1:17" x14ac:dyDescent="0.25">
      <c r="A149" s="35" t="s">
        <v>142</v>
      </c>
      <c r="B149" s="1104"/>
      <c r="C149" s="1107"/>
      <c r="D149" s="1149"/>
      <c r="E149" s="1086"/>
      <c r="F149" s="1077"/>
      <c r="G149" s="1077"/>
      <c r="H149" s="20">
        <v>2</v>
      </c>
      <c r="I149" s="36"/>
      <c r="J149" s="153">
        <f t="shared" si="12"/>
        <v>0</v>
      </c>
      <c r="K149" s="36"/>
      <c r="L149" s="36"/>
      <c r="M149" s="85" t="s">
        <v>71</v>
      </c>
      <c r="N149" s="37"/>
      <c r="O149" s="99">
        <f t="shared" si="11"/>
        <v>0</v>
      </c>
    </row>
    <row r="150" spans="1:17" x14ac:dyDescent="0.25">
      <c r="A150" s="35" t="s">
        <v>143</v>
      </c>
      <c r="B150" s="1104"/>
      <c r="C150" s="1107"/>
      <c r="D150" s="1149"/>
      <c r="E150" s="1086"/>
      <c r="F150" s="1077"/>
      <c r="G150" s="1077"/>
      <c r="H150" s="20">
        <v>2</v>
      </c>
      <c r="I150" s="36"/>
      <c r="J150" s="153">
        <f t="shared" si="12"/>
        <v>0</v>
      </c>
      <c r="K150" s="36"/>
      <c r="L150" s="36"/>
      <c r="M150" s="85" t="s">
        <v>71</v>
      </c>
      <c r="N150" s="37"/>
      <c r="O150" s="99">
        <f t="shared" si="11"/>
        <v>0</v>
      </c>
    </row>
    <row r="151" spans="1:17" x14ac:dyDescent="0.25">
      <c r="A151" s="35" t="s">
        <v>144</v>
      </c>
      <c r="B151" s="1104"/>
      <c r="C151" s="1107"/>
      <c r="D151" s="1149"/>
      <c r="E151" s="1086"/>
      <c r="F151" s="1077"/>
      <c r="G151" s="1077"/>
      <c r="H151" s="20">
        <v>2</v>
      </c>
      <c r="I151" s="36"/>
      <c r="J151" s="153">
        <f t="shared" si="12"/>
        <v>0</v>
      </c>
      <c r="K151" s="36"/>
      <c r="L151" s="36"/>
      <c r="M151" s="85" t="s">
        <v>71</v>
      </c>
      <c r="N151" s="37"/>
      <c r="O151" s="99">
        <f t="shared" si="11"/>
        <v>0</v>
      </c>
    </row>
    <row r="152" spans="1:17" x14ac:dyDescent="0.25">
      <c r="A152" s="35" t="s">
        <v>132</v>
      </c>
      <c r="B152" s="1104"/>
      <c r="C152" s="1107"/>
      <c r="D152" s="1149"/>
      <c r="E152" s="1086"/>
      <c r="F152" s="1077"/>
      <c r="G152" s="1077"/>
      <c r="H152" s="20">
        <v>2</v>
      </c>
      <c r="I152" s="36"/>
      <c r="J152" s="153">
        <f t="shared" si="12"/>
        <v>0</v>
      </c>
      <c r="K152" s="36"/>
      <c r="L152" s="36"/>
      <c r="M152" s="85" t="s">
        <v>71</v>
      </c>
      <c r="N152" s="37"/>
      <c r="O152" s="99">
        <f t="shared" si="11"/>
        <v>0</v>
      </c>
    </row>
    <row r="153" spans="1:17" x14ac:dyDescent="0.25">
      <c r="A153" s="35" t="s">
        <v>133</v>
      </c>
      <c r="B153" s="1104"/>
      <c r="C153" s="1107"/>
      <c r="D153" s="1086"/>
      <c r="E153" s="1086"/>
      <c r="F153" s="1077"/>
      <c r="G153" s="1077"/>
      <c r="H153" s="20">
        <v>2</v>
      </c>
      <c r="I153" s="36"/>
      <c r="J153" s="153">
        <f t="shared" si="12"/>
        <v>0</v>
      </c>
      <c r="K153" s="36"/>
      <c r="L153" s="36"/>
      <c r="M153" s="85" t="s">
        <v>71</v>
      </c>
      <c r="N153" s="37"/>
      <c r="O153" s="99">
        <f t="shared" si="11"/>
        <v>0</v>
      </c>
    </row>
    <row r="154" spans="1:17" x14ac:dyDescent="0.25">
      <c r="A154" s="35" t="s">
        <v>134</v>
      </c>
      <c r="B154" s="1104"/>
      <c r="C154" s="1107"/>
      <c r="D154" s="1086"/>
      <c r="E154" s="1086"/>
      <c r="F154" s="1077"/>
      <c r="G154" s="1077"/>
      <c r="H154" s="20">
        <v>2</v>
      </c>
      <c r="I154" s="36"/>
      <c r="J154" s="153">
        <f t="shared" si="12"/>
        <v>0</v>
      </c>
      <c r="K154" s="36"/>
      <c r="L154" s="36"/>
      <c r="M154" s="85" t="s">
        <v>71</v>
      </c>
      <c r="N154" s="37"/>
      <c r="O154" s="99">
        <f t="shared" si="11"/>
        <v>0</v>
      </c>
    </row>
    <row r="155" spans="1:17" s="71" customFormat="1" x14ac:dyDescent="0.25">
      <c r="A155" s="72" t="s">
        <v>135</v>
      </c>
      <c r="B155" s="1104"/>
      <c r="C155" s="1107"/>
      <c r="D155" s="1086"/>
      <c r="E155" s="1086"/>
      <c r="F155" s="1077"/>
      <c r="G155" s="1077"/>
      <c r="H155" s="20">
        <v>2</v>
      </c>
      <c r="I155" s="94"/>
      <c r="J155" s="153">
        <f t="shared" si="12"/>
        <v>0</v>
      </c>
      <c r="K155" s="94"/>
      <c r="L155" s="94"/>
      <c r="M155" s="85" t="s">
        <v>71</v>
      </c>
      <c r="N155" s="129"/>
      <c r="O155" s="99">
        <f t="shared" si="11"/>
        <v>0</v>
      </c>
    </row>
    <row r="156" spans="1:17" x14ac:dyDescent="0.25">
      <c r="A156" s="35" t="s">
        <v>136</v>
      </c>
      <c r="B156" s="1104"/>
      <c r="C156" s="1107"/>
      <c r="D156" s="1086"/>
      <c r="E156" s="1086"/>
      <c r="F156" s="1077"/>
      <c r="G156" s="1077"/>
      <c r="H156" s="20">
        <v>2</v>
      </c>
      <c r="I156" s="36"/>
      <c r="J156" s="153">
        <f t="shared" si="12"/>
        <v>0</v>
      </c>
      <c r="K156" s="36"/>
      <c r="L156" s="36"/>
      <c r="M156" s="85" t="s">
        <v>71</v>
      </c>
      <c r="N156" s="37"/>
      <c r="O156" s="99">
        <f t="shared" si="11"/>
        <v>0</v>
      </c>
    </row>
    <row r="157" spans="1:17" ht="15.75" thickBot="1" x14ac:dyDescent="0.3">
      <c r="A157" s="150" t="s">
        <v>137</v>
      </c>
      <c r="B157" s="1105"/>
      <c r="C157" s="1108"/>
      <c r="D157" s="1087"/>
      <c r="E157" s="1087"/>
      <c r="F157" s="1078"/>
      <c r="G157" s="1078"/>
      <c r="H157" s="152">
        <v>2</v>
      </c>
      <c r="I157" s="38"/>
      <c r="J157" s="154">
        <f t="shared" si="12"/>
        <v>0</v>
      </c>
      <c r="K157" s="38"/>
      <c r="L157" s="38"/>
      <c r="M157" s="151" t="s">
        <v>71</v>
      </c>
      <c r="N157" s="42"/>
      <c r="O157" s="99">
        <f t="shared" si="11"/>
        <v>0</v>
      </c>
    </row>
    <row r="158" spans="1:17" x14ac:dyDescent="0.25">
      <c r="A158" s="57"/>
      <c r="B158" s="100"/>
      <c r="C158" s="100"/>
      <c r="D158" s="100"/>
      <c r="E158" s="100"/>
      <c r="F158" s="3"/>
      <c r="G158" s="3"/>
      <c r="H158" s="3"/>
      <c r="O158" s="100"/>
    </row>
    <row r="159" spans="1:17" ht="15.75" thickBot="1" x14ac:dyDescent="0.3">
      <c r="A159" s="57"/>
      <c r="B159" s="100"/>
      <c r="C159" s="100"/>
      <c r="D159" s="100"/>
      <c r="E159" s="100"/>
      <c r="F159" s="3"/>
      <c r="G159" s="3"/>
      <c r="H159" s="3"/>
      <c r="O159" s="100"/>
    </row>
    <row r="160" spans="1:17" ht="38.25" x14ac:dyDescent="0.25">
      <c r="A160" s="58" t="s">
        <v>50</v>
      </c>
      <c r="B160" s="86" t="s">
        <v>149</v>
      </c>
      <c r="C160" s="87" t="s">
        <v>150</v>
      </c>
      <c r="D160" s="59" t="s">
        <v>151</v>
      </c>
      <c r="E160" s="59" t="s">
        <v>152</v>
      </c>
      <c r="F160" s="59" t="s">
        <v>162</v>
      </c>
      <c r="G160" s="59" t="s">
        <v>154</v>
      </c>
      <c r="H160" s="59" t="s">
        <v>163</v>
      </c>
      <c r="I160" s="59" t="s">
        <v>164</v>
      </c>
      <c r="J160" s="60" t="s">
        <v>165</v>
      </c>
      <c r="K160" s="59" t="s">
        <v>158</v>
      </c>
      <c r="L160" s="59" t="s">
        <v>159</v>
      </c>
      <c r="M160" s="59" t="s">
        <v>160</v>
      </c>
      <c r="N160" s="61" t="s">
        <v>161</v>
      </c>
      <c r="O160" s="100"/>
    </row>
    <row r="161" spans="1:15" x14ac:dyDescent="0.25">
      <c r="A161" s="155" t="s">
        <v>139</v>
      </c>
      <c r="B161" s="1103" t="s">
        <v>220</v>
      </c>
      <c r="C161" s="1106" t="s">
        <v>221</v>
      </c>
      <c r="D161" s="1097" t="s">
        <v>222</v>
      </c>
      <c r="E161" s="1097" t="s">
        <v>224</v>
      </c>
      <c r="F161" s="1102">
        <v>100</v>
      </c>
      <c r="G161" s="1102">
        <v>370</v>
      </c>
      <c r="H161" s="174">
        <v>50</v>
      </c>
      <c r="I161" s="158" t="e">
        <f>+#REF!</f>
        <v>#REF!</v>
      </c>
      <c r="J161" s="177" t="e">
        <f>I161/H161</f>
        <v>#REF!</v>
      </c>
      <c r="K161" s="176" t="s">
        <v>71</v>
      </c>
      <c r="L161" s="176" t="s">
        <v>71</v>
      </c>
      <c r="M161" s="176" t="s">
        <v>71</v>
      </c>
      <c r="N161" s="159"/>
      <c r="O161" s="99">
        <f t="shared" ref="O161:O172" si="13">LEN(N161)</f>
        <v>0</v>
      </c>
    </row>
    <row r="162" spans="1:15" x14ac:dyDescent="0.25">
      <c r="A162" s="35" t="s">
        <v>140</v>
      </c>
      <c r="B162" s="1104"/>
      <c r="C162" s="1107"/>
      <c r="D162" s="1086"/>
      <c r="E162" s="1086"/>
      <c r="F162" s="1077"/>
      <c r="G162" s="1077"/>
      <c r="H162" s="20">
        <v>50</v>
      </c>
      <c r="I162" s="36"/>
      <c r="J162" s="153">
        <f t="shared" ref="J162:J172" si="14">I162/H162</f>
        <v>0</v>
      </c>
      <c r="K162" s="36"/>
      <c r="L162" s="36"/>
      <c r="M162" s="85" t="s">
        <v>71</v>
      </c>
      <c r="N162" s="37"/>
      <c r="O162" s="99">
        <f t="shared" si="13"/>
        <v>0</v>
      </c>
    </row>
    <row r="163" spans="1:15" x14ac:dyDescent="0.25">
      <c r="A163" s="35" t="s">
        <v>141</v>
      </c>
      <c r="B163" s="1104"/>
      <c r="C163" s="1107"/>
      <c r="D163" s="1086"/>
      <c r="E163" s="1086"/>
      <c r="F163" s="1077"/>
      <c r="G163" s="1077"/>
      <c r="H163" s="20">
        <v>50</v>
      </c>
      <c r="I163" s="36"/>
      <c r="J163" s="153">
        <f t="shared" si="14"/>
        <v>0</v>
      </c>
      <c r="K163" s="36"/>
      <c r="L163" s="36"/>
      <c r="M163" s="85" t="s">
        <v>71</v>
      </c>
      <c r="N163" s="37"/>
      <c r="O163" s="99">
        <f t="shared" si="13"/>
        <v>0</v>
      </c>
    </row>
    <row r="164" spans="1:15" x14ac:dyDescent="0.25">
      <c r="A164" s="35" t="s">
        <v>142</v>
      </c>
      <c r="B164" s="1104"/>
      <c r="C164" s="1107"/>
      <c r="D164" s="1086"/>
      <c r="E164" s="1086"/>
      <c r="F164" s="1077"/>
      <c r="G164" s="1077"/>
      <c r="H164" s="20">
        <v>50</v>
      </c>
      <c r="I164" s="36"/>
      <c r="J164" s="153">
        <f t="shared" si="14"/>
        <v>0</v>
      </c>
      <c r="K164" s="36"/>
      <c r="L164" s="36"/>
      <c r="M164" s="85" t="s">
        <v>71</v>
      </c>
      <c r="N164" s="37"/>
      <c r="O164" s="99">
        <f t="shared" si="13"/>
        <v>0</v>
      </c>
    </row>
    <row r="165" spans="1:15" x14ac:dyDescent="0.25">
      <c r="A165" s="35" t="s">
        <v>143</v>
      </c>
      <c r="B165" s="1104"/>
      <c r="C165" s="1107"/>
      <c r="D165" s="1086"/>
      <c r="E165" s="1086"/>
      <c r="F165" s="1077"/>
      <c r="G165" s="1077"/>
      <c r="H165" s="20">
        <v>50</v>
      </c>
      <c r="I165" s="36"/>
      <c r="J165" s="153">
        <f t="shared" si="14"/>
        <v>0</v>
      </c>
      <c r="K165" s="36"/>
      <c r="L165" s="36"/>
      <c r="M165" s="85" t="s">
        <v>71</v>
      </c>
      <c r="N165" s="37"/>
      <c r="O165" s="99">
        <f t="shared" si="13"/>
        <v>0</v>
      </c>
    </row>
    <row r="166" spans="1:15" x14ac:dyDescent="0.25">
      <c r="A166" s="35" t="s">
        <v>144</v>
      </c>
      <c r="B166" s="1104"/>
      <c r="C166" s="1107"/>
      <c r="D166" s="1086"/>
      <c r="E166" s="1086"/>
      <c r="F166" s="1077"/>
      <c r="G166" s="1077"/>
      <c r="H166" s="20">
        <v>50</v>
      </c>
      <c r="I166" s="36"/>
      <c r="J166" s="153">
        <f t="shared" si="14"/>
        <v>0</v>
      </c>
      <c r="K166" s="36"/>
      <c r="L166" s="36"/>
      <c r="M166" s="85" t="s">
        <v>71</v>
      </c>
      <c r="N166" s="37"/>
      <c r="O166" s="99">
        <f t="shared" si="13"/>
        <v>0</v>
      </c>
    </row>
    <row r="167" spans="1:15" x14ac:dyDescent="0.25">
      <c r="A167" s="35" t="s">
        <v>132</v>
      </c>
      <c r="B167" s="1104"/>
      <c r="C167" s="1107"/>
      <c r="D167" s="1086"/>
      <c r="E167" s="1086"/>
      <c r="F167" s="1077"/>
      <c r="G167" s="1077"/>
      <c r="H167" s="20">
        <v>50</v>
      </c>
      <c r="I167" s="36"/>
      <c r="J167" s="153">
        <f t="shared" si="14"/>
        <v>0</v>
      </c>
      <c r="K167" s="36"/>
      <c r="L167" s="36"/>
      <c r="M167" s="85" t="s">
        <v>71</v>
      </c>
      <c r="N167" s="37"/>
      <c r="O167" s="99">
        <f t="shared" si="13"/>
        <v>0</v>
      </c>
    </row>
    <row r="168" spans="1:15" x14ac:dyDescent="0.25">
      <c r="A168" s="35" t="s">
        <v>133</v>
      </c>
      <c r="B168" s="1104"/>
      <c r="C168" s="1107"/>
      <c r="D168" s="1086"/>
      <c r="E168" s="1086"/>
      <c r="F168" s="1077"/>
      <c r="G168" s="1077"/>
      <c r="H168" s="20">
        <v>50</v>
      </c>
      <c r="I168" s="36"/>
      <c r="J168" s="153">
        <f t="shared" si="14"/>
        <v>0</v>
      </c>
      <c r="K168" s="36"/>
      <c r="L168" s="36"/>
      <c r="M168" s="85" t="s">
        <v>71</v>
      </c>
      <c r="N168" s="37"/>
      <c r="O168" s="99">
        <f t="shared" si="13"/>
        <v>0</v>
      </c>
    </row>
    <row r="169" spans="1:15" x14ac:dyDescent="0.25">
      <c r="A169" s="35" t="s">
        <v>134</v>
      </c>
      <c r="B169" s="1104"/>
      <c r="C169" s="1107"/>
      <c r="D169" s="1086"/>
      <c r="E169" s="1086"/>
      <c r="F169" s="1077"/>
      <c r="G169" s="1077"/>
      <c r="H169" s="20">
        <v>50</v>
      </c>
      <c r="I169" s="36"/>
      <c r="J169" s="153">
        <f t="shared" si="14"/>
        <v>0</v>
      </c>
      <c r="K169" s="36"/>
      <c r="L169" s="36"/>
      <c r="M169" s="85" t="s">
        <v>71</v>
      </c>
      <c r="N169" s="37"/>
      <c r="O169" s="99">
        <f t="shared" si="13"/>
        <v>0</v>
      </c>
    </row>
    <row r="170" spans="1:15" s="71" customFormat="1" x14ac:dyDescent="0.25">
      <c r="A170" s="72" t="s">
        <v>135</v>
      </c>
      <c r="B170" s="1104"/>
      <c r="C170" s="1107"/>
      <c r="D170" s="1086"/>
      <c r="E170" s="1086"/>
      <c r="F170" s="1077"/>
      <c r="G170" s="1077"/>
      <c r="H170" s="20">
        <v>50</v>
      </c>
      <c r="I170" s="94"/>
      <c r="J170" s="153">
        <f t="shared" si="14"/>
        <v>0</v>
      </c>
      <c r="K170" s="94"/>
      <c r="L170" s="94"/>
      <c r="M170" s="85" t="s">
        <v>71</v>
      </c>
      <c r="N170" s="129"/>
      <c r="O170" s="99">
        <f t="shared" si="13"/>
        <v>0</v>
      </c>
    </row>
    <row r="171" spans="1:15" x14ac:dyDescent="0.25">
      <c r="A171" s="35" t="s">
        <v>136</v>
      </c>
      <c r="B171" s="1104"/>
      <c r="C171" s="1107"/>
      <c r="D171" s="1086"/>
      <c r="E171" s="1086"/>
      <c r="F171" s="1077"/>
      <c r="G171" s="1077"/>
      <c r="H171" s="20">
        <v>50</v>
      </c>
      <c r="I171" s="36"/>
      <c r="J171" s="153">
        <f t="shared" si="14"/>
        <v>0</v>
      </c>
      <c r="K171" s="36"/>
      <c r="L171" s="36"/>
      <c r="M171" s="85" t="s">
        <v>71</v>
      </c>
      <c r="N171" s="37"/>
      <c r="O171" s="99">
        <f t="shared" si="13"/>
        <v>0</v>
      </c>
    </row>
    <row r="172" spans="1:15" ht="15.75" thickBot="1" x14ac:dyDescent="0.3">
      <c r="A172" s="150" t="s">
        <v>137</v>
      </c>
      <c r="B172" s="1105"/>
      <c r="C172" s="1108"/>
      <c r="D172" s="1087"/>
      <c r="E172" s="1087"/>
      <c r="F172" s="1078"/>
      <c r="G172" s="1078"/>
      <c r="H172" s="152">
        <v>50</v>
      </c>
      <c r="I172" s="38"/>
      <c r="J172" s="154">
        <f t="shared" si="14"/>
        <v>0</v>
      </c>
      <c r="K172" s="38"/>
      <c r="L172" s="38"/>
      <c r="M172" s="151" t="s">
        <v>71</v>
      </c>
      <c r="N172" s="42"/>
      <c r="O172" s="99">
        <f t="shared" si="13"/>
        <v>0</v>
      </c>
    </row>
    <row r="173" spans="1:15" x14ac:dyDescent="0.25">
      <c r="A173" s="57"/>
      <c r="B173" s="100"/>
      <c r="C173" s="100"/>
      <c r="D173" s="100"/>
      <c r="E173" s="100"/>
      <c r="F173" s="3"/>
      <c r="G173" s="3"/>
      <c r="H173" s="3"/>
      <c r="O173" s="100"/>
    </row>
    <row r="174" spans="1:15" ht="15.75" thickBot="1" x14ac:dyDescent="0.3">
      <c r="A174" s="57"/>
      <c r="B174" s="100"/>
      <c r="C174" s="100"/>
      <c r="D174" s="100"/>
      <c r="E174" s="100"/>
      <c r="F174" s="3"/>
      <c r="G174" s="3"/>
      <c r="H174" s="3"/>
      <c r="O174" s="100"/>
    </row>
    <row r="175" spans="1:15" ht="38.25" x14ac:dyDescent="0.25">
      <c r="A175" s="58" t="s">
        <v>50</v>
      </c>
      <c r="B175" s="86" t="s">
        <v>149</v>
      </c>
      <c r="C175" s="87" t="s">
        <v>150</v>
      </c>
      <c r="D175" s="59" t="s">
        <v>151</v>
      </c>
      <c r="E175" s="59" t="s">
        <v>152</v>
      </c>
      <c r="F175" s="59" t="s">
        <v>162</v>
      </c>
      <c r="G175" s="59" t="s">
        <v>154</v>
      </c>
      <c r="H175" s="59" t="s">
        <v>163</v>
      </c>
      <c r="I175" s="59" t="s">
        <v>164</v>
      </c>
      <c r="J175" s="60" t="s">
        <v>165</v>
      </c>
      <c r="K175" s="59" t="s">
        <v>158</v>
      </c>
      <c r="L175" s="59" t="s">
        <v>159</v>
      </c>
      <c r="M175" s="59" t="s">
        <v>160</v>
      </c>
      <c r="N175" s="61" t="s">
        <v>161</v>
      </c>
      <c r="O175" s="100"/>
    </row>
    <row r="176" spans="1:15" x14ac:dyDescent="0.25">
      <c r="A176" s="155" t="s">
        <v>139</v>
      </c>
      <c r="B176" s="1103" t="s">
        <v>220</v>
      </c>
      <c r="C176" s="1106" t="s">
        <v>221</v>
      </c>
      <c r="D176" s="1097" t="s">
        <v>225</v>
      </c>
      <c r="E176" s="1097" t="s">
        <v>224</v>
      </c>
      <c r="F176" s="1102">
        <v>100</v>
      </c>
      <c r="G176" s="1102">
        <v>590</v>
      </c>
      <c r="H176" s="174">
        <v>590</v>
      </c>
      <c r="I176" s="158" t="e">
        <f>+#REF!</f>
        <v>#REF!</v>
      </c>
      <c r="J176" s="177" t="e">
        <f>I176/H176</f>
        <v>#REF!</v>
      </c>
      <c r="K176" s="176" t="s">
        <v>71</v>
      </c>
      <c r="L176" s="176" t="s">
        <v>71</v>
      </c>
      <c r="M176" s="176" t="s">
        <v>71</v>
      </c>
      <c r="N176" s="159"/>
      <c r="O176" s="99">
        <f t="shared" ref="O176:O187" si="15">LEN(N176)</f>
        <v>0</v>
      </c>
    </row>
    <row r="177" spans="1:15" x14ac:dyDescent="0.25">
      <c r="A177" s="35" t="s">
        <v>140</v>
      </c>
      <c r="B177" s="1104"/>
      <c r="C177" s="1107"/>
      <c r="D177" s="1086"/>
      <c r="E177" s="1086"/>
      <c r="F177" s="1077"/>
      <c r="G177" s="1077"/>
      <c r="H177" s="20">
        <v>590</v>
      </c>
      <c r="I177" s="36"/>
      <c r="J177" s="153">
        <f t="shared" ref="J177:J187" si="16">I177/H177</f>
        <v>0</v>
      </c>
      <c r="K177" s="36"/>
      <c r="L177" s="36"/>
      <c r="M177" s="85"/>
      <c r="N177" s="37"/>
      <c r="O177" s="99">
        <f t="shared" si="15"/>
        <v>0</v>
      </c>
    </row>
    <row r="178" spans="1:15" x14ac:dyDescent="0.25">
      <c r="A178" s="35" t="s">
        <v>141</v>
      </c>
      <c r="B178" s="1104"/>
      <c r="C178" s="1107"/>
      <c r="D178" s="1086"/>
      <c r="E178" s="1086"/>
      <c r="F178" s="1077"/>
      <c r="G178" s="1077"/>
      <c r="H178" s="20">
        <v>590</v>
      </c>
      <c r="I178" s="36"/>
      <c r="J178" s="153">
        <f t="shared" si="16"/>
        <v>0</v>
      </c>
      <c r="K178" s="36"/>
      <c r="L178" s="36"/>
      <c r="M178" s="85"/>
      <c r="N178" s="37"/>
      <c r="O178" s="99">
        <f t="shared" si="15"/>
        <v>0</v>
      </c>
    </row>
    <row r="179" spans="1:15" x14ac:dyDescent="0.25">
      <c r="A179" s="35" t="s">
        <v>142</v>
      </c>
      <c r="B179" s="1104"/>
      <c r="C179" s="1107"/>
      <c r="D179" s="1086"/>
      <c r="E179" s="1086"/>
      <c r="F179" s="1077"/>
      <c r="G179" s="1077"/>
      <c r="H179" s="20">
        <v>590</v>
      </c>
      <c r="I179" s="36"/>
      <c r="J179" s="153">
        <f t="shared" si="16"/>
        <v>0</v>
      </c>
      <c r="K179" s="36"/>
      <c r="L179" s="36"/>
      <c r="M179" s="85"/>
      <c r="N179" s="37"/>
      <c r="O179" s="99">
        <f t="shared" si="15"/>
        <v>0</v>
      </c>
    </row>
    <row r="180" spans="1:15" x14ac:dyDescent="0.25">
      <c r="A180" s="35" t="s">
        <v>143</v>
      </c>
      <c r="B180" s="1104"/>
      <c r="C180" s="1107"/>
      <c r="D180" s="1086"/>
      <c r="E180" s="1086"/>
      <c r="F180" s="1077"/>
      <c r="G180" s="1077"/>
      <c r="H180" s="20">
        <v>590</v>
      </c>
      <c r="I180" s="36"/>
      <c r="J180" s="153">
        <f t="shared" si="16"/>
        <v>0</v>
      </c>
      <c r="K180" s="36"/>
      <c r="L180" s="36"/>
      <c r="M180" s="85"/>
      <c r="N180" s="37"/>
      <c r="O180" s="99">
        <f t="shared" si="15"/>
        <v>0</v>
      </c>
    </row>
    <row r="181" spans="1:15" x14ac:dyDescent="0.25">
      <c r="A181" s="35" t="s">
        <v>144</v>
      </c>
      <c r="B181" s="1104"/>
      <c r="C181" s="1107"/>
      <c r="D181" s="1086"/>
      <c r="E181" s="1086"/>
      <c r="F181" s="1077"/>
      <c r="G181" s="1077"/>
      <c r="H181" s="20">
        <v>590</v>
      </c>
      <c r="I181" s="36"/>
      <c r="J181" s="153">
        <f t="shared" si="16"/>
        <v>0</v>
      </c>
      <c r="K181" s="36"/>
      <c r="L181" s="36"/>
      <c r="M181" s="85"/>
      <c r="N181" s="37"/>
      <c r="O181" s="99">
        <f t="shared" si="15"/>
        <v>0</v>
      </c>
    </row>
    <row r="182" spans="1:15" x14ac:dyDescent="0.25">
      <c r="A182" s="35" t="s">
        <v>132</v>
      </c>
      <c r="B182" s="1104"/>
      <c r="C182" s="1107"/>
      <c r="D182" s="1086"/>
      <c r="E182" s="1086"/>
      <c r="F182" s="1077"/>
      <c r="G182" s="1077"/>
      <c r="H182" s="20">
        <v>590</v>
      </c>
      <c r="I182" s="36"/>
      <c r="J182" s="153">
        <f t="shared" si="16"/>
        <v>0</v>
      </c>
      <c r="K182" s="36"/>
      <c r="L182" s="36"/>
      <c r="M182" s="85"/>
      <c r="N182" s="37"/>
      <c r="O182" s="99">
        <f t="shared" si="15"/>
        <v>0</v>
      </c>
    </row>
    <row r="183" spans="1:15" x14ac:dyDescent="0.25">
      <c r="A183" s="35" t="s">
        <v>133</v>
      </c>
      <c r="B183" s="1104"/>
      <c r="C183" s="1107"/>
      <c r="D183" s="1086"/>
      <c r="E183" s="1086"/>
      <c r="F183" s="1077"/>
      <c r="G183" s="1077"/>
      <c r="H183" s="20">
        <v>590</v>
      </c>
      <c r="I183" s="36"/>
      <c r="J183" s="153">
        <f t="shared" si="16"/>
        <v>0</v>
      </c>
      <c r="K183" s="36"/>
      <c r="L183" s="36"/>
      <c r="M183" s="85"/>
      <c r="N183" s="37"/>
      <c r="O183" s="99">
        <f t="shared" si="15"/>
        <v>0</v>
      </c>
    </row>
    <row r="184" spans="1:15" x14ac:dyDescent="0.25">
      <c r="A184" s="35" t="s">
        <v>134</v>
      </c>
      <c r="B184" s="1104"/>
      <c r="C184" s="1107"/>
      <c r="D184" s="1086"/>
      <c r="E184" s="1086"/>
      <c r="F184" s="1077"/>
      <c r="G184" s="1077"/>
      <c r="H184" s="20">
        <v>590</v>
      </c>
      <c r="I184" s="36"/>
      <c r="J184" s="153">
        <f t="shared" si="16"/>
        <v>0</v>
      </c>
      <c r="K184" s="36"/>
      <c r="L184" s="36"/>
      <c r="M184" s="85"/>
      <c r="N184" s="37"/>
      <c r="O184" s="99">
        <f t="shared" si="15"/>
        <v>0</v>
      </c>
    </row>
    <row r="185" spans="1:15" s="71" customFormat="1" x14ac:dyDescent="0.25">
      <c r="A185" s="72" t="s">
        <v>135</v>
      </c>
      <c r="B185" s="1104"/>
      <c r="C185" s="1107"/>
      <c r="D185" s="1086"/>
      <c r="E185" s="1086"/>
      <c r="F185" s="1077"/>
      <c r="G185" s="1077"/>
      <c r="H185" s="20">
        <v>590</v>
      </c>
      <c r="I185" s="94"/>
      <c r="J185" s="153">
        <f t="shared" si="16"/>
        <v>0</v>
      </c>
      <c r="K185" s="94"/>
      <c r="L185" s="94"/>
      <c r="M185" s="20"/>
      <c r="N185" s="129"/>
      <c r="O185" s="99">
        <f t="shared" si="15"/>
        <v>0</v>
      </c>
    </row>
    <row r="186" spans="1:15" x14ac:dyDescent="0.25">
      <c r="A186" s="35" t="s">
        <v>136</v>
      </c>
      <c r="B186" s="1104"/>
      <c r="C186" s="1107"/>
      <c r="D186" s="1086"/>
      <c r="E186" s="1086"/>
      <c r="F186" s="1077"/>
      <c r="G186" s="1077"/>
      <c r="H186" s="20">
        <v>590</v>
      </c>
      <c r="I186" s="36"/>
      <c r="J186" s="153">
        <f t="shared" si="16"/>
        <v>0</v>
      </c>
      <c r="K186" s="36"/>
      <c r="L186" s="36"/>
      <c r="M186" s="85"/>
      <c r="N186" s="37"/>
      <c r="O186" s="99">
        <f t="shared" si="15"/>
        <v>0</v>
      </c>
    </row>
    <row r="187" spans="1:15" ht="15.75" thickBot="1" x14ac:dyDescent="0.3">
      <c r="A187" s="150" t="s">
        <v>137</v>
      </c>
      <c r="B187" s="1105"/>
      <c r="C187" s="1108"/>
      <c r="D187" s="1087"/>
      <c r="E187" s="1087"/>
      <c r="F187" s="1078"/>
      <c r="G187" s="1078"/>
      <c r="H187" s="152">
        <v>590</v>
      </c>
      <c r="I187" s="38"/>
      <c r="J187" s="154">
        <f t="shared" si="16"/>
        <v>0</v>
      </c>
      <c r="K187" s="38"/>
      <c r="L187" s="38"/>
      <c r="M187" s="151"/>
      <c r="N187" s="42"/>
      <c r="O187" s="99">
        <f t="shared" si="15"/>
        <v>0</v>
      </c>
    </row>
    <row r="188" spans="1:15" x14ac:dyDescent="0.25">
      <c r="A188" s="57"/>
      <c r="B188" s="100"/>
      <c r="C188" s="100"/>
      <c r="D188" s="100"/>
      <c r="E188" s="100"/>
      <c r="F188" s="3"/>
      <c r="G188" s="3"/>
      <c r="H188" s="3"/>
      <c r="O188" s="100"/>
    </row>
    <row r="189" spans="1:15" ht="15.75" thickBot="1" x14ac:dyDescent="0.3">
      <c r="A189" s="57"/>
      <c r="B189" s="100"/>
      <c r="C189" s="100"/>
      <c r="D189" s="100"/>
      <c r="E189" s="100"/>
      <c r="F189" s="3"/>
      <c r="G189" s="3"/>
      <c r="H189" s="3"/>
      <c r="O189" s="100"/>
    </row>
    <row r="190" spans="1:15" ht="38.25" x14ac:dyDescent="0.25">
      <c r="A190" s="58" t="s">
        <v>50</v>
      </c>
      <c r="B190" s="59" t="s">
        <v>149</v>
      </c>
      <c r="C190" s="59" t="s">
        <v>150</v>
      </c>
      <c r="D190" s="59" t="s">
        <v>151</v>
      </c>
      <c r="E190" s="59" t="s">
        <v>152</v>
      </c>
      <c r="F190" s="59" t="s">
        <v>162</v>
      </c>
      <c r="G190" s="59" t="s">
        <v>154</v>
      </c>
      <c r="H190" s="59" t="s">
        <v>163</v>
      </c>
      <c r="I190" s="59" t="s">
        <v>164</v>
      </c>
      <c r="J190" s="60" t="s">
        <v>165</v>
      </c>
      <c r="K190" s="59" t="s">
        <v>158</v>
      </c>
      <c r="L190" s="59" t="s">
        <v>159</v>
      </c>
      <c r="M190" s="59" t="s">
        <v>160</v>
      </c>
      <c r="N190" s="61" t="s">
        <v>161</v>
      </c>
      <c r="O190" s="100"/>
    </row>
    <row r="191" spans="1:15" x14ac:dyDescent="0.25">
      <c r="A191" s="155" t="s">
        <v>139</v>
      </c>
      <c r="B191" s="1097" t="s">
        <v>226</v>
      </c>
      <c r="C191" s="1097" t="s">
        <v>227</v>
      </c>
      <c r="D191" s="1097" t="s">
        <v>228</v>
      </c>
      <c r="E191" s="1102" t="s">
        <v>219</v>
      </c>
      <c r="F191" s="1102">
        <v>100</v>
      </c>
      <c r="G191" s="1102">
        <v>4</v>
      </c>
      <c r="H191" s="178">
        <v>0.73</v>
      </c>
      <c r="I191" s="158" t="e">
        <f>+#REF!</f>
        <v>#REF!</v>
      </c>
      <c r="J191" s="177" t="e">
        <f t="shared" ref="J191:J202" si="17">I191/H191</f>
        <v>#REF!</v>
      </c>
      <c r="K191" s="179" t="e">
        <f>+INVERSIÓN!#REF!</f>
        <v>#REF!</v>
      </c>
      <c r="L191" s="176">
        <v>0</v>
      </c>
      <c r="M191" s="176" t="e">
        <f>L191/K191</f>
        <v>#REF!</v>
      </c>
      <c r="N191" s="159"/>
      <c r="O191" s="99">
        <f t="shared" ref="O191:O202" si="18">LEN(N191)</f>
        <v>0</v>
      </c>
    </row>
    <row r="192" spans="1:15" x14ac:dyDescent="0.25">
      <c r="A192" s="35" t="s">
        <v>140</v>
      </c>
      <c r="B192" s="1086"/>
      <c r="C192" s="1086"/>
      <c r="D192" s="1086"/>
      <c r="E192" s="1077"/>
      <c r="F192" s="1077"/>
      <c r="G192" s="1077"/>
      <c r="H192" s="95">
        <v>0.73</v>
      </c>
      <c r="I192" s="36"/>
      <c r="J192" s="153">
        <f t="shared" si="17"/>
        <v>0</v>
      </c>
      <c r="K192" s="36"/>
      <c r="L192" s="36"/>
      <c r="M192" s="85"/>
      <c r="N192" s="37"/>
      <c r="O192" s="99"/>
    </row>
    <row r="193" spans="1:15" x14ac:dyDescent="0.25">
      <c r="A193" s="35" t="s">
        <v>141</v>
      </c>
      <c r="B193" s="1086"/>
      <c r="C193" s="1086"/>
      <c r="D193" s="1086"/>
      <c r="E193" s="1077"/>
      <c r="F193" s="1077"/>
      <c r="G193" s="1077"/>
      <c r="H193" s="95">
        <v>0.73</v>
      </c>
      <c r="I193" s="36"/>
      <c r="J193" s="153">
        <f t="shared" si="17"/>
        <v>0</v>
      </c>
      <c r="K193" s="36"/>
      <c r="L193" s="36"/>
      <c r="M193" s="85"/>
      <c r="N193" s="37"/>
      <c r="O193" s="99"/>
    </row>
    <row r="194" spans="1:15" x14ac:dyDescent="0.25">
      <c r="A194" s="35" t="s">
        <v>142</v>
      </c>
      <c r="B194" s="1086"/>
      <c r="C194" s="1086"/>
      <c r="D194" s="1086"/>
      <c r="E194" s="1077"/>
      <c r="F194" s="1077"/>
      <c r="G194" s="1077"/>
      <c r="H194" s="95">
        <v>0.73</v>
      </c>
      <c r="I194" s="36"/>
      <c r="J194" s="153">
        <f t="shared" si="17"/>
        <v>0</v>
      </c>
      <c r="K194" s="36"/>
      <c r="L194" s="36"/>
      <c r="M194" s="85"/>
      <c r="N194" s="37"/>
      <c r="O194" s="99"/>
    </row>
    <row r="195" spans="1:15" x14ac:dyDescent="0.25">
      <c r="A195" s="35" t="s">
        <v>143</v>
      </c>
      <c r="B195" s="1086"/>
      <c r="C195" s="1086"/>
      <c r="D195" s="1086"/>
      <c r="E195" s="1077"/>
      <c r="F195" s="1077"/>
      <c r="G195" s="1077"/>
      <c r="H195" s="95">
        <v>0.73</v>
      </c>
      <c r="I195" s="36"/>
      <c r="J195" s="153">
        <f t="shared" si="17"/>
        <v>0</v>
      </c>
      <c r="K195" s="36"/>
      <c r="L195" s="36"/>
      <c r="M195" s="85"/>
      <c r="N195" s="37"/>
      <c r="O195" s="99"/>
    </row>
    <row r="196" spans="1:15" x14ac:dyDescent="0.25">
      <c r="A196" s="35" t="s">
        <v>144</v>
      </c>
      <c r="B196" s="1086"/>
      <c r="C196" s="1086"/>
      <c r="D196" s="1086"/>
      <c r="E196" s="1077"/>
      <c r="F196" s="1077"/>
      <c r="G196" s="1077"/>
      <c r="H196" s="95">
        <v>0.73</v>
      </c>
      <c r="I196" s="36"/>
      <c r="J196" s="153">
        <f t="shared" si="17"/>
        <v>0</v>
      </c>
      <c r="K196" s="36"/>
      <c r="L196" s="36"/>
      <c r="M196" s="85"/>
      <c r="N196" s="37"/>
      <c r="O196" s="99"/>
    </row>
    <row r="197" spans="1:15" x14ac:dyDescent="0.25">
      <c r="A197" s="35" t="s">
        <v>132</v>
      </c>
      <c r="B197" s="1086"/>
      <c r="C197" s="1086"/>
      <c r="D197" s="1086"/>
      <c r="E197" s="1077"/>
      <c r="F197" s="1077"/>
      <c r="G197" s="1077"/>
      <c r="H197" s="95">
        <v>0.73</v>
      </c>
      <c r="I197" s="36"/>
      <c r="J197" s="153">
        <f t="shared" si="17"/>
        <v>0</v>
      </c>
      <c r="K197" s="36"/>
      <c r="L197" s="36"/>
      <c r="M197" s="85"/>
      <c r="N197" s="37"/>
      <c r="O197" s="99"/>
    </row>
    <row r="198" spans="1:15" x14ac:dyDescent="0.25">
      <c r="A198" s="35" t="s">
        <v>133</v>
      </c>
      <c r="B198" s="1086"/>
      <c r="C198" s="1086"/>
      <c r="D198" s="1086"/>
      <c r="E198" s="1077"/>
      <c r="F198" s="1077"/>
      <c r="G198" s="1077"/>
      <c r="H198" s="95">
        <v>0.73</v>
      </c>
      <c r="I198" s="36"/>
      <c r="J198" s="153">
        <f t="shared" si="17"/>
        <v>0</v>
      </c>
      <c r="K198" s="36"/>
      <c r="L198" s="36"/>
      <c r="M198" s="85" t="s">
        <v>71</v>
      </c>
      <c r="N198" s="37"/>
      <c r="O198" s="99">
        <f t="shared" si="18"/>
        <v>0</v>
      </c>
    </row>
    <row r="199" spans="1:15" x14ac:dyDescent="0.25">
      <c r="A199" s="35" t="s">
        <v>134</v>
      </c>
      <c r="B199" s="1086"/>
      <c r="C199" s="1086"/>
      <c r="D199" s="1086"/>
      <c r="E199" s="1077"/>
      <c r="F199" s="1077"/>
      <c r="G199" s="1077"/>
      <c r="H199" s="95">
        <v>0.73</v>
      </c>
      <c r="I199" s="36"/>
      <c r="J199" s="153">
        <f t="shared" si="17"/>
        <v>0</v>
      </c>
      <c r="K199" s="36"/>
      <c r="L199" s="36"/>
      <c r="M199" s="85" t="s">
        <v>71</v>
      </c>
      <c r="N199" s="37"/>
      <c r="O199" s="99">
        <f t="shared" si="18"/>
        <v>0</v>
      </c>
    </row>
    <row r="200" spans="1:15" s="71" customFormat="1" x14ac:dyDescent="0.25">
      <c r="A200" s="72" t="s">
        <v>135</v>
      </c>
      <c r="B200" s="1086"/>
      <c r="C200" s="1086"/>
      <c r="D200" s="1086"/>
      <c r="E200" s="1077"/>
      <c r="F200" s="1077"/>
      <c r="G200" s="1077"/>
      <c r="H200" s="95">
        <v>0.73</v>
      </c>
      <c r="I200" s="94"/>
      <c r="J200" s="153">
        <f t="shared" si="17"/>
        <v>0</v>
      </c>
      <c r="K200" s="94"/>
      <c r="L200" s="94"/>
      <c r="M200" s="20" t="s">
        <v>71</v>
      </c>
      <c r="N200" s="129"/>
      <c r="O200" s="130">
        <f t="shared" si="18"/>
        <v>0</v>
      </c>
    </row>
    <row r="201" spans="1:15" x14ac:dyDescent="0.25">
      <c r="A201" s="35" t="s">
        <v>136</v>
      </c>
      <c r="B201" s="1086"/>
      <c r="C201" s="1086"/>
      <c r="D201" s="1086"/>
      <c r="E201" s="1077"/>
      <c r="F201" s="1077"/>
      <c r="G201" s="1077"/>
      <c r="H201" s="95">
        <v>0.73</v>
      </c>
      <c r="I201" s="115"/>
      <c r="J201" s="153">
        <f t="shared" si="17"/>
        <v>0</v>
      </c>
      <c r="K201" s="36"/>
      <c r="L201" s="36"/>
      <c r="M201" s="85" t="s">
        <v>71</v>
      </c>
      <c r="N201" s="37"/>
      <c r="O201" s="99">
        <f t="shared" si="18"/>
        <v>0</v>
      </c>
    </row>
    <row r="202" spans="1:15" ht="15.75" thickBot="1" x14ac:dyDescent="0.3">
      <c r="A202" s="150" t="s">
        <v>137</v>
      </c>
      <c r="B202" s="1087"/>
      <c r="C202" s="1087"/>
      <c r="D202" s="1087"/>
      <c r="E202" s="1078"/>
      <c r="F202" s="1078"/>
      <c r="G202" s="1078"/>
      <c r="H202" s="152">
        <v>0.73</v>
      </c>
      <c r="I202" s="38"/>
      <c r="J202" s="154">
        <f t="shared" si="17"/>
        <v>0</v>
      </c>
      <c r="K202" s="38"/>
      <c r="L202" s="38"/>
      <c r="M202" s="151" t="s">
        <v>71</v>
      </c>
      <c r="N202" s="42"/>
      <c r="O202" s="99">
        <f t="shared" si="18"/>
        <v>0</v>
      </c>
    </row>
    <row r="203" spans="1:15" x14ac:dyDescent="0.25">
      <c r="A203" s="57"/>
      <c r="B203" s="100"/>
      <c r="C203" s="100"/>
      <c r="D203" s="100"/>
      <c r="E203" s="3"/>
      <c r="F203" s="3"/>
      <c r="G203" s="3"/>
      <c r="H203" s="3"/>
      <c r="J203" s="131"/>
      <c r="M203" s="15"/>
      <c r="O203" s="100"/>
    </row>
    <row r="204" spans="1:15" x14ac:dyDescent="0.25">
      <c r="A204" s="57"/>
      <c r="B204" s="100"/>
      <c r="C204" s="100"/>
      <c r="D204" s="100"/>
      <c r="E204" s="3"/>
      <c r="F204" s="3"/>
      <c r="G204" s="3"/>
      <c r="H204" s="3"/>
      <c r="J204" s="131"/>
      <c r="M204" s="15"/>
      <c r="O204" s="100"/>
    </row>
    <row r="205" spans="1:15" x14ac:dyDescent="0.25">
      <c r="A205" s="57"/>
      <c r="B205" s="100"/>
      <c r="C205" s="100"/>
      <c r="D205" s="100"/>
      <c r="E205" s="3"/>
      <c r="F205" s="3"/>
      <c r="G205" s="3"/>
      <c r="H205" s="3"/>
      <c r="J205" s="131"/>
      <c r="M205" s="15"/>
      <c r="O205" s="100"/>
    </row>
    <row r="206" spans="1:15" x14ac:dyDescent="0.25">
      <c r="A206" s="57"/>
      <c r="B206" s="100"/>
      <c r="C206" s="100"/>
      <c r="D206" s="100"/>
      <c r="E206" s="3"/>
      <c r="F206" s="3"/>
      <c r="G206" s="3"/>
      <c r="H206" s="3"/>
      <c r="J206" s="131"/>
      <c r="M206" s="15"/>
      <c r="O206" s="100"/>
    </row>
    <row r="207" spans="1:15" x14ac:dyDescent="0.25">
      <c r="A207" s="57"/>
      <c r="B207" s="100"/>
      <c r="C207" s="100"/>
      <c r="D207" s="100"/>
      <c r="E207" s="3"/>
      <c r="F207" s="3"/>
      <c r="G207" s="3"/>
      <c r="H207" s="3"/>
      <c r="J207" s="131"/>
      <c r="M207" s="15"/>
      <c r="O207" s="100"/>
    </row>
    <row r="208" spans="1:15" ht="20.25" hidden="1" x14ac:dyDescent="0.25">
      <c r="A208" s="1027" t="s">
        <v>269</v>
      </c>
      <c r="B208" s="1028"/>
      <c r="C208" s="1028"/>
      <c r="D208" s="1028"/>
      <c r="E208" s="1028"/>
      <c r="F208" s="1028"/>
      <c r="G208" s="1028"/>
      <c r="H208" s="1028"/>
      <c r="I208" s="1028"/>
      <c r="J208" s="1028"/>
      <c r="K208" s="1028"/>
      <c r="L208" s="1028"/>
      <c r="M208" s="1028"/>
      <c r="N208" s="1029"/>
    </row>
    <row r="209" spans="1:15" ht="38.25" hidden="1" x14ac:dyDescent="0.25">
      <c r="A209" s="32" t="s">
        <v>50</v>
      </c>
      <c r="B209" s="33" t="s">
        <v>149</v>
      </c>
      <c r="C209" s="33" t="s">
        <v>150</v>
      </c>
      <c r="D209" s="33" t="s">
        <v>151</v>
      </c>
      <c r="E209" s="33" t="s">
        <v>152</v>
      </c>
      <c r="F209" s="33" t="s">
        <v>162</v>
      </c>
      <c r="G209" s="33" t="s">
        <v>154</v>
      </c>
      <c r="H209" s="33" t="s">
        <v>163</v>
      </c>
      <c r="I209" s="33" t="s">
        <v>164</v>
      </c>
      <c r="J209" s="41" t="s">
        <v>165</v>
      </c>
      <c r="K209" s="33" t="s">
        <v>158</v>
      </c>
      <c r="L209" s="33" t="s">
        <v>159</v>
      </c>
      <c r="M209" s="33" t="s">
        <v>160</v>
      </c>
      <c r="N209" s="34" t="s">
        <v>161</v>
      </c>
    </row>
    <row r="210" spans="1:15" s="161" customFormat="1" hidden="1" x14ac:dyDescent="0.25">
      <c r="A210" s="157" t="s">
        <v>139</v>
      </c>
      <c r="B210" s="158"/>
      <c r="C210" s="158"/>
      <c r="D210" s="158"/>
      <c r="E210" s="158"/>
      <c r="F210" s="158"/>
      <c r="G210" s="158"/>
      <c r="H210" s="158"/>
      <c r="I210" s="158">
        <v>75</v>
      </c>
      <c r="J210" s="158" t="e">
        <f t="shared" ref="J210:J221" si="19">I210/H210</f>
        <v>#DIV/0!</v>
      </c>
      <c r="K210" s="158"/>
      <c r="L210" s="158"/>
      <c r="M210" s="158" t="e">
        <f t="shared" ref="M210:M221" si="20">L210/K210</f>
        <v>#DIV/0!</v>
      </c>
      <c r="N210" s="159" t="s">
        <v>278</v>
      </c>
      <c r="O210" s="160">
        <f t="shared" ref="O210:O220" si="21">LEN(N210)</f>
        <v>253</v>
      </c>
    </row>
    <row r="211" spans="1:15" s="161" customFormat="1" hidden="1" x14ac:dyDescent="0.25">
      <c r="A211" s="157" t="s">
        <v>140</v>
      </c>
      <c r="B211" s="158"/>
      <c r="C211" s="158"/>
      <c r="D211" s="158"/>
      <c r="E211" s="158"/>
      <c r="F211" s="158"/>
      <c r="G211" s="158"/>
      <c r="H211" s="158"/>
      <c r="I211" s="158">
        <v>370</v>
      </c>
      <c r="J211" s="158" t="e">
        <f t="shared" si="19"/>
        <v>#DIV/0!</v>
      </c>
      <c r="K211" s="158"/>
      <c r="L211" s="158"/>
      <c r="M211" s="158" t="e">
        <f t="shared" si="20"/>
        <v>#DIV/0!</v>
      </c>
      <c r="N211" s="161" t="s">
        <v>279</v>
      </c>
      <c r="O211" s="160">
        <f t="shared" si="21"/>
        <v>278</v>
      </c>
    </row>
    <row r="212" spans="1:15" s="161" customFormat="1" hidden="1" x14ac:dyDescent="0.25">
      <c r="A212" s="157" t="s">
        <v>141</v>
      </c>
      <c r="B212" s="158"/>
      <c r="C212" s="158"/>
      <c r="D212" s="158"/>
      <c r="E212" s="158"/>
      <c r="F212" s="158"/>
      <c r="G212" s="158"/>
      <c r="H212" s="158"/>
      <c r="I212" s="158">
        <v>590</v>
      </c>
      <c r="J212" s="158" t="e">
        <f t="shared" si="19"/>
        <v>#DIV/0!</v>
      </c>
      <c r="K212" s="158"/>
      <c r="L212" s="158"/>
      <c r="M212" s="158" t="e">
        <f t="shared" si="20"/>
        <v>#DIV/0!</v>
      </c>
      <c r="N212" s="162" t="s">
        <v>280</v>
      </c>
      <c r="O212" s="160">
        <f t="shared" si="21"/>
        <v>184</v>
      </c>
    </row>
    <row r="213" spans="1:15" s="161" customFormat="1" hidden="1" x14ac:dyDescent="0.25">
      <c r="A213" s="157" t="s">
        <v>142</v>
      </c>
      <c r="B213" s="158"/>
      <c r="C213" s="158"/>
      <c r="D213" s="158"/>
      <c r="E213" s="158"/>
      <c r="F213" s="158"/>
      <c r="G213" s="158"/>
      <c r="H213" s="158"/>
      <c r="I213" s="163" t="s">
        <v>281</v>
      </c>
      <c r="J213" s="158" t="e">
        <f t="shared" si="19"/>
        <v>#VALUE!</v>
      </c>
      <c r="K213" s="158"/>
      <c r="L213" s="158"/>
      <c r="M213" s="158" t="e">
        <f t="shared" si="20"/>
        <v>#DIV/0!</v>
      </c>
      <c r="N213" s="164" t="s">
        <v>282</v>
      </c>
      <c r="O213" s="160">
        <f t="shared" si="21"/>
        <v>149</v>
      </c>
    </row>
    <row r="214" spans="1:15" s="161" customFormat="1" hidden="1" x14ac:dyDescent="0.25">
      <c r="A214" s="157" t="s">
        <v>143</v>
      </c>
      <c r="B214" s="158"/>
      <c r="C214" s="158"/>
      <c r="D214" s="158"/>
      <c r="E214" s="158"/>
      <c r="F214" s="158"/>
      <c r="G214" s="158"/>
      <c r="H214" s="158"/>
      <c r="I214" s="158"/>
      <c r="J214" s="158" t="e">
        <f t="shared" si="19"/>
        <v>#DIV/0!</v>
      </c>
      <c r="K214" s="158"/>
      <c r="L214" s="158"/>
      <c r="M214" s="158" t="e">
        <f t="shared" si="20"/>
        <v>#DIV/0!</v>
      </c>
      <c r="N214" s="159"/>
      <c r="O214" s="160">
        <f t="shared" si="21"/>
        <v>0</v>
      </c>
    </row>
    <row r="215" spans="1:15" s="161" customFormat="1" hidden="1" x14ac:dyDescent="0.25">
      <c r="A215" s="157" t="s">
        <v>144</v>
      </c>
      <c r="B215" s="158"/>
      <c r="C215" s="158"/>
      <c r="D215" s="158"/>
      <c r="E215" s="158"/>
      <c r="F215" s="158"/>
      <c r="G215" s="158"/>
      <c r="H215" s="158"/>
      <c r="I215" s="158"/>
      <c r="J215" s="158" t="e">
        <f t="shared" si="19"/>
        <v>#DIV/0!</v>
      </c>
      <c r="K215" s="158"/>
      <c r="L215" s="158"/>
      <c r="M215" s="158" t="e">
        <f t="shared" si="20"/>
        <v>#DIV/0!</v>
      </c>
      <c r="N215" s="161" t="s">
        <v>283</v>
      </c>
      <c r="O215" s="160">
        <f t="shared" si="21"/>
        <v>250</v>
      </c>
    </row>
    <row r="216" spans="1:15" s="161" customFormat="1" hidden="1" x14ac:dyDescent="0.25">
      <c r="A216" s="157" t="s">
        <v>132</v>
      </c>
      <c r="B216" s="158"/>
      <c r="C216" s="158"/>
      <c r="D216" s="158"/>
      <c r="E216" s="158"/>
      <c r="F216" s="158"/>
      <c r="G216" s="158"/>
      <c r="H216" s="158"/>
      <c r="I216" s="158"/>
      <c r="J216" s="158" t="e">
        <f t="shared" si="19"/>
        <v>#DIV/0!</v>
      </c>
      <c r="K216" s="158"/>
      <c r="L216" s="158"/>
      <c r="M216" s="158" t="e">
        <f t="shared" si="20"/>
        <v>#DIV/0!</v>
      </c>
      <c r="N216" s="159"/>
      <c r="O216" s="160">
        <f t="shared" si="21"/>
        <v>0</v>
      </c>
    </row>
    <row r="217" spans="1:15" s="161" customFormat="1" hidden="1" x14ac:dyDescent="0.25">
      <c r="A217" s="157" t="s">
        <v>133</v>
      </c>
      <c r="B217" s="158"/>
      <c r="C217" s="158"/>
      <c r="D217" s="158"/>
      <c r="E217" s="158"/>
      <c r="F217" s="158"/>
      <c r="G217" s="158"/>
      <c r="H217" s="158"/>
      <c r="I217" s="158"/>
      <c r="J217" s="158" t="e">
        <f t="shared" si="19"/>
        <v>#DIV/0!</v>
      </c>
      <c r="K217" s="158"/>
      <c r="L217" s="158"/>
      <c r="M217" s="158" t="e">
        <f t="shared" si="20"/>
        <v>#DIV/0!</v>
      </c>
      <c r="N217" s="159"/>
      <c r="O217" s="160">
        <f t="shared" si="21"/>
        <v>0</v>
      </c>
    </row>
    <row r="218" spans="1:15" s="161" customFormat="1" hidden="1" x14ac:dyDescent="0.25">
      <c r="A218" s="157" t="s">
        <v>134</v>
      </c>
      <c r="B218" s="158"/>
      <c r="C218" s="158"/>
      <c r="D218" s="158"/>
      <c r="E218" s="158"/>
      <c r="F218" s="158"/>
      <c r="G218" s="158"/>
      <c r="H218" s="158"/>
      <c r="I218" s="158"/>
      <c r="J218" s="158" t="e">
        <f t="shared" si="19"/>
        <v>#DIV/0!</v>
      </c>
      <c r="K218" s="158"/>
      <c r="L218" s="158"/>
      <c r="M218" s="158" t="e">
        <f t="shared" si="20"/>
        <v>#DIV/0!</v>
      </c>
      <c r="N218" s="159"/>
      <c r="O218" s="160">
        <f t="shared" si="21"/>
        <v>0</v>
      </c>
    </row>
    <row r="219" spans="1:15" s="161" customFormat="1" hidden="1" x14ac:dyDescent="0.25">
      <c r="A219" s="157" t="s">
        <v>135</v>
      </c>
      <c r="B219" s="158"/>
      <c r="C219" s="158"/>
      <c r="D219" s="158"/>
      <c r="E219" s="158"/>
      <c r="F219" s="158"/>
      <c r="G219" s="158"/>
      <c r="H219" s="158"/>
      <c r="I219" s="158"/>
      <c r="J219" s="158" t="e">
        <f t="shared" si="19"/>
        <v>#DIV/0!</v>
      </c>
      <c r="K219" s="158"/>
      <c r="L219" s="158"/>
      <c r="M219" s="158" t="e">
        <f t="shared" si="20"/>
        <v>#DIV/0!</v>
      </c>
      <c r="N219" s="159"/>
      <c r="O219" s="160">
        <f t="shared" si="21"/>
        <v>0</v>
      </c>
    </row>
    <row r="220" spans="1:15" s="161" customFormat="1" hidden="1" x14ac:dyDescent="0.25">
      <c r="A220" s="157" t="s">
        <v>136</v>
      </c>
      <c r="B220" s="158"/>
      <c r="C220" s="158"/>
      <c r="D220" s="158"/>
      <c r="E220" s="158"/>
      <c r="F220" s="158"/>
      <c r="G220" s="158"/>
      <c r="H220" s="158"/>
      <c r="I220" s="158"/>
      <c r="J220" s="158" t="e">
        <f t="shared" si="19"/>
        <v>#DIV/0!</v>
      </c>
      <c r="K220" s="158"/>
      <c r="L220" s="158"/>
      <c r="M220" s="158" t="e">
        <f t="shared" si="20"/>
        <v>#DIV/0!</v>
      </c>
      <c r="N220" s="159"/>
      <c r="O220" s="160">
        <f t="shared" si="21"/>
        <v>0</v>
      </c>
    </row>
    <row r="221" spans="1:15" s="161" customFormat="1" ht="15.75" hidden="1" thickBot="1" x14ac:dyDescent="0.3">
      <c r="A221" s="165" t="s">
        <v>137</v>
      </c>
      <c r="B221" s="108"/>
      <c r="C221" s="108"/>
      <c r="D221" s="108"/>
      <c r="E221" s="108"/>
      <c r="F221" s="108"/>
      <c r="G221" s="108"/>
      <c r="H221" s="108"/>
      <c r="I221" s="108"/>
      <c r="J221" s="108" t="e">
        <f t="shared" si="19"/>
        <v>#DIV/0!</v>
      </c>
      <c r="K221" s="108"/>
      <c r="L221" s="108"/>
      <c r="M221" s="108" t="e">
        <f t="shared" si="20"/>
        <v>#DIV/0!</v>
      </c>
      <c r="N221" s="111"/>
      <c r="O221" s="166"/>
    </row>
    <row r="223" spans="1:15" ht="20.25" hidden="1" x14ac:dyDescent="0.25">
      <c r="A223" s="1027" t="s">
        <v>166</v>
      </c>
      <c r="B223" s="1028"/>
      <c r="C223" s="1028"/>
      <c r="D223" s="1028"/>
      <c r="E223" s="1028"/>
      <c r="F223" s="1028"/>
      <c r="G223" s="1028"/>
      <c r="H223" s="1028"/>
      <c r="I223" s="1028"/>
      <c r="J223" s="1028"/>
      <c r="K223" s="1028"/>
      <c r="L223" s="1028"/>
      <c r="M223" s="1028"/>
      <c r="N223" s="1029"/>
    </row>
    <row r="224" spans="1:15" ht="38.25" hidden="1" x14ac:dyDescent="0.25">
      <c r="A224" s="32" t="s">
        <v>62</v>
      </c>
      <c r="B224" s="33" t="s">
        <v>149</v>
      </c>
      <c r="C224" s="33" t="s">
        <v>150</v>
      </c>
      <c r="D224" s="33" t="s">
        <v>151</v>
      </c>
      <c r="E224" s="33" t="s">
        <v>152</v>
      </c>
      <c r="F224" s="33" t="s">
        <v>167</v>
      </c>
      <c r="G224" s="33" t="s">
        <v>154</v>
      </c>
      <c r="H224" s="33" t="s">
        <v>168</v>
      </c>
      <c r="I224" s="33" t="s">
        <v>169</v>
      </c>
      <c r="J224" s="41" t="s">
        <v>170</v>
      </c>
      <c r="K224" s="33" t="s">
        <v>158</v>
      </c>
      <c r="L224" s="33" t="s">
        <v>159</v>
      </c>
      <c r="M224" s="33" t="s">
        <v>160</v>
      </c>
      <c r="N224" s="34" t="s">
        <v>161</v>
      </c>
    </row>
    <row r="225" spans="1:14" hidden="1" x14ac:dyDescent="0.25">
      <c r="A225" s="39" t="s">
        <v>139</v>
      </c>
      <c r="B225" s="36"/>
      <c r="C225" s="36"/>
      <c r="D225" s="36"/>
      <c r="E225" s="36"/>
      <c r="F225" s="36"/>
      <c r="G225" s="36"/>
      <c r="H225" s="36"/>
      <c r="I225" s="36"/>
      <c r="J225" s="36" t="e">
        <f t="shared" ref="J225:J236" si="22">I225/H225</f>
        <v>#DIV/0!</v>
      </c>
      <c r="K225" s="36"/>
      <c r="L225" s="36"/>
      <c r="M225" s="36" t="e">
        <f t="shared" ref="M225:M236" si="23">L225/K225</f>
        <v>#DIV/0!</v>
      </c>
      <c r="N225" s="37"/>
    </row>
    <row r="226" spans="1:14" hidden="1" x14ac:dyDescent="0.25">
      <c r="A226" s="39" t="s">
        <v>140</v>
      </c>
      <c r="B226" s="36"/>
      <c r="C226" s="36"/>
      <c r="D226" s="36"/>
      <c r="E226" s="36"/>
      <c r="F226" s="36"/>
      <c r="G226" s="36"/>
      <c r="H226" s="36"/>
      <c r="I226" s="36"/>
      <c r="J226" s="36" t="e">
        <f t="shared" si="22"/>
        <v>#DIV/0!</v>
      </c>
      <c r="K226" s="36"/>
      <c r="L226" s="36"/>
      <c r="M226" s="36" t="e">
        <f t="shared" si="23"/>
        <v>#DIV/0!</v>
      </c>
      <c r="N226" s="37"/>
    </row>
    <row r="227" spans="1:14" hidden="1" x14ac:dyDescent="0.25">
      <c r="A227" s="39" t="s">
        <v>141</v>
      </c>
      <c r="B227" s="36"/>
      <c r="C227" s="36"/>
      <c r="D227" s="36"/>
      <c r="E227" s="36"/>
      <c r="F227" s="36"/>
      <c r="G227" s="36"/>
      <c r="H227" s="36"/>
      <c r="I227" s="36"/>
      <c r="J227" s="36" t="e">
        <f t="shared" si="22"/>
        <v>#DIV/0!</v>
      </c>
      <c r="K227" s="36"/>
      <c r="L227" s="36"/>
      <c r="M227" s="36" t="e">
        <f t="shared" si="23"/>
        <v>#DIV/0!</v>
      </c>
      <c r="N227" s="37"/>
    </row>
    <row r="228" spans="1:14" hidden="1" x14ac:dyDescent="0.25">
      <c r="A228" s="39" t="s">
        <v>142</v>
      </c>
      <c r="B228" s="36"/>
      <c r="C228" s="36"/>
      <c r="D228" s="36"/>
      <c r="E228" s="36"/>
      <c r="F228" s="36"/>
      <c r="G228" s="36"/>
      <c r="H228" s="36"/>
      <c r="I228" s="36"/>
      <c r="J228" s="36" t="e">
        <f t="shared" si="22"/>
        <v>#DIV/0!</v>
      </c>
      <c r="K228" s="36"/>
      <c r="L228" s="36"/>
      <c r="M228" s="36" t="e">
        <f t="shared" si="23"/>
        <v>#DIV/0!</v>
      </c>
      <c r="N228" s="37"/>
    </row>
    <row r="229" spans="1:14" hidden="1" x14ac:dyDescent="0.25">
      <c r="A229" s="39" t="s">
        <v>143</v>
      </c>
      <c r="B229" s="36"/>
      <c r="C229" s="36"/>
      <c r="D229" s="36"/>
      <c r="E229" s="36"/>
      <c r="F229" s="36"/>
      <c r="G229" s="36"/>
      <c r="H229" s="36"/>
      <c r="I229" s="36"/>
      <c r="J229" s="36" t="e">
        <f t="shared" si="22"/>
        <v>#DIV/0!</v>
      </c>
      <c r="K229" s="36"/>
      <c r="L229" s="36"/>
      <c r="M229" s="36" t="e">
        <f t="shared" si="23"/>
        <v>#DIV/0!</v>
      </c>
      <c r="N229" s="37"/>
    </row>
    <row r="230" spans="1:14" hidden="1" x14ac:dyDescent="0.25">
      <c r="A230" s="39" t="s">
        <v>144</v>
      </c>
      <c r="B230" s="36"/>
      <c r="C230" s="36"/>
      <c r="D230" s="36"/>
      <c r="E230" s="36"/>
      <c r="F230" s="36"/>
      <c r="G230" s="36"/>
      <c r="H230" s="36"/>
      <c r="I230" s="36"/>
      <c r="J230" s="36" t="e">
        <f t="shared" si="22"/>
        <v>#DIV/0!</v>
      </c>
      <c r="K230" s="36"/>
      <c r="L230" s="36"/>
      <c r="M230" s="36" t="e">
        <f t="shared" si="23"/>
        <v>#DIV/0!</v>
      </c>
      <c r="N230" s="37"/>
    </row>
    <row r="231" spans="1:14" hidden="1" x14ac:dyDescent="0.25">
      <c r="A231" s="39" t="s">
        <v>132</v>
      </c>
      <c r="B231" s="36"/>
      <c r="C231" s="36"/>
      <c r="D231" s="36"/>
      <c r="E231" s="36"/>
      <c r="F231" s="36"/>
      <c r="G231" s="36"/>
      <c r="H231" s="36"/>
      <c r="I231" s="36"/>
      <c r="J231" s="36" t="e">
        <f t="shared" si="22"/>
        <v>#DIV/0!</v>
      </c>
      <c r="K231" s="36"/>
      <c r="L231" s="36"/>
      <c r="M231" s="36" t="e">
        <f t="shared" si="23"/>
        <v>#DIV/0!</v>
      </c>
      <c r="N231" s="37"/>
    </row>
    <row r="232" spans="1:14" hidden="1" x14ac:dyDescent="0.25">
      <c r="A232" s="39" t="s">
        <v>133</v>
      </c>
      <c r="B232" s="36"/>
      <c r="C232" s="36"/>
      <c r="D232" s="36"/>
      <c r="E232" s="36"/>
      <c r="F232" s="36"/>
      <c r="G232" s="36"/>
      <c r="H232" s="36"/>
      <c r="I232" s="36"/>
      <c r="J232" s="36" t="e">
        <f t="shared" si="22"/>
        <v>#DIV/0!</v>
      </c>
      <c r="K232" s="36"/>
      <c r="L232" s="36"/>
      <c r="M232" s="36" t="e">
        <f t="shared" si="23"/>
        <v>#DIV/0!</v>
      </c>
      <c r="N232" s="37"/>
    </row>
    <row r="233" spans="1:14" hidden="1" x14ac:dyDescent="0.25">
      <c r="A233" s="39" t="s">
        <v>134</v>
      </c>
      <c r="B233" s="36"/>
      <c r="C233" s="36"/>
      <c r="D233" s="36"/>
      <c r="E233" s="36"/>
      <c r="F233" s="36"/>
      <c r="G233" s="36"/>
      <c r="H233" s="36"/>
      <c r="I233" s="36"/>
      <c r="J233" s="36" t="e">
        <f t="shared" si="22"/>
        <v>#DIV/0!</v>
      </c>
      <c r="K233" s="36"/>
      <c r="L233" s="36"/>
      <c r="M233" s="36" t="e">
        <f t="shared" si="23"/>
        <v>#DIV/0!</v>
      </c>
      <c r="N233" s="37"/>
    </row>
    <row r="234" spans="1:14" hidden="1" x14ac:dyDescent="0.25">
      <c r="A234" s="39" t="s">
        <v>135</v>
      </c>
      <c r="B234" s="36"/>
      <c r="C234" s="36"/>
      <c r="D234" s="36"/>
      <c r="E234" s="36"/>
      <c r="F234" s="36"/>
      <c r="G234" s="36"/>
      <c r="H234" s="36"/>
      <c r="I234" s="36"/>
      <c r="J234" s="36" t="e">
        <f t="shared" si="22"/>
        <v>#DIV/0!</v>
      </c>
      <c r="K234" s="36"/>
      <c r="L234" s="36"/>
      <c r="M234" s="36" t="e">
        <f t="shared" si="23"/>
        <v>#DIV/0!</v>
      </c>
      <c r="N234" s="37"/>
    </row>
    <row r="235" spans="1:14" hidden="1" x14ac:dyDescent="0.25">
      <c r="A235" s="39" t="s">
        <v>136</v>
      </c>
      <c r="B235" s="36"/>
      <c r="C235" s="36"/>
      <c r="D235" s="36"/>
      <c r="E235" s="36"/>
      <c r="F235" s="36"/>
      <c r="G235" s="36"/>
      <c r="H235" s="36"/>
      <c r="I235" s="36"/>
      <c r="J235" s="36" t="e">
        <f t="shared" si="22"/>
        <v>#DIV/0!</v>
      </c>
      <c r="K235" s="36"/>
      <c r="L235" s="36"/>
      <c r="M235" s="36" t="e">
        <f t="shared" si="23"/>
        <v>#DIV/0!</v>
      </c>
      <c r="N235" s="37"/>
    </row>
    <row r="236" spans="1:14" ht="15.75" hidden="1" thickBot="1" x14ac:dyDescent="0.3">
      <c r="A236" s="40" t="s">
        <v>137</v>
      </c>
      <c r="B236" s="38"/>
      <c r="C236" s="38"/>
      <c r="D236" s="38"/>
      <c r="E236" s="38"/>
      <c r="F236" s="38"/>
      <c r="G236" s="38"/>
      <c r="H236" s="38"/>
      <c r="I236" s="38"/>
      <c r="J236" s="38" t="e">
        <f t="shared" si="22"/>
        <v>#DIV/0!</v>
      </c>
      <c r="K236" s="38"/>
      <c r="L236" s="38"/>
      <c r="M236" s="38" t="e">
        <f t="shared" si="23"/>
        <v>#DIV/0!</v>
      </c>
      <c r="N236" s="42"/>
    </row>
    <row r="237" spans="1:14" hidden="1" x14ac:dyDescent="0.25"/>
    <row r="238" spans="1:14" ht="20.25" hidden="1" x14ac:dyDescent="0.25">
      <c r="A238" s="1027" t="s">
        <v>171</v>
      </c>
      <c r="B238" s="1028"/>
      <c r="C238" s="1028"/>
      <c r="D238" s="1028"/>
      <c r="E238" s="1028"/>
      <c r="F238" s="1028"/>
      <c r="G238" s="1028"/>
      <c r="H238" s="1028"/>
      <c r="I238" s="1028"/>
      <c r="J238" s="1028"/>
      <c r="K238" s="1028"/>
      <c r="L238" s="1028"/>
      <c r="M238" s="1028"/>
      <c r="N238" s="1029"/>
    </row>
    <row r="239" spans="1:14" ht="38.25" hidden="1" x14ac:dyDescent="0.25">
      <c r="A239" s="32" t="s">
        <v>63</v>
      </c>
      <c r="B239" s="33" t="s">
        <v>149</v>
      </c>
      <c r="C239" s="33" t="s">
        <v>150</v>
      </c>
      <c r="D239" s="33" t="s">
        <v>151</v>
      </c>
      <c r="E239" s="33" t="s">
        <v>152</v>
      </c>
      <c r="F239" s="33" t="s">
        <v>172</v>
      </c>
      <c r="G239" s="33" t="s">
        <v>154</v>
      </c>
      <c r="H239" s="33" t="s">
        <v>173</v>
      </c>
      <c r="I239" s="33" t="s">
        <v>174</v>
      </c>
      <c r="J239" s="41" t="s">
        <v>175</v>
      </c>
      <c r="K239" s="33" t="s">
        <v>158</v>
      </c>
      <c r="L239" s="33" t="s">
        <v>159</v>
      </c>
      <c r="M239" s="33" t="s">
        <v>160</v>
      </c>
      <c r="N239" s="34" t="s">
        <v>161</v>
      </c>
    </row>
    <row r="240" spans="1:14" hidden="1" x14ac:dyDescent="0.25">
      <c r="A240" s="39" t="s">
        <v>139</v>
      </c>
      <c r="B240" s="36"/>
      <c r="C240" s="36"/>
      <c r="D240" s="36"/>
      <c r="E240" s="36"/>
      <c r="F240" s="36"/>
      <c r="G240" s="36"/>
      <c r="H240" s="36"/>
      <c r="I240" s="36"/>
      <c r="J240" s="36" t="e">
        <f t="shared" ref="J240:J251" si="24">I240/H240</f>
        <v>#DIV/0!</v>
      </c>
      <c r="K240" s="36"/>
      <c r="L240" s="36"/>
      <c r="M240" s="36" t="e">
        <f t="shared" ref="M240:M251" si="25">L240/K240</f>
        <v>#DIV/0!</v>
      </c>
      <c r="N240" s="37"/>
    </row>
    <row r="241" spans="1:14" hidden="1" x14ac:dyDescent="0.25">
      <c r="A241" s="39" t="s">
        <v>140</v>
      </c>
      <c r="B241" s="36"/>
      <c r="C241" s="36"/>
      <c r="D241" s="36"/>
      <c r="E241" s="36"/>
      <c r="F241" s="36"/>
      <c r="G241" s="36"/>
      <c r="H241" s="36"/>
      <c r="I241" s="36"/>
      <c r="J241" s="36" t="e">
        <f t="shared" si="24"/>
        <v>#DIV/0!</v>
      </c>
      <c r="K241" s="36"/>
      <c r="L241" s="36"/>
      <c r="M241" s="36" t="e">
        <f t="shared" si="25"/>
        <v>#DIV/0!</v>
      </c>
      <c r="N241" s="37"/>
    </row>
    <row r="242" spans="1:14" hidden="1" x14ac:dyDescent="0.25">
      <c r="A242" s="39" t="s">
        <v>141</v>
      </c>
      <c r="B242" s="36"/>
      <c r="C242" s="36"/>
      <c r="D242" s="36"/>
      <c r="E242" s="36"/>
      <c r="F242" s="36"/>
      <c r="G242" s="36"/>
      <c r="H242" s="36"/>
      <c r="I242" s="36"/>
      <c r="J242" s="36" t="e">
        <f t="shared" si="24"/>
        <v>#DIV/0!</v>
      </c>
      <c r="K242" s="36"/>
      <c r="L242" s="36"/>
      <c r="M242" s="36" t="e">
        <f t="shared" si="25"/>
        <v>#DIV/0!</v>
      </c>
      <c r="N242" s="37"/>
    </row>
    <row r="243" spans="1:14" hidden="1" x14ac:dyDescent="0.25">
      <c r="A243" s="39" t="s">
        <v>142</v>
      </c>
      <c r="B243" s="36"/>
      <c r="C243" s="36"/>
      <c r="D243" s="36"/>
      <c r="E243" s="36"/>
      <c r="F243" s="36"/>
      <c r="G243" s="36"/>
      <c r="H243" s="36"/>
      <c r="I243" s="36"/>
      <c r="J243" s="36" t="e">
        <f t="shared" si="24"/>
        <v>#DIV/0!</v>
      </c>
      <c r="K243" s="36"/>
      <c r="L243" s="36"/>
      <c r="M243" s="36" t="e">
        <f t="shared" si="25"/>
        <v>#DIV/0!</v>
      </c>
      <c r="N243" s="37"/>
    </row>
    <row r="244" spans="1:14" hidden="1" x14ac:dyDescent="0.25">
      <c r="A244" s="39" t="s">
        <v>143</v>
      </c>
      <c r="B244" s="36"/>
      <c r="C244" s="36"/>
      <c r="D244" s="36"/>
      <c r="E244" s="36"/>
      <c r="F244" s="36"/>
      <c r="G244" s="36"/>
      <c r="H244" s="36"/>
      <c r="I244" s="36"/>
      <c r="J244" s="36" t="e">
        <f t="shared" si="24"/>
        <v>#DIV/0!</v>
      </c>
      <c r="K244" s="36"/>
      <c r="L244" s="36"/>
      <c r="M244" s="36" t="e">
        <f t="shared" si="25"/>
        <v>#DIV/0!</v>
      </c>
      <c r="N244" s="37"/>
    </row>
    <row r="245" spans="1:14" hidden="1" x14ac:dyDescent="0.25">
      <c r="A245" s="39" t="s">
        <v>144</v>
      </c>
      <c r="B245" s="36"/>
      <c r="C245" s="36"/>
      <c r="D245" s="36"/>
      <c r="E245" s="36"/>
      <c r="F245" s="36"/>
      <c r="G245" s="36"/>
      <c r="H245" s="36"/>
      <c r="I245" s="36"/>
      <c r="J245" s="36" t="e">
        <f t="shared" si="24"/>
        <v>#DIV/0!</v>
      </c>
      <c r="K245" s="36"/>
      <c r="L245" s="36"/>
      <c r="M245" s="36" t="e">
        <f t="shared" si="25"/>
        <v>#DIV/0!</v>
      </c>
      <c r="N245" s="37"/>
    </row>
    <row r="246" spans="1:14" hidden="1" x14ac:dyDescent="0.25">
      <c r="A246" s="39" t="s">
        <v>132</v>
      </c>
      <c r="B246" s="36"/>
      <c r="C246" s="36"/>
      <c r="D246" s="36"/>
      <c r="E246" s="36"/>
      <c r="F246" s="36"/>
      <c r="G246" s="36"/>
      <c r="H246" s="36"/>
      <c r="I246" s="36"/>
      <c r="J246" s="36" t="e">
        <f t="shared" si="24"/>
        <v>#DIV/0!</v>
      </c>
      <c r="K246" s="36"/>
      <c r="L246" s="36"/>
      <c r="M246" s="36" t="e">
        <f t="shared" si="25"/>
        <v>#DIV/0!</v>
      </c>
      <c r="N246" s="37"/>
    </row>
    <row r="247" spans="1:14" hidden="1" x14ac:dyDescent="0.25">
      <c r="A247" s="39" t="s">
        <v>133</v>
      </c>
      <c r="B247" s="36"/>
      <c r="C247" s="36"/>
      <c r="D247" s="36"/>
      <c r="E247" s="36"/>
      <c r="F247" s="36"/>
      <c r="G247" s="36"/>
      <c r="H247" s="36"/>
      <c r="I247" s="36"/>
      <c r="J247" s="36" t="e">
        <f t="shared" si="24"/>
        <v>#DIV/0!</v>
      </c>
      <c r="K247" s="36"/>
      <c r="L247" s="36"/>
      <c r="M247" s="36" t="e">
        <f t="shared" si="25"/>
        <v>#DIV/0!</v>
      </c>
      <c r="N247" s="37"/>
    </row>
    <row r="248" spans="1:14" hidden="1" x14ac:dyDescent="0.25">
      <c r="A248" s="39" t="s">
        <v>134</v>
      </c>
      <c r="B248" s="36"/>
      <c r="C248" s="36"/>
      <c r="D248" s="36"/>
      <c r="E248" s="36"/>
      <c r="F248" s="36"/>
      <c r="G248" s="36"/>
      <c r="H248" s="36"/>
      <c r="I248" s="36"/>
      <c r="J248" s="36" t="e">
        <f t="shared" si="24"/>
        <v>#DIV/0!</v>
      </c>
      <c r="K248" s="36"/>
      <c r="L248" s="36"/>
      <c r="M248" s="36" t="e">
        <f t="shared" si="25"/>
        <v>#DIV/0!</v>
      </c>
      <c r="N248" s="37"/>
    </row>
    <row r="249" spans="1:14" hidden="1" x14ac:dyDescent="0.25">
      <c r="A249" s="39" t="s">
        <v>135</v>
      </c>
      <c r="B249" s="36"/>
      <c r="C249" s="36"/>
      <c r="D249" s="36"/>
      <c r="E249" s="36"/>
      <c r="F249" s="36"/>
      <c r="G249" s="36"/>
      <c r="H249" s="36"/>
      <c r="I249" s="36"/>
      <c r="J249" s="36" t="e">
        <f t="shared" si="24"/>
        <v>#DIV/0!</v>
      </c>
      <c r="K249" s="36"/>
      <c r="L249" s="36"/>
      <c r="M249" s="36" t="e">
        <f t="shared" si="25"/>
        <v>#DIV/0!</v>
      </c>
      <c r="N249" s="37"/>
    </row>
    <row r="250" spans="1:14" hidden="1" x14ac:dyDescent="0.25">
      <c r="A250" s="39" t="s">
        <v>136</v>
      </c>
      <c r="B250" s="36"/>
      <c r="C250" s="36"/>
      <c r="D250" s="36"/>
      <c r="E250" s="36"/>
      <c r="F250" s="36"/>
      <c r="G250" s="36"/>
      <c r="H250" s="36"/>
      <c r="I250" s="36"/>
      <c r="J250" s="36" t="e">
        <f t="shared" si="24"/>
        <v>#DIV/0!</v>
      </c>
      <c r="K250" s="36"/>
      <c r="L250" s="36"/>
      <c r="M250" s="36" t="e">
        <f t="shared" si="25"/>
        <v>#DIV/0!</v>
      </c>
      <c r="N250" s="37"/>
    </row>
    <row r="251" spans="1:14" ht="15.75" hidden="1" thickBot="1" x14ac:dyDescent="0.3">
      <c r="A251" s="40" t="s">
        <v>137</v>
      </c>
      <c r="B251" s="38"/>
      <c r="C251" s="38"/>
      <c r="D251" s="38"/>
      <c r="E251" s="38"/>
      <c r="F251" s="38"/>
      <c r="G251" s="38"/>
      <c r="H251" s="38"/>
      <c r="I251" s="38"/>
      <c r="J251" s="38" t="e">
        <f t="shared" si="24"/>
        <v>#DIV/0!</v>
      </c>
      <c r="K251" s="38"/>
      <c r="L251" s="38"/>
      <c r="M251" s="38" t="e">
        <f t="shared" si="25"/>
        <v>#DIV/0!</v>
      </c>
      <c r="N251" s="42"/>
    </row>
    <row r="253" spans="1:14" ht="20.25" hidden="1" x14ac:dyDescent="0.25">
      <c r="A253" s="1027" t="s">
        <v>176</v>
      </c>
      <c r="B253" s="1028"/>
      <c r="C253" s="1028"/>
      <c r="D253" s="1028"/>
      <c r="E253" s="1028"/>
      <c r="F253" s="1028"/>
      <c r="G253" s="1028"/>
      <c r="H253" s="1028"/>
      <c r="I253" s="1028"/>
      <c r="J253" s="1028"/>
      <c r="K253" s="1028"/>
      <c r="L253" s="1028"/>
      <c r="M253" s="1028"/>
      <c r="N253" s="1029"/>
    </row>
    <row r="254" spans="1:14" ht="38.25" hidden="1" x14ac:dyDescent="0.25">
      <c r="A254" s="32" t="s">
        <v>64</v>
      </c>
      <c r="B254" s="33" t="s">
        <v>149</v>
      </c>
      <c r="C254" s="33" t="s">
        <v>150</v>
      </c>
      <c r="D254" s="33" t="s">
        <v>151</v>
      </c>
      <c r="E254" s="33" t="s">
        <v>152</v>
      </c>
      <c r="F254" s="33" t="s">
        <v>177</v>
      </c>
      <c r="G254" s="33" t="s">
        <v>154</v>
      </c>
      <c r="H254" s="33" t="s">
        <v>178</v>
      </c>
      <c r="I254" s="33" t="s">
        <v>179</v>
      </c>
      <c r="J254" s="41" t="s">
        <v>180</v>
      </c>
      <c r="K254" s="33" t="s">
        <v>158</v>
      </c>
      <c r="L254" s="33" t="s">
        <v>159</v>
      </c>
      <c r="M254" s="33" t="s">
        <v>160</v>
      </c>
      <c r="N254" s="34" t="s">
        <v>161</v>
      </c>
    </row>
    <row r="255" spans="1:14" hidden="1" x14ac:dyDescent="0.25">
      <c r="A255" s="39" t="s">
        <v>139</v>
      </c>
      <c r="B255" s="36"/>
      <c r="C255" s="36"/>
      <c r="D255" s="36"/>
      <c r="E255" s="36"/>
      <c r="F255" s="36"/>
      <c r="G255" s="36"/>
      <c r="H255" s="36"/>
      <c r="I255" s="36"/>
      <c r="J255" s="36" t="e">
        <f t="shared" ref="J255:J266" si="26">I255/H255</f>
        <v>#DIV/0!</v>
      </c>
      <c r="K255" s="36"/>
      <c r="L255" s="36"/>
      <c r="M255" s="36" t="e">
        <f t="shared" ref="M255:M266" si="27">L255/K255</f>
        <v>#DIV/0!</v>
      </c>
      <c r="N255" s="37"/>
    </row>
    <row r="256" spans="1:14" hidden="1" x14ac:dyDescent="0.25">
      <c r="A256" s="39" t="s">
        <v>140</v>
      </c>
      <c r="B256" s="36"/>
      <c r="C256" s="36"/>
      <c r="D256" s="36"/>
      <c r="E256" s="36"/>
      <c r="F256" s="36"/>
      <c r="G256" s="36"/>
      <c r="H256" s="36"/>
      <c r="I256" s="36"/>
      <c r="J256" s="36" t="e">
        <f t="shared" si="26"/>
        <v>#DIV/0!</v>
      </c>
      <c r="K256" s="36"/>
      <c r="L256" s="36"/>
      <c r="M256" s="36" t="e">
        <f t="shared" si="27"/>
        <v>#DIV/0!</v>
      </c>
      <c r="N256" s="37"/>
    </row>
    <row r="257" spans="1:14" hidden="1" x14ac:dyDescent="0.25">
      <c r="A257" s="39" t="s">
        <v>141</v>
      </c>
      <c r="B257" s="36"/>
      <c r="C257" s="36"/>
      <c r="D257" s="36"/>
      <c r="E257" s="36"/>
      <c r="F257" s="36"/>
      <c r="G257" s="36"/>
      <c r="H257" s="36"/>
      <c r="I257" s="36"/>
      <c r="J257" s="36" t="e">
        <f t="shared" si="26"/>
        <v>#DIV/0!</v>
      </c>
      <c r="K257" s="36"/>
      <c r="L257" s="36"/>
      <c r="M257" s="36" t="e">
        <f t="shared" si="27"/>
        <v>#DIV/0!</v>
      </c>
      <c r="N257" s="37"/>
    </row>
    <row r="258" spans="1:14" hidden="1" x14ac:dyDescent="0.25">
      <c r="A258" s="39" t="s">
        <v>142</v>
      </c>
      <c r="B258" s="36"/>
      <c r="C258" s="36"/>
      <c r="D258" s="36"/>
      <c r="E258" s="36"/>
      <c r="F258" s="36"/>
      <c r="G258" s="36"/>
      <c r="H258" s="36"/>
      <c r="I258" s="36"/>
      <c r="J258" s="36" t="e">
        <f t="shared" si="26"/>
        <v>#DIV/0!</v>
      </c>
      <c r="K258" s="36"/>
      <c r="L258" s="36"/>
      <c r="M258" s="36" t="e">
        <f t="shared" si="27"/>
        <v>#DIV/0!</v>
      </c>
      <c r="N258" s="37"/>
    </row>
    <row r="259" spans="1:14" hidden="1" x14ac:dyDescent="0.25">
      <c r="A259" s="39" t="s">
        <v>143</v>
      </c>
      <c r="B259" s="36"/>
      <c r="C259" s="36"/>
      <c r="D259" s="36"/>
      <c r="E259" s="36"/>
      <c r="F259" s="36"/>
      <c r="G259" s="36"/>
      <c r="H259" s="36"/>
      <c r="I259" s="36"/>
      <c r="J259" s="36" t="e">
        <f t="shared" si="26"/>
        <v>#DIV/0!</v>
      </c>
      <c r="K259" s="36"/>
      <c r="L259" s="36"/>
      <c r="M259" s="36" t="e">
        <f t="shared" si="27"/>
        <v>#DIV/0!</v>
      </c>
      <c r="N259" s="37"/>
    </row>
    <row r="260" spans="1:14" hidden="1" x14ac:dyDescent="0.25">
      <c r="A260" s="39" t="s">
        <v>144</v>
      </c>
      <c r="B260" s="36"/>
      <c r="C260" s="36"/>
      <c r="D260" s="36"/>
      <c r="E260" s="36"/>
      <c r="F260" s="36"/>
      <c r="G260" s="36"/>
      <c r="H260" s="36"/>
      <c r="I260" s="36"/>
      <c r="J260" s="36" t="e">
        <f t="shared" si="26"/>
        <v>#DIV/0!</v>
      </c>
      <c r="K260" s="36"/>
      <c r="L260" s="36"/>
      <c r="M260" s="36" t="e">
        <f t="shared" si="27"/>
        <v>#DIV/0!</v>
      </c>
      <c r="N260" s="37"/>
    </row>
    <row r="261" spans="1:14" hidden="1" x14ac:dyDescent="0.25">
      <c r="A261" s="39" t="s">
        <v>132</v>
      </c>
      <c r="B261" s="36"/>
      <c r="C261" s="36"/>
      <c r="D261" s="36"/>
      <c r="E261" s="36"/>
      <c r="F261" s="36"/>
      <c r="G261" s="36"/>
      <c r="H261" s="36"/>
      <c r="I261" s="36"/>
      <c r="J261" s="36" t="e">
        <f t="shared" si="26"/>
        <v>#DIV/0!</v>
      </c>
      <c r="K261" s="36"/>
      <c r="L261" s="36"/>
      <c r="M261" s="36" t="e">
        <f t="shared" si="27"/>
        <v>#DIV/0!</v>
      </c>
      <c r="N261" s="37"/>
    </row>
    <row r="262" spans="1:14" hidden="1" x14ac:dyDescent="0.25">
      <c r="A262" s="39" t="s">
        <v>133</v>
      </c>
      <c r="B262" s="36"/>
      <c r="C262" s="36"/>
      <c r="D262" s="36"/>
      <c r="E262" s="36"/>
      <c r="F262" s="36"/>
      <c r="G262" s="36"/>
      <c r="H262" s="36"/>
      <c r="I262" s="36"/>
      <c r="J262" s="36" t="e">
        <f t="shared" si="26"/>
        <v>#DIV/0!</v>
      </c>
      <c r="K262" s="36"/>
      <c r="L262" s="36"/>
      <c r="M262" s="36" t="e">
        <f t="shared" si="27"/>
        <v>#DIV/0!</v>
      </c>
      <c r="N262" s="37"/>
    </row>
    <row r="263" spans="1:14" hidden="1" x14ac:dyDescent="0.25">
      <c r="A263" s="39" t="s">
        <v>134</v>
      </c>
      <c r="B263" s="36"/>
      <c r="C263" s="36"/>
      <c r="D263" s="36"/>
      <c r="E263" s="36"/>
      <c r="F263" s="36"/>
      <c r="G263" s="36"/>
      <c r="H263" s="36"/>
      <c r="I263" s="36"/>
      <c r="J263" s="36" t="e">
        <f t="shared" si="26"/>
        <v>#DIV/0!</v>
      </c>
      <c r="K263" s="36"/>
      <c r="L263" s="36"/>
      <c r="M263" s="36" t="e">
        <f t="shared" si="27"/>
        <v>#DIV/0!</v>
      </c>
      <c r="N263" s="37"/>
    </row>
    <row r="264" spans="1:14" hidden="1" x14ac:dyDescent="0.25">
      <c r="A264" s="39" t="s">
        <v>135</v>
      </c>
      <c r="B264" s="36"/>
      <c r="C264" s="36"/>
      <c r="D264" s="36"/>
      <c r="E264" s="36"/>
      <c r="F264" s="36"/>
      <c r="G264" s="36"/>
      <c r="H264" s="36"/>
      <c r="I264" s="36"/>
      <c r="J264" s="36" t="e">
        <f t="shared" si="26"/>
        <v>#DIV/0!</v>
      </c>
      <c r="K264" s="36"/>
      <c r="L264" s="36"/>
      <c r="M264" s="36" t="e">
        <f t="shared" si="27"/>
        <v>#DIV/0!</v>
      </c>
      <c r="N264" s="37"/>
    </row>
    <row r="265" spans="1:14" hidden="1" x14ac:dyDescent="0.25">
      <c r="A265" s="39" t="s">
        <v>136</v>
      </c>
      <c r="B265" s="36"/>
      <c r="C265" s="36"/>
      <c r="D265" s="36"/>
      <c r="E265" s="36"/>
      <c r="F265" s="36"/>
      <c r="G265" s="36"/>
      <c r="H265" s="36"/>
      <c r="I265" s="36"/>
      <c r="J265" s="36" t="e">
        <f t="shared" si="26"/>
        <v>#DIV/0!</v>
      </c>
      <c r="K265" s="36"/>
      <c r="L265" s="36"/>
      <c r="M265" s="36" t="e">
        <f t="shared" si="27"/>
        <v>#DIV/0!</v>
      </c>
      <c r="N265" s="37"/>
    </row>
    <row r="266" spans="1:14" ht="15.75" hidden="1" thickBot="1" x14ac:dyDescent="0.3">
      <c r="A266" s="40" t="s">
        <v>137</v>
      </c>
      <c r="B266" s="38"/>
      <c r="C266" s="38"/>
      <c r="D266" s="38"/>
      <c r="E266" s="38"/>
      <c r="F266" s="38"/>
      <c r="G266" s="38"/>
      <c r="H266" s="38"/>
      <c r="I266" s="38"/>
      <c r="J266" s="38" t="e">
        <f t="shared" si="26"/>
        <v>#DIV/0!</v>
      </c>
      <c r="K266" s="38"/>
      <c r="L266" s="38"/>
      <c r="M266" s="38" t="e">
        <f t="shared" si="27"/>
        <v>#DIV/0!</v>
      </c>
      <c r="N266" s="42"/>
    </row>
    <row r="269" spans="1:14" ht="20.25" hidden="1" x14ac:dyDescent="0.3">
      <c r="A269" s="1041" t="s">
        <v>181</v>
      </c>
      <c r="B269" s="1042"/>
      <c r="C269" s="1042"/>
      <c r="D269" s="1042"/>
      <c r="E269" s="1042"/>
      <c r="F269" s="1042"/>
      <c r="G269" s="1043"/>
    </row>
    <row r="270" spans="1:14" ht="39" hidden="1" thickBot="1" x14ac:dyDescent="0.3">
      <c r="A270" s="32" t="s">
        <v>49</v>
      </c>
      <c r="B270" s="43" t="s">
        <v>149</v>
      </c>
      <c r="C270" s="43" t="s">
        <v>150</v>
      </c>
      <c r="D270" s="43" t="s">
        <v>182</v>
      </c>
      <c r="E270" s="43" t="s">
        <v>183</v>
      </c>
      <c r="F270" s="43" t="s">
        <v>184</v>
      </c>
      <c r="G270" s="44" t="s">
        <v>185</v>
      </c>
    </row>
    <row r="271" spans="1:14" hidden="1" x14ac:dyDescent="0.25">
      <c r="A271" s="133" t="s">
        <v>132</v>
      </c>
      <c r="B271" s="1097" t="s">
        <v>217</v>
      </c>
      <c r="C271" s="1099" t="s">
        <v>229</v>
      </c>
      <c r="D271" s="1098" t="s">
        <v>230</v>
      </c>
      <c r="E271" s="135">
        <v>2239274028</v>
      </c>
      <c r="F271" s="135">
        <v>15250000</v>
      </c>
      <c r="G271" s="136" t="s">
        <v>238</v>
      </c>
      <c r="H271" s="3">
        <f t="shared" ref="H271:H276" si="28">LEN(G271)</f>
        <v>27</v>
      </c>
      <c r="N271" s="116"/>
    </row>
    <row r="272" spans="1:14" hidden="1" x14ac:dyDescent="0.25">
      <c r="A272" s="35" t="s">
        <v>133</v>
      </c>
      <c r="B272" s="1086"/>
      <c r="C272" s="1100"/>
      <c r="D272" s="1068"/>
      <c r="E272" s="75">
        <v>2239274028</v>
      </c>
      <c r="F272" s="75">
        <v>186734000</v>
      </c>
      <c r="G272" s="76"/>
      <c r="H272" s="3">
        <f t="shared" si="28"/>
        <v>0</v>
      </c>
    </row>
    <row r="273" spans="1:14" hidden="1" x14ac:dyDescent="0.25">
      <c r="A273" s="35" t="s">
        <v>134</v>
      </c>
      <c r="B273" s="1086"/>
      <c r="C273" s="1100"/>
      <c r="D273" s="1068"/>
      <c r="E273" s="75">
        <v>2239274028</v>
      </c>
      <c r="F273" s="75">
        <v>208535000</v>
      </c>
      <c r="G273" s="76"/>
      <c r="H273" s="3">
        <f t="shared" si="28"/>
        <v>0</v>
      </c>
    </row>
    <row r="274" spans="1:14" hidden="1" x14ac:dyDescent="0.25">
      <c r="A274" s="72" t="s">
        <v>135</v>
      </c>
      <c r="B274" s="1086"/>
      <c r="C274" s="1100"/>
      <c r="D274" s="1068"/>
      <c r="E274" s="96">
        <v>2239274028</v>
      </c>
      <c r="F274" s="96">
        <f>+[2]INVERSIÓN!P11</f>
        <v>208535000</v>
      </c>
      <c r="G274" s="132" t="s">
        <v>231</v>
      </c>
      <c r="H274" s="3">
        <f>LEN(G274)</f>
        <v>69</v>
      </c>
    </row>
    <row r="275" spans="1:14" hidden="1" x14ac:dyDescent="0.25">
      <c r="A275" s="117" t="s">
        <v>136</v>
      </c>
      <c r="B275" s="1086"/>
      <c r="C275" s="1100"/>
      <c r="D275" s="1068"/>
      <c r="E275" s="98">
        <f>+[2]INVERSIÓN!H11</f>
        <v>2239274028</v>
      </c>
      <c r="F275" s="98">
        <f>+[2]INVERSIÓN!R11</f>
        <v>261972893</v>
      </c>
      <c r="G275" s="129" t="s">
        <v>254</v>
      </c>
      <c r="H275" s="3">
        <f t="shared" si="28"/>
        <v>107</v>
      </c>
    </row>
    <row r="276" spans="1:14" ht="15.75" hidden="1" thickBot="1" x14ac:dyDescent="0.3">
      <c r="A276" s="106" t="s">
        <v>137</v>
      </c>
      <c r="B276" s="1087"/>
      <c r="C276" s="1101"/>
      <c r="D276" s="1069"/>
      <c r="E276" s="118">
        <f>+[2]INVERSIÓN!S15</f>
        <v>1985716202</v>
      </c>
      <c r="F276" s="118">
        <f>+[2]INVERSIÓN!EB15</f>
        <v>835562923</v>
      </c>
      <c r="G276" s="119" t="s">
        <v>263</v>
      </c>
      <c r="H276" s="3">
        <f t="shared" si="28"/>
        <v>222</v>
      </c>
    </row>
    <row r="277" spans="1:14" hidden="1" x14ac:dyDescent="0.25">
      <c r="A277" s="57"/>
      <c r="B277" s="57"/>
      <c r="C277" s="57"/>
      <c r="D277" s="57"/>
      <c r="E277" s="57"/>
      <c r="F277" s="57"/>
      <c r="G277" s="57"/>
    </row>
    <row r="278" spans="1:14" hidden="1" x14ac:dyDescent="0.25">
      <c r="A278" s="57"/>
      <c r="B278" s="57"/>
      <c r="C278" s="57"/>
      <c r="D278" s="57"/>
      <c r="E278" s="57"/>
      <c r="F278" s="57"/>
      <c r="G278" s="57"/>
    </row>
    <row r="279" spans="1:14" ht="39" hidden="1" thickBot="1" x14ac:dyDescent="0.3">
      <c r="A279" s="32" t="s">
        <v>49</v>
      </c>
      <c r="B279" s="43" t="s">
        <v>149</v>
      </c>
      <c r="C279" s="43" t="s">
        <v>150</v>
      </c>
      <c r="D279" s="43" t="s">
        <v>182</v>
      </c>
      <c r="E279" s="63" t="s">
        <v>183</v>
      </c>
      <c r="F279" s="63" t="s">
        <v>184</v>
      </c>
      <c r="G279" s="64" t="s">
        <v>185</v>
      </c>
    </row>
    <row r="280" spans="1:14" hidden="1" x14ac:dyDescent="0.25">
      <c r="A280" s="133" t="s">
        <v>132</v>
      </c>
      <c r="B280" s="1097" t="s">
        <v>220</v>
      </c>
      <c r="C280" s="1097" t="s">
        <v>221</v>
      </c>
      <c r="D280" s="1088" t="s">
        <v>232</v>
      </c>
      <c r="E280" s="74">
        <v>632180000</v>
      </c>
      <c r="F280" s="134">
        <v>0</v>
      </c>
      <c r="G280" s="36" t="s">
        <v>239</v>
      </c>
      <c r="H280" s="3">
        <f t="shared" ref="H280:H285" si="29">LEN(G280)</f>
        <v>30</v>
      </c>
    </row>
    <row r="281" spans="1:14" hidden="1" x14ac:dyDescent="0.25">
      <c r="A281" s="35" t="s">
        <v>133</v>
      </c>
      <c r="B281" s="1086"/>
      <c r="C281" s="1086"/>
      <c r="D281" s="1089"/>
      <c r="E281" s="74">
        <v>632180000</v>
      </c>
      <c r="F281" s="134">
        <v>183792000</v>
      </c>
      <c r="G281" s="36"/>
      <c r="H281" s="3">
        <f t="shared" si="29"/>
        <v>0</v>
      </c>
    </row>
    <row r="282" spans="1:14" hidden="1" x14ac:dyDescent="0.25">
      <c r="A282" s="35" t="s">
        <v>134</v>
      </c>
      <c r="B282" s="1086"/>
      <c r="C282" s="1086"/>
      <c r="D282" s="1089"/>
      <c r="E282" s="74">
        <v>632180000</v>
      </c>
      <c r="F282" s="134">
        <v>190062000</v>
      </c>
      <c r="G282" s="36"/>
      <c r="H282" s="3">
        <f t="shared" si="29"/>
        <v>0</v>
      </c>
    </row>
    <row r="283" spans="1:14" hidden="1" x14ac:dyDescent="0.25">
      <c r="A283" s="72" t="s">
        <v>135</v>
      </c>
      <c r="B283" s="1086"/>
      <c r="C283" s="1086"/>
      <c r="D283" s="1089"/>
      <c r="E283" s="97">
        <v>632180000</v>
      </c>
      <c r="F283" s="98">
        <f>+[2]INVERSIÓN!DZ17</f>
        <v>190062000</v>
      </c>
      <c r="G283" s="94" t="s">
        <v>233</v>
      </c>
      <c r="H283" s="3">
        <f>LEN(G283)</f>
        <v>48</v>
      </c>
    </row>
    <row r="284" spans="1:14" hidden="1" x14ac:dyDescent="0.25">
      <c r="A284" s="72" t="s">
        <v>136</v>
      </c>
      <c r="B284" s="1086"/>
      <c r="C284" s="1086"/>
      <c r="D284" s="1089"/>
      <c r="E284" s="97">
        <f>+[2]INVERSIÓN!H17</f>
        <v>632180000</v>
      </c>
      <c r="F284" s="98">
        <f>+[2]INVERSIÓN!R17</f>
        <v>208073593</v>
      </c>
      <c r="G284" s="94" t="s">
        <v>255</v>
      </c>
      <c r="H284" s="3">
        <f t="shared" si="29"/>
        <v>87</v>
      </c>
      <c r="N284" s="116"/>
    </row>
    <row r="285" spans="1:14" ht="15.75" hidden="1" thickBot="1" x14ac:dyDescent="0.3">
      <c r="A285" s="106" t="s">
        <v>137</v>
      </c>
      <c r="B285" s="1087"/>
      <c r="C285" s="1087"/>
      <c r="D285" s="1090"/>
      <c r="E285" s="118">
        <f>+[2]INVERSIÓN!S17</f>
        <v>588967593</v>
      </c>
      <c r="F285" s="118">
        <f>+[2]INVERSIÓN!T17</f>
        <v>543446593</v>
      </c>
      <c r="G285" s="120" t="s">
        <v>264</v>
      </c>
      <c r="H285" s="3">
        <f t="shared" si="29"/>
        <v>139</v>
      </c>
      <c r="N285" s="116"/>
    </row>
    <row r="286" spans="1:14" hidden="1" x14ac:dyDescent="0.25">
      <c r="A286" s="57"/>
      <c r="B286" s="57"/>
      <c r="C286" s="57"/>
      <c r="D286" s="57"/>
      <c r="E286" s="57"/>
      <c r="F286" s="57"/>
      <c r="G286" s="57"/>
    </row>
    <row r="287" spans="1:14" hidden="1" x14ac:dyDescent="0.25">
      <c r="A287" s="57"/>
      <c r="B287" s="57"/>
      <c r="C287" s="57"/>
      <c r="D287" s="57"/>
      <c r="E287" s="57"/>
      <c r="F287" s="57"/>
      <c r="G287" s="57"/>
    </row>
    <row r="288" spans="1:14" ht="39" hidden="1" thickBot="1" x14ac:dyDescent="0.3">
      <c r="A288" s="32" t="s">
        <v>49</v>
      </c>
      <c r="B288" s="43" t="s">
        <v>149</v>
      </c>
      <c r="C288" s="43" t="s">
        <v>150</v>
      </c>
      <c r="D288" s="43" t="s">
        <v>182</v>
      </c>
      <c r="E288" s="63" t="s">
        <v>183</v>
      </c>
      <c r="F288" s="63" t="s">
        <v>184</v>
      </c>
      <c r="G288" s="64" t="s">
        <v>185</v>
      </c>
    </row>
    <row r="289" spans="1:8" hidden="1" x14ac:dyDescent="0.25">
      <c r="A289" s="133" t="s">
        <v>132</v>
      </c>
      <c r="B289" s="1097" t="s">
        <v>220</v>
      </c>
      <c r="C289" s="1097" t="s">
        <v>221</v>
      </c>
      <c r="D289" s="1098" t="s">
        <v>234</v>
      </c>
      <c r="E289" s="74">
        <v>846820000</v>
      </c>
      <c r="F289" s="134">
        <v>0</v>
      </c>
      <c r="G289" s="36" t="s">
        <v>239</v>
      </c>
      <c r="H289" s="3">
        <f t="shared" ref="H289:H294" si="30">LEN(G289)</f>
        <v>30</v>
      </c>
    </row>
    <row r="290" spans="1:8" hidden="1" x14ac:dyDescent="0.25">
      <c r="A290" s="35" t="s">
        <v>133</v>
      </c>
      <c r="B290" s="1086"/>
      <c r="C290" s="1086"/>
      <c r="D290" s="1068"/>
      <c r="E290" s="74">
        <v>846820000</v>
      </c>
      <c r="F290" s="73">
        <v>298980000</v>
      </c>
      <c r="G290" s="36"/>
      <c r="H290" s="3">
        <f t="shared" si="30"/>
        <v>0</v>
      </c>
    </row>
    <row r="291" spans="1:8" hidden="1" x14ac:dyDescent="0.25">
      <c r="A291" s="35" t="s">
        <v>134</v>
      </c>
      <c r="B291" s="1086"/>
      <c r="C291" s="1086"/>
      <c r="D291" s="1068"/>
      <c r="E291" s="74">
        <v>846820000</v>
      </c>
      <c r="F291" s="73">
        <v>316529347</v>
      </c>
      <c r="G291" s="36"/>
      <c r="H291" s="3">
        <f t="shared" si="30"/>
        <v>0</v>
      </c>
    </row>
    <row r="292" spans="1:8" hidden="1" x14ac:dyDescent="0.25">
      <c r="A292" s="72" t="s">
        <v>135</v>
      </c>
      <c r="B292" s="1086"/>
      <c r="C292" s="1086"/>
      <c r="D292" s="1068"/>
      <c r="E292" s="97">
        <v>846820000</v>
      </c>
      <c r="F292" s="98">
        <f>+[2]INVERSIÓN!DZ27</f>
        <v>323308102</v>
      </c>
      <c r="G292" s="94" t="s">
        <v>235</v>
      </c>
      <c r="H292" s="3">
        <f>LEN(G292)</f>
        <v>72</v>
      </c>
    </row>
    <row r="293" spans="1:8" hidden="1" x14ac:dyDescent="0.25">
      <c r="A293" s="117" t="s">
        <v>136</v>
      </c>
      <c r="B293" s="1086"/>
      <c r="C293" s="1086"/>
      <c r="D293" s="1068"/>
      <c r="E293" s="97">
        <f>+[2]INVERSIÓN!H23</f>
        <v>846820000</v>
      </c>
      <c r="F293" s="98">
        <f>+[2]INVERSIÓN!R23</f>
        <v>328756825</v>
      </c>
      <c r="G293" s="94" t="s">
        <v>256</v>
      </c>
      <c r="H293" s="3">
        <f t="shared" si="30"/>
        <v>111</v>
      </c>
    </row>
    <row r="294" spans="1:8" ht="15.75" hidden="1" thickBot="1" x14ac:dyDescent="0.3">
      <c r="A294" s="106" t="s">
        <v>137</v>
      </c>
      <c r="B294" s="1087"/>
      <c r="C294" s="1087"/>
      <c r="D294" s="1069"/>
      <c r="E294" s="121">
        <f>+[2]INVERSIÓN!S23</f>
        <v>817958593</v>
      </c>
      <c r="F294" s="121">
        <f>+[2]INVERSIÓN!T23</f>
        <v>755491393</v>
      </c>
      <c r="G294" s="120" t="s">
        <v>265</v>
      </c>
      <c r="H294" s="3">
        <f t="shared" si="30"/>
        <v>223</v>
      </c>
    </row>
    <row r="295" spans="1:8" hidden="1" x14ac:dyDescent="0.25">
      <c r="A295" s="57"/>
      <c r="B295" s="57"/>
      <c r="C295" s="57"/>
      <c r="D295" s="57"/>
      <c r="E295" s="57"/>
      <c r="F295" s="57"/>
      <c r="G295" s="57"/>
    </row>
    <row r="296" spans="1:8" hidden="1" x14ac:dyDescent="0.25">
      <c r="A296" s="57"/>
      <c r="B296" s="57"/>
      <c r="C296" s="57"/>
      <c r="D296" s="57"/>
      <c r="E296" s="57"/>
      <c r="F296" s="57"/>
      <c r="G296" s="57"/>
    </row>
    <row r="297" spans="1:8" ht="39" hidden="1" thickBot="1" x14ac:dyDescent="0.3">
      <c r="A297" s="32" t="s">
        <v>49</v>
      </c>
      <c r="B297" s="43" t="s">
        <v>149</v>
      </c>
      <c r="C297" s="43" t="s">
        <v>150</v>
      </c>
      <c r="D297" s="43" t="s">
        <v>182</v>
      </c>
      <c r="E297" s="63" t="s">
        <v>183</v>
      </c>
      <c r="F297" s="63" t="s">
        <v>184</v>
      </c>
      <c r="G297" s="64" t="s">
        <v>185</v>
      </c>
    </row>
    <row r="298" spans="1:8" hidden="1" x14ac:dyDescent="0.25">
      <c r="A298" s="133" t="s">
        <v>132</v>
      </c>
      <c r="B298" s="1097" t="s">
        <v>226</v>
      </c>
      <c r="C298" s="1097" t="s">
        <v>227</v>
      </c>
      <c r="D298" s="1098" t="s">
        <v>236</v>
      </c>
      <c r="E298" s="74">
        <v>201000000</v>
      </c>
      <c r="F298" s="134">
        <v>0</v>
      </c>
      <c r="G298" s="36" t="s">
        <v>239</v>
      </c>
      <c r="H298" s="3">
        <f t="shared" ref="H298:H303" si="31">LEN(G298)</f>
        <v>30</v>
      </c>
    </row>
    <row r="299" spans="1:8" hidden="1" x14ac:dyDescent="0.25">
      <c r="A299" s="35" t="s">
        <v>133</v>
      </c>
      <c r="B299" s="1086"/>
      <c r="C299" s="1086"/>
      <c r="D299" s="1068"/>
      <c r="E299" s="74">
        <v>201000000</v>
      </c>
      <c r="F299" s="73">
        <v>71564000</v>
      </c>
      <c r="G299" s="36"/>
      <c r="H299" s="3">
        <f t="shared" si="31"/>
        <v>0</v>
      </c>
    </row>
    <row r="300" spans="1:8" hidden="1" x14ac:dyDescent="0.25">
      <c r="A300" s="35" t="s">
        <v>134</v>
      </c>
      <c r="B300" s="1086"/>
      <c r="C300" s="1086"/>
      <c r="D300" s="1068"/>
      <c r="E300" s="74">
        <v>201000000</v>
      </c>
      <c r="F300" s="73">
        <v>71564000</v>
      </c>
      <c r="G300" s="36"/>
      <c r="H300" s="3">
        <f t="shared" si="31"/>
        <v>0</v>
      </c>
    </row>
    <row r="301" spans="1:8" hidden="1" x14ac:dyDescent="0.25">
      <c r="A301" s="72" t="s">
        <v>135</v>
      </c>
      <c r="B301" s="1086"/>
      <c r="C301" s="1086"/>
      <c r="D301" s="1068"/>
      <c r="E301" s="97">
        <v>201000000</v>
      </c>
      <c r="F301" s="98">
        <f>+[2]INVERSIÓN!DZ33</f>
        <v>71564000</v>
      </c>
      <c r="G301" s="94" t="s">
        <v>237</v>
      </c>
      <c r="H301" s="3">
        <f>LEN(G301)</f>
        <v>48</v>
      </c>
    </row>
    <row r="302" spans="1:8" hidden="1" x14ac:dyDescent="0.25">
      <c r="A302" s="72" t="s">
        <v>136</v>
      </c>
      <c r="B302" s="1086"/>
      <c r="C302" s="1086"/>
      <c r="D302" s="1068"/>
      <c r="E302" s="97">
        <f>+[2]INVERSIÓN!H29</f>
        <v>201000000</v>
      </c>
      <c r="F302" s="98">
        <f>+[2]INVERSIÓN!R29</f>
        <v>76021593</v>
      </c>
      <c r="G302" s="94" t="s">
        <v>257</v>
      </c>
      <c r="H302" s="3">
        <f t="shared" si="31"/>
        <v>88</v>
      </c>
    </row>
    <row r="303" spans="1:8" ht="15.75" hidden="1" thickBot="1" x14ac:dyDescent="0.3">
      <c r="A303" s="106" t="s">
        <v>137</v>
      </c>
      <c r="B303" s="1087"/>
      <c r="C303" s="1087"/>
      <c r="D303" s="1069"/>
      <c r="E303" s="118">
        <f>+[2]INVERSIÓN!S29</f>
        <v>144912593</v>
      </c>
      <c r="F303" s="118">
        <f>+[2]INVERSIÓN!T29</f>
        <v>143476093</v>
      </c>
      <c r="G303" s="120" t="s">
        <v>266</v>
      </c>
      <c r="H303" s="3">
        <f t="shared" si="31"/>
        <v>157</v>
      </c>
    </row>
    <row r="304" spans="1:8" x14ac:dyDescent="0.25">
      <c r="A304" s="57"/>
      <c r="B304" s="100"/>
      <c r="C304" s="100"/>
      <c r="D304" s="156"/>
      <c r="E304" s="116"/>
      <c r="F304" s="116"/>
      <c r="G304" s="71"/>
      <c r="H304" s="3"/>
    </row>
    <row r="305" spans="1:14" x14ac:dyDescent="0.25">
      <c r="A305" s="57"/>
      <c r="B305" s="100"/>
      <c r="C305" s="100"/>
      <c r="D305" s="156"/>
      <c r="E305" s="116"/>
      <c r="F305" s="116"/>
      <c r="G305" s="71"/>
      <c r="H305" s="3"/>
    </row>
    <row r="306" spans="1:14" ht="15.75" thickBot="1" x14ac:dyDescent="0.3">
      <c r="A306" s="57"/>
      <c r="B306" s="100"/>
      <c r="C306" s="100"/>
      <c r="D306" s="156"/>
      <c r="E306" s="116"/>
      <c r="F306" s="116"/>
      <c r="G306" s="71"/>
      <c r="H306" s="3"/>
    </row>
    <row r="307" spans="1:14" ht="20.25" x14ac:dyDescent="0.3">
      <c r="A307" s="1041" t="s">
        <v>186</v>
      </c>
      <c r="B307" s="1042"/>
      <c r="C307" s="1042"/>
      <c r="D307" s="1042"/>
      <c r="E307" s="1042"/>
      <c r="F307" s="1042"/>
      <c r="G307" s="1043"/>
    </row>
    <row r="308" spans="1:14" ht="39" thickBot="1" x14ac:dyDescent="0.3">
      <c r="A308" s="32" t="s">
        <v>50</v>
      </c>
      <c r="B308" s="43" t="s">
        <v>149</v>
      </c>
      <c r="C308" s="43" t="s">
        <v>150</v>
      </c>
      <c r="D308" s="43" t="s">
        <v>182</v>
      </c>
      <c r="E308" s="43" t="s">
        <v>187</v>
      </c>
      <c r="F308" s="43" t="s">
        <v>188</v>
      </c>
      <c r="G308" s="44" t="s">
        <v>185</v>
      </c>
    </row>
    <row r="309" spans="1:14" x14ac:dyDescent="0.25">
      <c r="A309" s="180" t="s">
        <v>139</v>
      </c>
      <c r="B309" s="1097" t="s">
        <v>217</v>
      </c>
      <c r="C309" s="1099" t="s">
        <v>229</v>
      </c>
      <c r="D309" s="1098" t="s">
        <v>230</v>
      </c>
      <c r="E309" s="181">
        <f>+INVERSIÓN!V11</f>
        <v>2693651241</v>
      </c>
      <c r="F309" s="181">
        <v>0</v>
      </c>
      <c r="G309" s="182"/>
      <c r="H309" s="3">
        <f t="shared" ref="H309:H320" si="32">LEN(G309)</f>
        <v>0</v>
      </c>
      <c r="N309" s="116"/>
    </row>
    <row r="310" spans="1:14" x14ac:dyDescent="0.25">
      <c r="A310" s="133" t="s">
        <v>140</v>
      </c>
      <c r="B310" s="1086"/>
      <c r="C310" s="1100"/>
      <c r="D310" s="1068"/>
      <c r="E310" s="135"/>
      <c r="F310" s="135"/>
      <c r="G310" s="136"/>
      <c r="H310" s="3">
        <f t="shared" si="32"/>
        <v>0</v>
      </c>
      <c r="N310" s="116"/>
    </row>
    <row r="311" spans="1:14" x14ac:dyDescent="0.25">
      <c r="A311" s="133" t="s">
        <v>141</v>
      </c>
      <c r="B311" s="1086"/>
      <c r="C311" s="1100"/>
      <c r="D311" s="1068"/>
      <c r="E311" s="135"/>
      <c r="F311" s="135"/>
      <c r="G311" s="136"/>
      <c r="H311" s="3">
        <f t="shared" si="32"/>
        <v>0</v>
      </c>
      <c r="N311" s="116"/>
    </row>
    <row r="312" spans="1:14" x14ac:dyDescent="0.25">
      <c r="A312" s="133" t="s">
        <v>142</v>
      </c>
      <c r="B312" s="1086"/>
      <c r="C312" s="1100"/>
      <c r="D312" s="1068"/>
      <c r="E312" s="135"/>
      <c r="F312" s="135"/>
      <c r="G312" s="136"/>
      <c r="H312" s="3">
        <f t="shared" si="32"/>
        <v>0</v>
      </c>
      <c r="N312" s="116"/>
    </row>
    <row r="313" spans="1:14" x14ac:dyDescent="0.25">
      <c r="A313" s="133" t="s">
        <v>143</v>
      </c>
      <c r="B313" s="1086"/>
      <c r="C313" s="1100"/>
      <c r="D313" s="1068"/>
      <c r="E313" s="135"/>
      <c r="F313" s="135"/>
      <c r="G313" s="136"/>
      <c r="H313" s="3">
        <f t="shared" si="32"/>
        <v>0</v>
      </c>
      <c r="N313" s="116"/>
    </row>
    <row r="314" spans="1:14" x14ac:dyDescent="0.25">
      <c r="A314" s="133" t="s">
        <v>144</v>
      </c>
      <c r="B314" s="1086"/>
      <c r="C314" s="1100"/>
      <c r="D314" s="1068"/>
      <c r="E314" s="135"/>
      <c r="F314" s="135"/>
      <c r="G314" s="136"/>
      <c r="H314" s="3">
        <f t="shared" si="32"/>
        <v>0</v>
      </c>
      <c r="N314" s="116"/>
    </row>
    <row r="315" spans="1:14" x14ac:dyDescent="0.25">
      <c r="A315" s="133" t="s">
        <v>132</v>
      </c>
      <c r="B315" s="1086"/>
      <c r="C315" s="1100"/>
      <c r="D315" s="1068"/>
      <c r="E315" s="135"/>
      <c r="F315" s="135"/>
      <c r="G315" s="136"/>
      <c r="H315" s="3">
        <f t="shared" si="32"/>
        <v>0</v>
      </c>
      <c r="N315" s="116"/>
    </row>
    <row r="316" spans="1:14" x14ac:dyDescent="0.25">
      <c r="A316" s="35" t="s">
        <v>133</v>
      </c>
      <c r="B316" s="1086"/>
      <c r="C316" s="1100"/>
      <c r="D316" s="1068"/>
      <c r="E316" s="75"/>
      <c r="F316" s="75"/>
      <c r="G316" s="76"/>
      <c r="H316" s="3">
        <f t="shared" si="32"/>
        <v>0</v>
      </c>
    </row>
    <row r="317" spans="1:14" x14ac:dyDescent="0.25">
      <c r="A317" s="35" t="s">
        <v>134</v>
      </c>
      <c r="B317" s="1086"/>
      <c r="C317" s="1100"/>
      <c r="D317" s="1068"/>
      <c r="E317" s="75"/>
      <c r="F317" s="75"/>
      <c r="G317" s="76"/>
      <c r="H317" s="3">
        <f t="shared" si="32"/>
        <v>0</v>
      </c>
    </row>
    <row r="318" spans="1:14" x14ac:dyDescent="0.25">
      <c r="A318" s="72" t="s">
        <v>135</v>
      </c>
      <c r="B318" s="1086"/>
      <c r="C318" s="1100"/>
      <c r="D318" s="1068"/>
      <c r="E318" s="96"/>
      <c r="F318" s="96"/>
      <c r="G318" s="132"/>
      <c r="H318" s="3">
        <f t="shared" si="32"/>
        <v>0</v>
      </c>
    </row>
    <row r="319" spans="1:14" x14ac:dyDescent="0.25">
      <c r="A319" s="117" t="s">
        <v>136</v>
      </c>
      <c r="B319" s="1086"/>
      <c r="C319" s="1100"/>
      <c r="D319" s="1068"/>
      <c r="E319" s="98"/>
      <c r="F319" s="98"/>
      <c r="G319" s="129"/>
      <c r="H319" s="3">
        <f t="shared" si="32"/>
        <v>0</v>
      </c>
    </row>
    <row r="320" spans="1:14" ht="15.75" thickBot="1" x14ac:dyDescent="0.3">
      <c r="A320" s="150" t="s">
        <v>137</v>
      </c>
      <c r="B320" s="1087"/>
      <c r="C320" s="1101"/>
      <c r="D320" s="1069"/>
      <c r="E320" s="167"/>
      <c r="F320" s="167"/>
      <c r="G320" s="168"/>
      <c r="H320" s="3">
        <f t="shared" si="32"/>
        <v>0</v>
      </c>
    </row>
    <row r="321" spans="1:14" x14ac:dyDescent="0.25">
      <c r="A321" s="57"/>
      <c r="B321" s="57"/>
      <c r="C321" s="57"/>
      <c r="D321" s="57"/>
      <c r="E321" s="57"/>
      <c r="F321" s="57"/>
      <c r="G321" s="57"/>
    </row>
    <row r="322" spans="1:14" ht="15.75" thickBot="1" x14ac:dyDescent="0.3">
      <c r="A322" s="57"/>
      <c r="B322" s="57"/>
      <c r="C322" s="57"/>
      <c r="D322" s="57"/>
      <c r="E322" s="57"/>
      <c r="F322" s="57"/>
      <c r="G322" s="57"/>
    </row>
    <row r="323" spans="1:14" ht="39" thickBot="1" x14ac:dyDescent="0.3">
      <c r="A323" s="32" t="s">
        <v>50</v>
      </c>
      <c r="B323" s="169" t="s">
        <v>149</v>
      </c>
      <c r="C323" s="169" t="s">
        <v>150</v>
      </c>
      <c r="D323" s="169" t="s">
        <v>182</v>
      </c>
      <c r="E323" s="43" t="s">
        <v>187</v>
      </c>
      <c r="F323" s="43" t="s">
        <v>188</v>
      </c>
      <c r="G323" s="170" t="s">
        <v>185</v>
      </c>
    </row>
    <row r="324" spans="1:14" x14ac:dyDescent="0.25">
      <c r="A324" s="180" t="s">
        <v>139</v>
      </c>
      <c r="B324" s="1097" t="s">
        <v>220</v>
      </c>
      <c r="C324" s="1097" t="s">
        <v>221</v>
      </c>
      <c r="D324" s="1098" t="s">
        <v>232</v>
      </c>
      <c r="E324" s="121">
        <f>+INVERSIÓN!V20</f>
        <v>0</v>
      </c>
      <c r="F324" s="183">
        <v>0</v>
      </c>
      <c r="G324" s="159"/>
      <c r="H324" s="3">
        <f t="shared" ref="H324:H335" si="33">LEN(G324)</f>
        <v>0</v>
      </c>
    </row>
    <row r="325" spans="1:14" x14ac:dyDescent="0.25">
      <c r="A325" s="133" t="s">
        <v>140</v>
      </c>
      <c r="B325" s="1086"/>
      <c r="C325" s="1086"/>
      <c r="D325" s="1068"/>
      <c r="E325" s="74"/>
      <c r="F325" s="134"/>
      <c r="G325" s="37"/>
      <c r="H325" s="3">
        <f t="shared" si="33"/>
        <v>0</v>
      </c>
    </row>
    <row r="326" spans="1:14" x14ac:dyDescent="0.25">
      <c r="A326" s="133" t="s">
        <v>141</v>
      </c>
      <c r="B326" s="1086"/>
      <c r="C326" s="1086"/>
      <c r="D326" s="1068"/>
      <c r="E326" s="74"/>
      <c r="F326" s="134"/>
      <c r="G326" s="37"/>
      <c r="H326" s="3">
        <f t="shared" si="33"/>
        <v>0</v>
      </c>
    </row>
    <row r="327" spans="1:14" x14ac:dyDescent="0.25">
      <c r="A327" s="133" t="s">
        <v>142</v>
      </c>
      <c r="B327" s="1086"/>
      <c r="C327" s="1086"/>
      <c r="D327" s="1068"/>
      <c r="E327" s="74"/>
      <c r="F327" s="134"/>
      <c r="G327" s="37"/>
      <c r="H327" s="3">
        <f t="shared" si="33"/>
        <v>0</v>
      </c>
    </row>
    <row r="328" spans="1:14" x14ac:dyDescent="0.25">
      <c r="A328" s="133" t="s">
        <v>143</v>
      </c>
      <c r="B328" s="1086"/>
      <c r="C328" s="1086"/>
      <c r="D328" s="1068"/>
      <c r="E328" s="74"/>
      <c r="F328" s="134"/>
      <c r="G328" s="37"/>
      <c r="H328" s="3">
        <f t="shared" si="33"/>
        <v>0</v>
      </c>
    </row>
    <row r="329" spans="1:14" x14ac:dyDescent="0.25">
      <c r="A329" s="133" t="s">
        <v>144</v>
      </c>
      <c r="B329" s="1086"/>
      <c r="C329" s="1086"/>
      <c r="D329" s="1068"/>
      <c r="E329" s="74"/>
      <c r="F329" s="134"/>
      <c r="G329" s="37"/>
      <c r="H329" s="3">
        <f t="shared" si="33"/>
        <v>0</v>
      </c>
    </row>
    <row r="330" spans="1:14" x14ac:dyDescent="0.25">
      <c r="A330" s="133" t="s">
        <v>132</v>
      </c>
      <c r="B330" s="1086"/>
      <c r="C330" s="1086"/>
      <c r="D330" s="1068"/>
      <c r="E330" s="74"/>
      <c r="F330" s="134"/>
      <c r="G330" s="37"/>
      <c r="H330" s="3">
        <f t="shared" si="33"/>
        <v>0</v>
      </c>
    </row>
    <row r="331" spans="1:14" x14ac:dyDescent="0.25">
      <c r="A331" s="35" t="s">
        <v>133</v>
      </c>
      <c r="B331" s="1086"/>
      <c r="C331" s="1086"/>
      <c r="D331" s="1068"/>
      <c r="E331" s="74"/>
      <c r="F331" s="134"/>
      <c r="G331" s="37"/>
      <c r="H331" s="3">
        <f t="shared" si="33"/>
        <v>0</v>
      </c>
    </row>
    <row r="332" spans="1:14" x14ac:dyDescent="0.25">
      <c r="A332" s="35" t="s">
        <v>134</v>
      </c>
      <c r="B332" s="1086"/>
      <c r="C332" s="1086"/>
      <c r="D332" s="1068"/>
      <c r="E332" s="74"/>
      <c r="F332" s="134"/>
      <c r="G332" s="37"/>
      <c r="H332" s="3">
        <f t="shared" si="33"/>
        <v>0</v>
      </c>
    </row>
    <row r="333" spans="1:14" x14ac:dyDescent="0.25">
      <c r="A333" s="72" t="s">
        <v>135</v>
      </c>
      <c r="B333" s="1086"/>
      <c r="C333" s="1086"/>
      <c r="D333" s="1068"/>
      <c r="E333" s="74"/>
      <c r="F333" s="134"/>
      <c r="G333" s="37"/>
      <c r="H333" s="3">
        <f t="shared" si="33"/>
        <v>0</v>
      </c>
    </row>
    <row r="334" spans="1:14" x14ac:dyDescent="0.25">
      <c r="A334" s="117" t="s">
        <v>136</v>
      </c>
      <c r="B334" s="1086"/>
      <c r="C334" s="1086"/>
      <c r="D334" s="1068"/>
      <c r="E334" s="97"/>
      <c r="F334" s="98"/>
      <c r="G334" s="129"/>
      <c r="H334" s="3">
        <f t="shared" si="33"/>
        <v>0</v>
      </c>
    </row>
    <row r="335" spans="1:14" ht="15.75" thickBot="1" x14ac:dyDescent="0.3">
      <c r="A335" s="150" t="s">
        <v>137</v>
      </c>
      <c r="B335" s="1087"/>
      <c r="C335" s="1087"/>
      <c r="D335" s="1069"/>
      <c r="E335" s="167"/>
      <c r="F335" s="167"/>
      <c r="G335" s="171"/>
      <c r="H335" s="3">
        <f t="shared" si="33"/>
        <v>0</v>
      </c>
      <c r="N335" s="116"/>
    </row>
    <row r="336" spans="1:14" x14ac:dyDescent="0.25">
      <c r="A336" s="57"/>
      <c r="B336" s="57"/>
      <c r="C336" s="57"/>
      <c r="D336" s="57"/>
      <c r="E336" s="57"/>
      <c r="F336" s="57"/>
      <c r="G336" s="57"/>
    </row>
    <row r="337" spans="1:8" ht="15.75" thickBot="1" x14ac:dyDescent="0.3">
      <c r="A337" s="57"/>
      <c r="B337" s="57"/>
      <c r="C337" s="57"/>
      <c r="D337" s="57"/>
      <c r="E337" s="57"/>
      <c r="F337" s="57"/>
      <c r="G337" s="57"/>
    </row>
    <row r="338" spans="1:8" ht="39" thickBot="1" x14ac:dyDescent="0.3">
      <c r="A338" s="32" t="s">
        <v>50</v>
      </c>
      <c r="B338" s="169" t="s">
        <v>149</v>
      </c>
      <c r="C338" s="169" t="s">
        <v>150</v>
      </c>
      <c r="D338" s="169" t="s">
        <v>182</v>
      </c>
      <c r="E338" s="43" t="s">
        <v>187</v>
      </c>
      <c r="F338" s="43" t="s">
        <v>188</v>
      </c>
      <c r="G338" s="170" t="s">
        <v>185</v>
      </c>
    </row>
    <row r="339" spans="1:8" x14ac:dyDescent="0.25">
      <c r="A339" s="180" t="s">
        <v>139</v>
      </c>
      <c r="B339" s="1097" t="s">
        <v>220</v>
      </c>
      <c r="C339" s="1097" t="s">
        <v>221</v>
      </c>
      <c r="D339" s="1098" t="s">
        <v>234</v>
      </c>
      <c r="E339" s="121">
        <f>+INVERSIÓN!U28</f>
        <v>0</v>
      </c>
      <c r="F339" s="183">
        <v>0</v>
      </c>
      <c r="G339" s="159"/>
      <c r="H339" s="3">
        <f t="shared" ref="H339:H350" si="34">LEN(G339)</f>
        <v>0</v>
      </c>
    </row>
    <row r="340" spans="1:8" x14ac:dyDescent="0.25">
      <c r="A340" s="133" t="s">
        <v>140</v>
      </c>
      <c r="B340" s="1086"/>
      <c r="C340" s="1086"/>
      <c r="D340" s="1068"/>
      <c r="E340" s="74"/>
      <c r="F340" s="134"/>
      <c r="G340" s="37"/>
      <c r="H340" s="3">
        <f t="shared" si="34"/>
        <v>0</v>
      </c>
    </row>
    <row r="341" spans="1:8" x14ac:dyDescent="0.25">
      <c r="A341" s="133" t="s">
        <v>141</v>
      </c>
      <c r="B341" s="1086"/>
      <c r="C341" s="1086"/>
      <c r="D341" s="1068"/>
      <c r="E341" s="74"/>
      <c r="F341" s="134"/>
      <c r="G341" s="37"/>
      <c r="H341" s="3">
        <f t="shared" si="34"/>
        <v>0</v>
      </c>
    </row>
    <row r="342" spans="1:8" x14ac:dyDescent="0.25">
      <c r="A342" s="133" t="s">
        <v>142</v>
      </c>
      <c r="B342" s="1086"/>
      <c r="C342" s="1086"/>
      <c r="D342" s="1068"/>
      <c r="E342" s="74"/>
      <c r="F342" s="134"/>
      <c r="G342" s="37"/>
      <c r="H342" s="3">
        <f t="shared" si="34"/>
        <v>0</v>
      </c>
    </row>
    <row r="343" spans="1:8" x14ac:dyDescent="0.25">
      <c r="A343" s="133" t="s">
        <v>143</v>
      </c>
      <c r="B343" s="1086"/>
      <c r="C343" s="1086"/>
      <c r="D343" s="1068"/>
      <c r="E343" s="74"/>
      <c r="F343" s="134"/>
      <c r="G343" s="37"/>
      <c r="H343" s="3">
        <f t="shared" si="34"/>
        <v>0</v>
      </c>
    </row>
    <row r="344" spans="1:8" x14ac:dyDescent="0.25">
      <c r="A344" s="133" t="s">
        <v>144</v>
      </c>
      <c r="B344" s="1086"/>
      <c r="C344" s="1086"/>
      <c r="D344" s="1068"/>
      <c r="E344" s="74"/>
      <c r="F344" s="134"/>
      <c r="G344" s="37"/>
      <c r="H344" s="3">
        <f t="shared" si="34"/>
        <v>0</v>
      </c>
    </row>
    <row r="345" spans="1:8" x14ac:dyDescent="0.25">
      <c r="A345" s="133" t="s">
        <v>132</v>
      </c>
      <c r="B345" s="1086"/>
      <c r="C345" s="1086"/>
      <c r="D345" s="1068"/>
      <c r="E345" s="74"/>
      <c r="F345" s="134"/>
      <c r="G345" s="37"/>
      <c r="H345" s="3">
        <f t="shared" si="34"/>
        <v>0</v>
      </c>
    </row>
    <row r="346" spans="1:8" x14ac:dyDescent="0.25">
      <c r="A346" s="35" t="s">
        <v>133</v>
      </c>
      <c r="B346" s="1086"/>
      <c r="C346" s="1086"/>
      <c r="D346" s="1068"/>
      <c r="E346" s="74"/>
      <c r="F346" s="73"/>
      <c r="G346" s="37"/>
      <c r="H346" s="3">
        <f t="shared" si="34"/>
        <v>0</v>
      </c>
    </row>
    <row r="347" spans="1:8" x14ac:dyDescent="0.25">
      <c r="A347" s="35" t="s">
        <v>134</v>
      </c>
      <c r="B347" s="1086"/>
      <c r="C347" s="1086"/>
      <c r="D347" s="1068"/>
      <c r="E347" s="74"/>
      <c r="F347" s="73"/>
      <c r="G347" s="37"/>
      <c r="H347" s="3">
        <f t="shared" si="34"/>
        <v>0</v>
      </c>
    </row>
    <row r="348" spans="1:8" x14ac:dyDescent="0.25">
      <c r="A348" s="72" t="s">
        <v>135</v>
      </c>
      <c r="B348" s="1086"/>
      <c r="C348" s="1086"/>
      <c r="D348" s="1068"/>
      <c r="E348" s="97"/>
      <c r="F348" s="98"/>
      <c r="G348" s="129"/>
      <c r="H348" s="3">
        <f t="shared" si="34"/>
        <v>0</v>
      </c>
    </row>
    <row r="349" spans="1:8" x14ac:dyDescent="0.25">
      <c r="A349" s="117" t="s">
        <v>136</v>
      </c>
      <c r="B349" s="1086"/>
      <c r="C349" s="1086"/>
      <c r="D349" s="1068"/>
      <c r="E349" s="97"/>
      <c r="F349" s="98"/>
      <c r="G349" s="129"/>
      <c r="H349" s="3">
        <f t="shared" si="34"/>
        <v>0</v>
      </c>
    </row>
    <row r="350" spans="1:8" ht="15.75" thickBot="1" x14ac:dyDescent="0.3">
      <c r="A350" s="150" t="s">
        <v>137</v>
      </c>
      <c r="B350" s="1087"/>
      <c r="C350" s="1087"/>
      <c r="D350" s="1069"/>
      <c r="E350" s="167"/>
      <c r="F350" s="167"/>
      <c r="G350" s="171"/>
      <c r="H350" s="3">
        <f t="shared" si="34"/>
        <v>0</v>
      </c>
    </row>
    <row r="351" spans="1:8" x14ac:dyDescent="0.25">
      <c r="A351" s="57"/>
      <c r="B351" s="57"/>
      <c r="C351" s="57"/>
      <c r="D351" s="57"/>
      <c r="E351" s="57"/>
      <c r="F351" s="57"/>
      <c r="G351" s="57"/>
    </row>
    <row r="352" spans="1:8" ht="15.75" thickBot="1" x14ac:dyDescent="0.3">
      <c r="A352" s="57"/>
      <c r="B352" s="57"/>
      <c r="C352" s="57"/>
      <c r="D352" s="57"/>
      <c r="E352" s="57"/>
      <c r="F352" s="57"/>
      <c r="G352" s="57"/>
    </row>
    <row r="353" spans="1:8" ht="39" thickBot="1" x14ac:dyDescent="0.3">
      <c r="A353" s="32" t="s">
        <v>50</v>
      </c>
      <c r="B353" s="169" t="s">
        <v>149</v>
      </c>
      <c r="C353" s="169" t="s">
        <v>150</v>
      </c>
      <c r="D353" s="169" t="s">
        <v>182</v>
      </c>
      <c r="E353" s="43" t="s">
        <v>187</v>
      </c>
      <c r="F353" s="43" t="s">
        <v>188</v>
      </c>
      <c r="G353" s="170" t="s">
        <v>185</v>
      </c>
    </row>
    <row r="354" spans="1:8" x14ac:dyDescent="0.25">
      <c r="A354" s="180" t="s">
        <v>139</v>
      </c>
      <c r="B354" s="1097" t="s">
        <v>226</v>
      </c>
      <c r="C354" s="1097" t="s">
        <v>227</v>
      </c>
      <c r="D354" s="1098" t="s">
        <v>236</v>
      </c>
      <c r="E354" s="121" t="e">
        <f>+INVERSIÓN!#REF!</f>
        <v>#REF!</v>
      </c>
      <c r="F354" s="183">
        <v>0</v>
      </c>
      <c r="G354" s="159"/>
      <c r="H354" s="3">
        <f t="shared" ref="H354:H365" si="35">LEN(G354)</f>
        <v>0</v>
      </c>
    </row>
    <row r="355" spans="1:8" x14ac:dyDescent="0.25">
      <c r="A355" s="133" t="s">
        <v>140</v>
      </c>
      <c r="B355" s="1086"/>
      <c r="C355" s="1086"/>
      <c r="D355" s="1068"/>
      <c r="E355" s="74"/>
      <c r="F355" s="134"/>
      <c r="G355" s="37"/>
      <c r="H355" s="3">
        <f t="shared" si="35"/>
        <v>0</v>
      </c>
    </row>
    <row r="356" spans="1:8" x14ac:dyDescent="0.25">
      <c r="A356" s="133" t="s">
        <v>141</v>
      </c>
      <c r="B356" s="1086"/>
      <c r="C356" s="1086"/>
      <c r="D356" s="1068"/>
      <c r="E356" s="74"/>
      <c r="F356" s="134"/>
      <c r="G356" s="37"/>
      <c r="H356" s="3">
        <f t="shared" si="35"/>
        <v>0</v>
      </c>
    </row>
    <row r="357" spans="1:8" x14ac:dyDescent="0.25">
      <c r="A357" s="133" t="s">
        <v>142</v>
      </c>
      <c r="B357" s="1086"/>
      <c r="C357" s="1086"/>
      <c r="D357" s="1068"/>
      <c r="E357" s="74"/>
      <c r="F357" s="134"/>
      <c r="G357" s="37"/>
      <c r="H357" s="3">
        <f t="shared" si="35"/>
        <v>0</v>
      </c>
    </row>
    <row r="358" spans="1:8" x14ac:dyDescent="0.25">
      <c r="A358" s="133" t="s">
        <v>143</v>
      </c>
      <c r="B358" s="1086"/>
      <c r="C358" s="1086"/>
      <c r="D358" s="1068"/>
      <c r="E358" s="74"/>
      <c r="F358" s="134"/>
      <c r="G358" s="37"/>
      <c r="H358" s="3">
        <f t="shared" si="35"/>
        <v>0</v>
      </c>
    </row>
    <row r="359" spans="1:8" x14ac:dyDescent="0.25">
      <c r="A359" s="133" t="s">
        <v>144</v>
      </c>
      <c r="B359" s="1086"/>
      <c r="C359" s="1086"/>
      <c r="D359" s="1068"/>
      <c r="E359" s="74"/>
      <c r="F359" s="134"/>
      <c r="G359" s="37"/>
      <c r="H359" s="3">
        <f t="shared" si="35"/>
        <v>0</v>
      </c>
    </row>
    <row r="360" spans="1:8" x14ac:dyDescent="0.25">
      <c r="A360" s="133" t="s">
        <v>132</v>
      </c>
      <c r="B360" s="1086"/>
      <c r="C360" s="1086"/>
      <c r="D360" s="1068"/>
      <c r="E360" s="74"/>
      <c r="F360" s="134"/>
      <c r="G360" s="37"/>
      <c r="H360" s="3">
        <f t="shared" si="35"/>
        <v>0</v>
      </c>
    </row>
    <row r="361" spans="1:8" x14ac:dyDescent="0.25">
      <c r="A361" s="35" t="s">
        <v>133</v>
      </c>
      <c r="B361" s="1086"/>
      <c r="C361" s="1086"/>
      <c r="D361" s="1068"/>
      <c r="E361" s="74"/>
      <c r="F361" s="73"/>
      <c r="G361" s="37"/>
      <c r="H361" s="3">
        <f t="shared" si="35"/>
        <v>0</v>
      </c>
    </row>
    <row r="362" spans="1:8" x14ac:dyDescent="0.25">
      <c r="A362" s="35" t="s">
        <v>134</v>
      </c>
      <c r="B362" s="1086"/>
      <c r="C362" s="1086"/>
      <c r="D362" s="1068"/>
      <c r="E362" s="74"/>
      <c r="F362" s="73"/>
      <c r="G362" s="37"/>
      <c r="H362" s="3">
        <f t="shared" si="35"/>
        <v>0</v>
      </c>
    </row>
    <row r="363" spans="1:8" x14ac:dyDescent="0.25">
      <c r="A363" s="72" t="s">
        <v>135</v>
      </c>
      <c r="B363" s="1086"/>
      <c r="C363" s="1086"/>
      <c r="D363" s="1068"/>
      <c r="E363" s="97"/>
      <c r="F363" s="98"/>
      <c r="G363" s="129"/>
      <c r="H363" s="3">
        <f t="shared" si="35"/>
        <v>0</v>
      </c>
    </row>
    <row r="364" spans="1:8" x14ac:dyDescent="0.25">
      <c r="A364" s="72" t="s">
        <v>136</v>
      </c>
      <c r="B364" s="1086"/>
      <c r="C364" s="1086"/>
      <c r="D364" s="1068"/>
      <c r="E364" s="97"/>
      <c r="F364" s="98"/>
      <c r="G364" s="129"/>
      <c r="H364" s="3">
        <f t="shared" si="35"/>
        <v>0</v>
      </c>
    </row>
    <row r="365" spans="1:8" ht="15.75" thickBot="1" x14ac:dyDescent="0.3">
      <c r="A365" s="150" t="s">
        <v>137</v>
      </c>
      <c r="B365" s="1087"/>
      <c r="C365" s="1087"/>
      <c r="D365" s="1069"/>
      <c r="E365" s="167"/>
      <c r="F365" s="167"/>
      <c r="G365" s="171"/>
      <c r="H365" s="3">
        <f t="shared" si="35"/>
        <v>0</v>
      </c>
    </row>
    <row r="366" spans="1:8" x14ac:dyDescent="0.25">
      <c r="A366" s="57"/>
      <c r="B366" s="100"/>
      <c r="C366" s="100"/>
      <c r="D366" s="156"/>
      <c r="E366" s="116"/>
      <c r="F366" s="116"/>
      <c r="G366" s="71"/>
      <c r="H366" s="3"/>
    </row>
    <row r="367" spans="1:8" x14ac:dyDescent="0.25">
      <c r="A367" s="57"/>
      <c r="B367" s="100"/>
      <c r="C367" s="100"/>
      <c r="D367" s="156"/>
      <c r="E367" s="116"/>
      <c r="F367" s="116"/>
      <c r="G367" s="71"/>
      <c r="H367" s="3"/>
    </row>
    <row r="368" spans="1:8" hidden="1" x14ac:dyDescent="0.25">
      <c r="A368" s="39" t="s">
        <v>143</v>
      </c>
      <c r="B368" s="36"/>
      <c r="C368" s="36"/>
      <c r="D368" s="36"/>
      <c r="E368" s="36"/>
      <c r="F368" s="36"/>
      <c r="G368" s="37"/>
    </row>
    <row r="369" spans="1:7" hidden="1" x14ac:dyDescent="0.25">
      <c r="A369" s="39" t="s">
        <v>144</v>
      </c>
      <c r="B369" s="36"/>
      <c r="C369" s="36"/>
      <c r="D369" s="36"/>
      <c r="E369" s="36"/>
      <c r="F369" s="36"/>
      <c r="G369" s="37"/>
    </row>
    <row r="370" spans="1:7" hidden="1" x14ac:dyDescent="0.25">
      <c r="A370" s="48" t="s">
        <v>132</v>
      </c>
      <c r="B370" s="49"/>
      <c r="C370" s="49"/>
      <c r="D370" s="49"/>
      <c r="E370" s="49"/>
      <c r="F370" s="49"/>
      <c r="G370" s="50"/>
    </row>
    <row r="371" spans="1:7" hidden="1" x14ac:dyDescent="0.25">
      <c r="A371" s="39" t="s">
        <v>133</v>
      </c>
      <c r="B371" s="36"/>
      <c r="C371" s="36"/>
      <c r="D371" s="36"/>
      <c r="E371" s="36"/>
      <c r="F371" s="36"/>
      <c r="G371" s="37"/>
    </row>
    <row r="372" spans="1:7" hidden="1" x14ac:dyDescent="0.25">
      <c r="A372" s="39" t="s">
        <v>134</v>
      </c>
      <c r="B372" s="36"/>
      <c r="C372" s="36"/>
      <c r="D372" s="36"/>
      <c r="E372" s="36"/>
      <c r="F372" s="36"/>
      <c r="G372" s="37"/>
    </row>
    <row r="373" spans="1:7" hidden="1" x14ac:dyDescent="0.25">
      <c r="A373" s="39" t="s">
        <v>135</v>
      </c>
      <c r="B373" s="36"/>
      <c r="C373" s="36"/>
      <c r="D373" s="36"/>
      <c r="E373" s="36"/>
      <c r="F373" s="36"/>
      <c r="G373" s="37"/>
    </row>
    <row r="374" spans="1:7" hidden="1" x14ac:dyDescent="0.25">
      <c r="A374" s="39" t="s">
        <v>136</v>
      </c>
      <c r="B374" s="36"/>
      <c r="C374" s="36"/>
      <c r="D374" s="36"/>
      <c r="E374" s="36"/>
      <c r="F374" s="36"/>
      <c r="G374" s="37"/>
    </row>
    <row r="375" spans="1:7" ht="15.75" hidden="1" thickBot="1" x14ac:dyDescent="0.3">
      <c r="A375" s="40" t="s">
        <v>137</v>
      </c>
      <c r="B375" s="38"/>
      <c r="C375" s="38"/>
      <c r="D375" s="38"/>
      <c r="E375" s="38"/>
      <c r="F375" s="38"/>
      <c r="G375" s="42"/>
    </row>
    <row r="376" spans="1:7" ht="15.75" hidden="1" thickBot="1" x14ac:dyDescent="0.3">
      <c r="A376" s="51"/>
      <c r="G376" s="52"/>
    </row>
    <row r="377" spans="1:7" ht="20.25" hidden="1" x14ac:dyDescent="0.3">
      <c r="A377" s="1041" t="s">
        <v>189</v>
      </c>
      <c r="B377" s="1042"/>
      <c r="C377" s="1042"/>
      <c r="D377" s="1042"/>
      <c r="E377" s="1042"/>
      <c r="F377" s="1042"/>
      <c r="G377" s="1043"/>
    </row>
    <row r="378" spans="1:7" ht="39" hidden="1" thickBot="1" x14ac:dyDescent="0.3">
      <c r="A378" s="32" t="s">
        <v>63</v>
      </c>
      <c r="B378" s="43" t="s">
        <v>149</v>
      </c>
      <c r="C378" s="43" t="s">
        <v>150</v>
      </c>
      <c r="D378" s="43" t="s">
        <v>182</v>
      </c>
      <c r="E378" s="43" t="s">
        <v>190</v>
      </c>
      <c r="F378" s="43" t="s">
        <v>191</v>
      </c>
      <c r="G378" s="44" t="s">
        <v>185</v>
      </c>
    </row>
    <row r="379" spans="1:7" hidden="1" x14ac:dyDescent="0.25">
      <c r="A379" s="39" t="s">
        <v>139</v>
      </c>
      <c r="B379" s="36"/>
      <c r="C379" s="36"/>
      <c r="D379" s="36"/>
      <c r="E379" s="36"/>
      <c r="F379" s="36"/>
      <c r="G379" s="37"/>
    </row>
    <row r="380" spans="1:7" hidden="1" x14ac:dyDescent="0.25">
      <c r="A380" s="39" t="s">
        <v>140</v>
      </c>
      <c r="B380" s="36"/>
      <c r="C380" s="36"/>
      <c r="D380" s="36"/>
      <c r="E380" s="36"/>
      <c r="F380" s="36"/>
      <c r="G380" s="37"/>
    </row>
    <row r="381" spans="1:7" hidden="1" x14ac:dyDescent="0.25">
      <c r="A381" s="39" t="s">
        <v>141</v>
      </c>
      <c r="B381" s="36"/>
      <c r="C381" s="36"/>
      <c r="D381" s="36"/>
      <c r="E381" s="36"/>
      <c r="F381" s="36"/>
      <c r="G381" s="37"/>
    </row>
    <row r="382" spans="1:7" hidden="1" x14ac:dyDescent="0.25">
      <c r="A382" s="39" t="s">
        <v>142</v>
      </c>
      <c r="B382" s="36"/>
      <c r="C382" s="36"/>
      <c r="D382" s="36"/>
      <c r="E382" s="36"/>
      <c r="F382" s="36"/>
      <c r="G382" s="37"/>
    </row>
    <row r="383" spans="1:7" hidden="1" x14ac:dyDescent="0.25">
      <c r="A383" s="39" t="s">
        <v>143</v>
      </c>
      <c r="B383" s="36"/>
      <c r="C383" s="36"/>
      <c r="D383" s="36"/>
      <c r="E383" s="36"/>
      <c r="F383" s="36"/>
      <c r="G383" s="37"/>
    </row>
    <row r="384" spans="1:7" hidden="1" x14ac:dyDescent="0.25">
      <c r="A384" s="39" t="s">
        <v>144</v>
      </c>
      <c r="B384" s="36"/>
      <c r="C384" s="36"/>
      <c r="D384" s="36"/>
      <c r="E384" s="36"/>
      <c r="F384" s="36"/>
      <c r="G384" s="37"/>
    </row>
    <row r="385" spans="1:7" hidden="1" x14ac:dyDescent="0.25">
      <c r="A385" s="48" t="s">
        <v>132</v>
      </c>
      <c r="B385" s="49"/>
      <c r="C385" s="49"/>
      <c r="D385" s="49"/>
      <c r="E385" s="49"/>
      <c r="F385" s="49"/>
      <c r="G385" s="50"/>
    </row>
    <row r="386" spans="1:7" hidden="1" x14ac:dyDescent="0.25">
      <c r="A386" s="39" t="s">
        <v>133</v>
      </c>
      <c r="B386" s="36"/>
      <c r="C386" s="36"/>
      <c r="D386" s="36"/>
      <c r="E386" s="36"/>
      <c r="F386" s="36"/>
      <c r="G386" s="37"/>
    </row>
    <row r="387" spans="1:7" hidden="1" x14ac:dyDescent="0.25">
      <c r="A387" s="39" t="s">
        <v>134</v>
      </c>
      <c r="B387" s="36"/>
      <c r="C387" s="36"/>
      <c r="D387" s="36"/>
      <c r="E387" s="36"/>
      <c r="F387" s="36"/>
      <c r="G387" s="37"/>
    </row>
    <row r="388" spans="1:7" hidden="1" x14ac:dyDescent="0.25">
      <c r="A388" s="39" t="s">
        <v>135</v>
      </c>
      <c r="B388" s="36"/>
      <c r="C388" s="36"/>
      <c r="D388" s="36"/>
      <c r="E388" s="36"/>
      <c r="F388" s="36"/>
      <c r="G388" s="37"/>
    </row>
    <row r="389" spans="1:7" hidden="1" x14ac:dyDescent="0.25">
      <c r="A389" s="39" t="s">
        <v>136</v>
      </c>
      <c r="B389" s="36"/>
      <c r="C389" s="36"/>
      <c r="D389" s="36"/>
      <c r="E389" s="36"/>
      <c r="F389" s="36"/>
      <c r="G389" s="37"/>
    </row>
    <row r="390" spans="1:7" ht="15.75" hidden="1" thickBot="1" x14ac:dyDescent="0.3">
      <c r="A390" s="40" t="s">
        <v>137</v>
      </c>
      <c r="B390" s="38"/>
      <c r="C390" s="38"/>
      <c r="D390" s="38"/>
      <c r="E390" s="38"/>
      <c r="F390" s="38"/>
      <c r="G390" s="42"/>
    </row>
    <row r="391" spans="1:7" ht="15.75" hidden="1" thickBot="1" x14ac:dyDescent="0.3">
      <c r="A391" s="51"/>
      <c r="G391" s="52"/>
    </row>
    <row r="392" spans="1:7" ht="20.25" hidden="1" x14ac:dyDescent="0.3">
      <c r="A392" s="1041" t="s">
        <v>192</v>
      </c>
      <c r="B392" s="1042"/>
      <c r="C392" s="1042"/>
      <c r="D392" s="1042"/>
      <c r="E392" s="1042"/>
      <c r="F392" s="1042"/>
      <c r="G392" s="1043"/>
    </row>
    <row r="393" spans="1:7" ht="39" hidden="1" thickBot="1" x14ac:dyDescent="0.3">
      <c r="A393" s="32" t="s">
        <v>64</v>
      </c>
      <c r="B393" s="43" t="s">
        <v>149</v>
      </c>
      <c r="C393" s="43" t="s">
        <v>150</v>
      </c>
      <c r="D393" s="43" t="s">
        <v>182</v>
      </c>
      <c r="E393" s="43" t="s">
        <v>193</v>
      </c>
      <c r="F393" s="43" t="s">
        <v>194</v>
      </c>
      <c r="G393" s="44" t="s">
        <v>185</v>
      </c>
    </row>
    <row r="394" spans="1:7" hidden="1" x14ac:dyDescent="0.25">
      <c r="A394" s="39" t="s">
        <v>139</v>
      </c>
      <c r="B394" s="36"/>
      <c r="C394" s="36"/>
      <c r="D394" s="36"/>
      <c r="E394" s="36"/>
      <c r="F394" s="36"/>
      <c r="G394" s="37"/>
    </row>
    <row r="395" spans="1:7" hidden="1" x14ac:dyDescent="0.25">
      <c r="A395" s="39" t="s">
        <v>140</v>
      </c>
      <c r="B395" s="36"/>
      <c r="C395" s="36"/>
      <c r="D395" s="36"/>
      <c r="E395" s="36"/>
      <c r="F395" s="36"/>
      <c r="G395" s="37"/>
    </row>
    <row r="396" spans="1:7" hidden="1" x14ac:dyDescent="0.25">
      <c r="A396" s="39" t="s">
        <v>141</v>
      </c>
      <c r="B396" s="36"/>
      <c r="C396" s="36"/>
      <c r="D396" s="36"/>
      <c r="E396" s="36"/>
      <c r="F396" s="36"/>
      <c r="G396" s="37"/>
    </row>
    <row r="397" spans="1:7" hidden="1" x14ac:dyDescent="0.25">
      <c r="A397" s="39" t="s">
        <v>142</v>
      </c>
      <c r="B397" s="36"/>
      <c r="C397" s="36"/>
      <c r="D397" s="36"/>
      <c r="E397" s="36"/>
      <c r="F397" s="36"/>
      <c r="G397" s="37"/>
    </row>
    <row r="398" spans="1:7" hidden="1" x14ac:dyDescent="0.25">
      <c r="A398" s="39" t="s">
        <v>143</v>
      </c>
      <c r="B398" s="36"/>
      <c r="C398" s="36"/>
      <c r="D398" s="36"/>
      <c r="E398" s="36"/>
      <c r="F398" s="36"/>
      <c r="G398" s="37"/>
    </row>
    <row r="399" spans="1:7" hidden="1" x14ac:dyDescent="0.25">
      <c r="A399" s="39" t="s">
        <v>144</v>
      </c>
      <c r="B399" s="36"/>
      <c r="C399" s="36"/>
      <c r="D399" s="36"/>
      <c r="E399" s="36"/>
      <c r="F399" s="36"/>
      <c r="G399" s="37"/>
    </row>
    <row r="400" spans="1:7" hidden="1" x14ac:dyDescent="0.25">
      <c r="A400" s="48" t="s">
        <v>132</v>
      </c>
      <c r="B400" s="49"/>
      <c r="C400" s="49"/>
      <c r="D400" s="49"/>
      <c r="E400" s="49"/>
      <c r="F400" s="49"/>
      <c r="G400" s="50"/>
    </row>
    <row r="401" spans="1:9" hidden="1" x14ac:dyDescent="0.25">
      <c r="A401" s="39" t="s">
        <v>133</v>
      </c>
      <c r="B401" s="36"/>
      <c r="C401" s="36"/>
      <c r="D401" s="36"/>
      <c r="E401" s="36"/>
      <c r="F401" s="36"/>
      <c r="G401" s="37"/>
    </row>
    <row r="402" spans="1:9" hidden="1" x14ac:dyDescent="0.25">
      <c r="A402" s="39" t="s">
        <v>134</v>
      </c>
      <c r="B402" s="36"/>
      <c r="C402" s="36"/>
      <c r="D402" s="36"/>
      <c r="E402" s="36"/>
      <c r="F402" s="36"/>
      <c r="G402" s="37"/>
    </row>
    <row r="403" spans="1:9" hidden="1" x14ac:dyDescent="0.25">
      <c r="A403" s="39" t="s">
        <v>135</v>
      </c>
      <c r="B403" s="36"/>
      <c r="C403" s="36"/>
      <c r="D403" s="36"/>
      <c r="E403" s="36"/>
      <c r="F403" s="36"/>
      <c r="G403" s="37"/>
    </row>
    <row r="404" spans="1:9" hidden="1" x14ac:dyDescent="0.25">
      <c r="A404" s="39" t="s">
        <v>136</v>
      </c>
      <c r="B404" s="36"/>
      <c r="C404" s="36"/>
      <c r="D404" s="36"/>
      <c r="E404" s="36"/>
      <c r="F404" s="36"/>
      <c r="G404" s="37"/>
    </row>
    <row r="405" spans="1:9" ht="15.75" hidden="1" thickBot="1" x14ac:dyDescent="0.3">
      <c r="A405" s="40" t="s">
        <v>137</v>
      </c>
      <c r="B405" s="38"/>
      <c r="C405" s="38"/>
      <c r="D405" s="38"/>
      <c r="E405" s="38"/>
      <c r="F405" s="38"/>
      <c r="G405" s="42"/>
    </row>
    <row r="407" spans="1:9" ht="21" hidden="1" thickBot="1" x14ac:dyDescent="0.35">
      <c r="A407" s="1094" t="s">
        <v>195</v>
      </c>
      <c r="B407" s="1095"/>
      <c r="C407" s="1095"/>
      <c r="D407" s="1095"/>
      <c r="E407" s="1095"/>
      <c r="F407" s="1095"/>
      <c r="G407" s="1095"/>
      <c r="H407" s="1096"/>
    </row>
    <row r="408" spans="1:9" ht="38.25" hidden="1" x14ac:dyDescent="0.25">
      <c r="A408" s="58" t="s">
        <v>49</v>
      </c>
      <c r="B408" s="59" t="s">
        <v>196</v>
      </c>
      <c r="C408" s="79" t="s">
        <v>152</v>
      </c>
      <c r="D408" s="79" t="s">
        <v>153</v>
      </c>
      <c r="E408" s="79" t="s">
        <v>197</v>
      </c>
      <c r="F408" s="79" t="s">
        <v>198</v>
      </c>
      <c r="G408" s="79" t="s">
        <v>199</v>
      </c>
      <c r="H408" s="61" t="s">
        <v>185</v>
      </c>
    </row>
    <row r="409" spans="1:9" hidden="1" x14ac:dyDescent="0.25">
      <c r="A409" s="35" t="s">
        <v>132</v>
      </c>
      <c r="B409" s="1156" t="s">
        <v>240</v>
      </c>
      <c r="C409" s="1097" t="s">
        <v>241</v>
      </c>
      <c r="D409" s="1157">
        <v>33</v>
      </c>
      <c r="E409" s="78">
        <v>46</v>
      </c>
      <c r="F409" s="45"/>
      <c r="G409" s="45">
        <f t="shared" ref="G409:G414" si="36">F409/E409</f>
        <v>0</v>
      </c>
      <c r="H409" s="46"/>
      <c r="I409" s="3">
        <f t="shared" ref="I409:I414" si="37">LEN(H409)</f>
        <v>0</v>
      </c>
    </row>
    <row r="410" spans="1:9" hidden="1" x14ac:dyDescent="0.25">
      <c r="A410" s="35" t="s">
        <v>133</v>
      </c>
      <c r="B410" s="1083"/>
      <c r="C410" s="1086"/>
      <c r="D410" s="1092"/>
      <c r="E410" s="78">
        <v>46</v>
      </c>
      <c r="F410" s="45"/>
      <c r="G410" s="45">
        <f t="shared" si="36"/>
        <v>0</v>
      </c>
      <c r="H410" s="46"/>
      <c r="I410" s="3">
        <f t="shared" si="37"/>
        <v>0</v>
      </c>
    </row>
    <row r="411" spans="1:9" hidden="1" x14ac:dyDescent="0.25">
      <c r="A411" s="35" t="s">
        <v>134</v>
      </c>
      <c r="B411" s="1083"/>
      <c r="C411" s="1086"/>
      <c r="D411" s="1092"/>
      <c r="E411" s="78">
        <v>46</v>
      </c>
      <c r="F411" s="45"/>
      <c r="G411" s="45">
        <f t="shared" si="36"/>
        <v>0</v>
      </c>
      <c r="H411" s="46"/>
      <c r="I411" s="3">
        <f t="shared" si="37"/>
        <v>0</v>
      </c>
    </row>
    <row r="412" spans="1:9" hidden="1" x14ac:dyDescent="0.25">
      <c r="A412" s="35" t="s">
        <v>135</v>
      </c>
      <c r="B412" s="1083"/>
      <c r="C412" s="1086"/>
      <c r="D412" s="1092"/>
      <c r="E412" s="78">
        <v>46</v>
      </c>
      <c r="F412" s="45">
        <v>44.39</v>
      </c>
      <c r="G412" s="122">
        <f t="shared" si="36"/>
        <v>0.96499999999999997</v>
      </c>
      <c r="H412" s="46" t="s">
        <v>249</v>
      </c>
      <c r="I412" s="3">
        <f>LEN(H412)</f>
        <v>190</v>
      </c>
    </row>
    <row r="413" spans="1:9" hidden="1" x14ac:dyDescent="0.25">
      <c r="A413" s="35" t="s">
        <v>136</v>
      </c>
      <c r="B413" s="1083"/>
      <c r="C413" s="1086"/>
      <c r="D413" s="1092"/>
      <c r="E413" s="78">
        <v>46</v>
      </c>
      <c r="F413" s="45">
        <f>+[2]GESTIÓN!U14</f>
        <v>45.54</v>
      </c>
      <c r="G413" s="122">
        <f t="shared" si="36"/>
        <v>0.99</v>
      </c>
      <c r="H413" s="46" t="s">
        <v>258</v>
      </c>
      <c r="I413" s="3">
        <f t="shared" si="37"/>
        <v>199</v>
      </c>
    </row>
    <row r="414" spans="1:9" ht="15.75" hidden="1" thickBot="1" x14ac:dyDescent="0.3">
      <c r="A414" s="106" t="s">
        <v>137</v>
      </c>
      <c r="B414" s="1084"/>
      <c r="C414" s="1087"/>
      <c r="D414" s="1093"/>
      <c r="E414" s="123">
        <v>46</v>
      </c>
      <c r="F414" s="124">
        <v>45.92</v>
      </c>
      <c r="G414" s="125">
        <f t="shared" si="36"/>
        <v>0.99826086956521742</v>
      </c>
      <c r="H414" s="119" t="s">
        <v>259</v>
      </c>
      <c r="I414" s="3">
        <f t="shared" si="37"/>
        <v>193</v>
      </c>
    </row>
    <row r="415" spans="1:9" hidden="1" x14ac:dyDescent="0.25">
      <c r="A415" s="57"/>
      <c r="B415" s="100"/>
      <c r="C415" s="77"/>
      <c r="D415" s="57"/>
      <c r="E415" s="57"/>
      <c r="F415" s="57"/>
      <c r="G415" s="57"/>
      <c r="H415" s="57"/>
    </row>
    <row r="416" spans="1:9" hidden="1" x14ac:dyDescent="0.25">
      <c r="A416" s="57"/>
      <c r="B416" s="57"/>
      <c r="C416" s="57"/>
      <c r="D416" s="57"/>
      <c r="E416" s="57"/>
      <c r="F416" s="57"/>
      <c r="G416" s="57"/>
      <c r="H416" s="57"/>
    </row>
    <row r="417" spans="1:9" ht="39" hidden="1" thickBot="1" x14ac:dyDescent="0.3">
      <c r="A417" s="62" t="s">
        <v>49</v>
      </c>
      <c r="B417" s="63" t="s">
        <v>196</v>
      </c>
      <c r="C417" s="80" t="s">
        <v>152</v>
      </c>
      <c r="D417" s="80" t="s">
        <v>153</v>
      </c>
      <c r="E417" s="80" t="s">
        <v>197</v>
      </c>
      <c r="F417" s="80" t="s">
        <v>198</v>
      </c>
      <c r="G417" s="80" t="s">
        <v>199</v>
      </c>
      <c r="H417" s="64" t="s">
        <v>185</v>
      </c>
    </row>
    <row r="418" spans="1:9" hidden="1" x14ac:dyDescent="0.25">
      <c r="A418" s="81" t="s">
        <v>132</v>
      </c>
      <c r="B418" s="1082" t="s">
        <v>242</v>
      </c>
      <c r="C418" s="1085" t="s">
        <v>243</v>
      </c>
      <c r="D418" s="1157">
        <v>34</v>
      </c>
      <c r="E418" s="83">
        <v>5</v>
      </c>
      <c r="F418" s="82"/>
      <c r="G418" s="82">
        <f t="shared" ref="G418:G423" si="38">F418/E418</f>
        <v>0</v>
      </c>
      <c r="H418" s="84"/>
      <c r="I418" s="3">
        <f t="shared" ref="I418:I423" si="39">LEN(H418)</f>
        <v>0</v>
      </c>
    </row>
    <row r="419" spans="1:9" hidden="1" x14ac:dyDescent="0.25">
      <c r="A419" s="35" t="s">
        <v>133</v>
      </c>
      <c r="B419" s="1083"/>
      <c r="C419" s="1086"/>
      <c r="D419" s="1092"/>
      <c r="E419" s="69">
        <v>5</v>
      </c>
      <c r="F419" s="45"/>
      <c r="G419" s="45">
        <f t="shared" si="38"/>
        <v>0</v>
      </c>
      <c r="H419" s="46"/>
      <c r="I419" s="3">
        <f t="shared" si="39"/>
        <v>0</v>
      </c>
    </row>
    <row r="420" spans="1:9" hidden="1" x14ac:dyDescent="0.25">
      <c r="A420" s="35" t="s">
        <v>134</v>
      </c>
      <c r="B420" s="1083"/>
      <c r="C420" s="1086"/>
      <c r="D420" s="1092"/>
      <c r="E420" s="69">
        <v>5</v>
      </c>
      <c r="F420" s="45"/>
      <c r="G420" s="45">
        <f t="shared" si="38"/>
        <v>0</v>
      </c>
      <c r="H420" s="46"/>
      <c r="I420" s="3">
        <f t="shared" si="39"/>
        <v>0</v>
      </c>
    </row>
    <row r="421" spans="1:9" hidden="1" x14ac:dyDescent="0.25">
      <c r="A421" s="35" t="s">
        <v>135</v>
      </c>
      <c r="B421" s="1083"/>
      <c r="C421" s="1086"/>
      <c r="D421" s="1092"/>
      <c r="E421" s="69">
        <v>5</v>
      </c>
      <c r="F421" s="45">
        <v>1.54</v>
      </c>
      <c r="G421" s="122">
        <f t="shared" si="38"/>
        <v>0.308</v>
      </c>
      <c r="H421" s="46" t="s">
        <v>244</v>
      </c>
      <c r="I421" s="3">
        <f>LEN(H421)</f>
        <v>200</v>
      </c>
    </row>
    <row r="422" spans="1:9" hidden="1" x14ac:dyDescent="0.25">
      <c r="A422" s="35" t="s">
        <v>136</v>
      </c>
      <c r="B422" s="1083"/>
      <c r="C422" s="1086"/>
      <c r="D422" s="1092"/>
      <c r="E422" s="69">
        <v>5</v>
      </c>
      <c r="F422" s="126">
        <f>+[2]GESTIÓN!U15</f>
        <v>2.5379999999999998</v>
      </c>
      <c r="G422" s="122">
        <f t="shared" si="38"/>
        <v>0.50759999999999994</v>
      </c>
      <c r="H422" s="46" t="s">
        <v>251</v>
      </c>
      <c r="I422" s="3">
        <f t="shared" si="39"/>
        <v>121</v>
      </c>
    </row>
    <row r="423" spans="1:9" ht="15.75" hidden="1" thickBot="1" x14ac:dyDescent="0.3">
      <c r="A423" s="106" t="s">
        <v>137</v>
      </c>
      <c r="B423" s="1084"/>
      <c r="C423" s="1087"/>
      <c r="D423" s="1093"/>
      <c r="E423" s="127">
        <v>5</v>
      </c>
      <c r="F423" s="124">
        <v>5.49</v>
      </c>
      <c r="G423" s="125">
        <f t="shared" si="38"/>
        <v>1.0980000000000001</v>
      </c>
      <c r="H423" s="119" t="s">
        <v>260</v>
      </c>
      <c r="I423" s="3">
        <f t="shared" si="39"/>
        <v>121</v>
      </c>
    </row>
    <row r="424" spans="1:9" hidden="1" x14ac:dyDescent="0.25">
      <c r="A424" s="57"/>
      <c r="B424" s="57"/>
      <c r="C424" s="57"/>
      <c r="D424" s="57"/>
      <c r="E424" s="57"/>
      <c r="F424" s="57"/>
      <c r="G424" s="57"/>
      <c r="H424" s="57"/>
    </row>
    <row r="425" spans="1:9" hidden="1" x14ac:dyDescent="0.25">
      <c r="A425" s="57"/>
      <c r="B425" s="57"/>
      <c r="C425" s="57"/>
      <c r="D425" s="57"/>
      <c r="E425" s="57"/>
      <c r="F425" s="57"/>
      <c r="G425" s="57"/>
      <c r="H425" s="57"/>
    </row>
    <row r="426" spans="1:9" ht="39" hidden="1" thickBot="1" x14ac:dyDescent="0.3">
      <c r="A426" s="62" t="s">
        <v>49</v>
      </c>
      <c r="B426" s="63" t="s">
        <v>196</v>
      </c>
      <c r="C426" s="80" t="s">
        <v>152</v>
      </c>
      <c r="D426" s="80" t="s">
        <v>153</v>
      </c>
      <c r="E426" s="80" t="s">
        <v>197</v>
      </c>
      <c r="F426" s="80" t="s">
        <v>198</v>
      </c>
      <c r="G426" s="80" t="s">
        <v>199</v>
      </c>
      <c r="H426" s="64" t="s">
        <v>185</v>
      </c>
    </row>
    <row r="427" spans="1:9" hidden="1" x14ac:dyDescent="0.25">
      <c r="A427" s="81" t="s">
        <v>132</v>
      </c>
      <c r="B427" s="1082"/>
      <c r="C427" s="1085" t="s">
        <v>243</v>
      </c>
      <c r="D427" s="1088"/>
      <c r="E427" s="83">
        <v>54</v>
      </c>
      <c r="F427" s="82"/>
      <c r="G427" s="82">
        <f t="shared" ref="G427:G432" si="40">F427/E427</f>
        <v>0</v>
      </c>
      <c r="H427" s="84"/>
      <c r="I427" s="3">
        <f t="shared" ref="I427:I432" si="41">LEN(H427)</f>
        <v>0</v>
      </c>
    </row>
    <row r="428" spans="1:9" hidden="1" x14ac:dyDescent="0.25">
      <c r="A428" s="35" t="s">
        <v>133</v>
      </c>
      <c r="B428" s="1083"/>
      <c r="C428" s="1086"/>
      <c r="D428" s="1089"/>
      <c r="E428" s="69">
        <v>54</v>
      </c>
      <c r="F428" s="45"/>
      <c r="G428" s="45">
        <f t="shared" si="40"/>
        <v>0</v>
      </c>
      <c r="H428" s="46"/>
      <c r="I428" s="3">
        <f t="shared" si="41"/>
        <v>0</v>
      </c>
    </row>
    <row r="429" spans="1:9" hidden="1" x14ac:dyDescent="0.25">
      <c r="A429" s="35" t="s">
        <v>134</v>
      </c>
      <c r="B429" s="1083"/>
      <c r="C429" s="1086"/>
      <c r="D429" s="1089"/>
      <c r="E429" s="69">
        <v>54</v>
      </c>
      <c r="F429" s="45"/>
      <c r="G429" s="45">
        <f t="shared" si="40"/>
        <v>0</v>
      </c>
      <c r="H429" s="46"/>
      <c r="I429" s="3">
        <f t="shared" si="41"/>
        <v>0</v>
      </c>
    </row>
    <row r="430" spans="1:9" hidden="1" x14ac:dyDescent="0.25">
      <c r="A430" s="35" t="s">
        <v>135</v>
      </c>
      <c r="B430" s="1083"/>
      <c r="C430" s="1086"/>
      <c r="D430" s="1089"/>
      <c r="E430" s="69">
        <v>54</v>
      </c>
      <c r="F430" s="45">
        <v>4.24</v>
      </c>
      <c r="G430" s="122">
        <f t="shared" si="40"/>
        <v>7.8518518518518529E-2</v>
      </c>
      <c r="H430" s="46" t="s">
        <v>248</v>
      </c>
      <c r="I430" s="3">
        <f>LEN(H430)</f>
        <v>170</v>
      </c>
    </row>
    <row r="431" spans="1:9" hidden="1" x14ac:dyDescent="0.25">
      <c r="A431" s="35" t="s">
        <v>136</v>
      </c>
      <c r="B431" s="1083"/>
      <c r="C431" s="1086"/>
      <c r="D431" s="1089"/>
      <c r="E431" s="69">
        <v>54</v>
      </c>
      <c r="F431" s="126">
        <f>+[2]GESTIÓN!U17</f>
        <v>4.8070000000000004</v>
      </c>
      <c r="G431" s="122">
        <f t="shared" si="40"/>
        <v>8.9018518518518525E-2</v>
      </c>
      <c r="H431" s="46" t="s">
        <v>252</v>
      </c>
      <c r="I431" s="3">
        <f t="shared" si="41"/>
        <v>200</v>
      </c>
    </row>
    <row r="432" spans="1:9" ht="15.75" hidden="1" thickBot="1" x14ac:dyDescent="0.3">
      <c r="A432" s="106" t="s">
        <v>137</v>
      </c>
      <c r="B432" s="1084"/>
      <c r="C432" s="1087"/>
      <c r="D432" s="1090"/>
      <c r="E432" s="70">
        <v>54</v>
      </c>
      <c r="F432" s="47">
        <f>+[2]GESTIÓN!W17</f>
        <v>5.24</v>
      </c>
      <c r="G432" s="128">
        <f t="shared" si="40"/>
        <v>9.7037037037037047E-2</v>
      </c>
      <c r="H432" s="119" t="s">
        <v>261</v>
      </c>
      <c r="I432" s="3">
        <f t="shared" si="41"/>
        <v>198</v>
      </c>
    </row>
    <row r="433" spans="1:9" hidden="1" x14ac:dyDescent="0.25">
      <c r="A433" s="57"/>
      <c r="B433" s="57"/>
      <c r="C433" s="57"/>
      <c r="D433" s="57"/>
      <c r="E433" s="57"/>
      <c r="F433" s="57"/>
      <c r="G433" s="57"/>
      <c r="H433" s="57"/>
    </row>
    <row r="434" spans="1:9" hidden="1" x14ac:dyDescent="0.25">
      <c r="A434" s="57"/>
      <c r="B434" s="57"/>
      <c r="C434" s="57"/>
      <c r="D434" s="57"/>
      <c r="E434" s="57"/>
      <c r="F434" s="57"/>
      <c r="G434" s="57"/>
      <c r="H434" s="57"/>
    </row>
    <row r="435" spans="1:9" ht="39" hidden="1" thickBot="1" x14ac:dyDescent="0.3">
      <c r="A435" s="62" t="s">
        <v>49</v>
      </c>
      <c r="B435" s="63" t="s">
        <v>196</v>
      </c>
      <c r="C435" s="80" t="s">
        <v>152</v>
      </c>
      <c r="D435" s="80" t="s">
        <v>153</v>
      </c>
      <c r="E435" s="80" t="s">
        <v>197</v>
      </c>
      <c r="F435" s="80" t="s">
        <v>198</v>
      </c>
      <c r="G435" s="80" t="s">
        <v>199</v>
      </c>
      <c r="H435" s="64" t="s">
        <v>185</v>
      </c>
    </row>
    <row r="436" spans="1:9" hidden="1" x14ac:dyDescent="0.25">
      <c r="A436" s="81" t="s">
        <v>132</v>
      </c>
      <c r="B436" s="1082" t="s">
        <v>245</v>
      </c>
      <c r="C436" s="1085" t="s">
        <v>246</v>
      </c>
      <c r="D436" s="1091">
        <v>33</v>
      </c>
      <c r="E436" s="83">
        <v>0.27</v>
      </c>
      <c r="F436" s="82"/>
      <c r="G436" s="82">
        <f t="shared" ref="G436:G441" si="42">F436/E436</f>
        <v>0</v>
      </c>
      <c r="H436" s="84"/>
      <c r="I436" s="3">
        <f t="shared" ref="I436:I441" si="43">LEN(H436)</f>
        <v>0</v>
      </c>
    </row>
    <row r="437" spans="1:9" hidden="1" x14ac:dyDescent="0.25">
      <c r="A437" s="35" t="s">
        <v>133</v>
      </c>
      <c r="B437" s="1083"/>
      <c r="C437" s="1086"/>
      <c r="D437" s="1092"/>
      <c r="E437" s="69">
        <v>0.27</v>
      </c>
      <c r="F437" s="45"/>
      <c r="G437" s="45">
        <f t="shared" si="42"/>
        <v>0</v>
      </c>
      <c r="H437" s="46"/>
      <c r="I437" s="3">
        <f t="shared" si="43"/>
        <v>0</v>
      </c>
    </row>
    <row r="438" spans="1:9" hidden="1" x14ac:dyDescent="0.25">
      <c r="A438" s="35" t="s">
        <v>134</v>
      </c>
      <c r="B438" s="1083"/>
      <c r="C438" s="1086"/>
      <c r="D438" s="1092"/>
      <c r="E438" s="69">
        <v>0.27</v>
      </c>
      <c r="F438" s="45"/>
      <c r="G438" s="45">
        <f t="shared" si="42"/>
        <v>0</v>
      </c>
      <c r="H438" s="46"/>
      <c r="I438" s="3">
        <f t="shared" si="43"/>
        <v>0</v>
      </c>
    </row>
    <row r="439" spans="1:9" hidden="1" x14ac:dyDescent="0.25">
      <c r="A439" s="35" t="s">
        <v>135</v>
      </c>
      <c r="B439" s="1083"/>
      <c r="C439" s="1086"/>
      <c r="D439" s="1092"/>
      <c r="E439" s="69">
        <v>0.27</v>
      </c>
      <c r="F439" s="45">
        <v>0.14000000000000001</v>
      </c>
      <c r="G439" s="122">
        <f t="shared" si="42"/>
        <v>0.51851851851851849</v>
      </c>
      <c r="H439" s="46" t="s">
        <v>247</v>
      </c>
      <c r="I439" s="3">
        <f>LEN(H439)</f>
        <v>193</v>
      </c>
    </row>
    <row r="440" spans="1:9" hidden="1" x14ac:dyDescent="0.25">
      <c r="A440" s="35" t="s">
        <v>136</v>
      </c>
      <c r="B440" s="1083"/>
      <c r="C440" s="1086"/>
      <c r="D440" s="1092"/>
      <c r="E440" s="69">
        <v>0.27</v>
      </c>
      <c r="F440" s="126">
        <f>+[2]GESTIÓN!U18</f>
        <v>0.2</v>
      </c>
      <c r="G440" s="122">
        <f t="shared" si="42"/>
        <v>0.7407407407407407</v>
      </c>
      <c r="H440" s="46" t="s">
        <v>253</v>
      </c>
      <c r="I440" s="3">
        <f t="shared" si="43"/>
        <v>154</v>
      </c>
    </row>
    <row r="441" spans="1:9" ht="15.75" hidden="1" thickBot="1" x14ac:dyDescent="0.3">
      <c r="A441" s="106" t="s">
        <v>137</v>
      </c>
      <c r="B441" s="1084"/>
      <c r="C441" s="1087"/>
      <c r="D441" s="1093"/>
      <c r="E441" s="127">
        <v>0.27</v>
      </c>
      <c r="F441" s="124">
        <v>0.26</v>
      </c>
      <c r="G441" s="125">
        <f t="shared" si="42"/>
        <v>0.96296296296296291</v>
      </c>
      <c r="H441" s="119" t="s">
        <v>267</v>
      </c>
      <c r="I441" s="3">
        <f t="shared" si="43"/>
        <v>148</v>
      </c>
    </row>
    <row r="442" spans="1:9" x14ac:dyDescent="0.25">
      <c r="A442" s="57"/>
      <c r="B442" s="100"/>
      <c r="C442" s="100"/>
      <c r="D442" s="172"/>
      <c r="E442" s="77"/>
      <c r="F442" s="57"/>
      <c r="G442" s="173"/>
      <c r="H442" s="57"/>
      <c r="I442" s="3"/>
    </row>
    <row r="443" spans="1:9" ht="15.75" thickBot="1" x14ac:dyDescent="0.3">
      <c r="A443" s="57"/>
      <c r="B443" s="100"/>
      <c r="C443" s="100"/>
      <c r="D443" s="172"/>
      <c r="E443" s="77"/>
      <c r="F443" s="57"/>
      <c r="G443" s="173"/>
      <c r="H443" s="57"/>
      <c r="I443" s="3"/>
    </row>
    <row r="444" spans="1:9" ht="21" thickBot="1" x14ac:dyDescent="0.35">
      <c r="A444" s="1094" t="s">
        <v>268</v>
      </c>
      <c r="B444" s="1095"/>
      <c r="C444" s="1095"/>
      <c r="D444" s="1095"/>
      <c r="E444" s="1095"/>
      <c r="F444" s="1095"/>
      <c r="G444" s="1095"/>
      <c r="H444" s="1096"/>
    </row>
    <row r="445" spans="1:9" ht="38.25" x14ac:dyDescent="0.25">
      <c r="A445" s="32" t="s">
        <v>50</v>
      </c>
      <c r="B445" s="59" t="s">
        <v>196</v>
      </c>
      <c r="C445" s="79" t="s">
        <v>152</v>
      </c>
      <c r="D445" s="79" t="s">
        <v>162</v>
      </c>
      <c r="E445" s="79" t="s">
        <v>284</v>
      </c>
      <c r="F445" s="79" t="s">
        <v>285</v>
      </c>
      <c r="G445" s="79" t="s">
        <v>286</v>
      </c>
      <c r="H445" s="61" t="s">
        <v>185</v>
      </c>
    </row>
    <row r="446" spans="1:9" x14ac:dyDescent="0.25">
      <c r="A446" s="180" t="s">
        <v>139</v>
      </c>
      <c r="B446" s="1156" t="s">
        <v>240</v>
      </c>
      <c r="C446" s="1097" t="s">
        <v>241</v>
      </c>
      <c r="D446" s="1157">
        <v>33</v>
      </c>
      <c r="E446" s="184">
        <v>56</v>
      </c>
      <c r="F446" s="185" t="e">
        <f>+#REF!</f>
        <v>#REF!</v>
      </c>
      <c r="G446" s="190" t="e">
        <f t="shared" ref="G446:G457" si="44">F446/E446</f>
        <v>#REF!</v>
      </c>
      <c r="H446" s="186"/>
      <c r="I446" s="3">
        <f t="shared" ref="I446:I457" si="45">LEN(H446)</f>
        <v>0</v>
      </c>
    </row>
    <row r="447" spans="1:9" x14ac:dyDescent="0.25">
      <c r="A447" s="133" t="s">
        <v>140</v>
      </c>
      <c r="B447" s="1083"/>
      <c r="C447" s="1086"/>
      <c r="D447" s="1092"/>
      <c r="E447" s="78">
        <v>56</v>
      </c>
      <c r="F447" s="45"/>
      <c r="G447" s="189">
        <f t="shared" si="44"/>
        <v>0</v>
      </c>
      <c r="H447" s="46"/>
      <c r="I447" s="3">
        <f t="shared" si="45"/>
        <v>0</v>
      </c>
    </row>
    <row r="448" spans="1:9" x14ac:dyDescent="0.25">
      <c r="A448" s="133" t="s">
        <v>141</v>
      </c>
      <c r="B448" s="1083"/>
      <c r="C448" s="1086"/>
      <c r="D448" s="1092"/>
      <c r="E448" s="78">
        <v>56</v>
      </c>
      <c r="F448" s="45"/>
      <c r="G448" s="189">
        <f t="shared" si="44"/>
        <v>0</v>
      </c>
      <c r="H448" s="46"/>
      <c r="I448" s="3">
        <f t="shared" si="45"/>
        <v>0</v>
      </c>
    </row>
    <row r="449" spans="1:9" x14ac:dyDescent="0.25">
      <c r="A449" s="133" t="s">
        <v>142</v>
      </c>
      <c r="B449" s="1083"/>
      <c r="C449" s="1086"/>
      <c r="D449" s="1092"/>
      <c r="E449" s="78">
        <v>56</v>
      </c>
      <c r="F449" s="45"/>
      <c r="G449" s="189">
        <f t="shared" si="44"/>
        <v>0</v>
      </c>
      <c r="H449" s="46"/>
      <c r="I449" s="3">
        <f t="shared" si="45"/>
        <v>0</v>
      </c>
    </row>
    <row r="450" spans="1:9" x14ac:dyDescent="0.25">
      <c r="A450" s="133" t="s">
        <v>143</v>
      </c>
      <c r="B450" s="1083"/>
      <c r="C450" s="1086"/>
      <c r="D450" s="1092"/>
      <c r="E450" s="78">
        <v>56</v>
      </c>
      <c r="F450" s="45"/>
      <c r="G450" s="189">
        <f t="shared" si="44"/>
        <v>0</v>
      </c>
      <c r="H450" s="46"/>
      <c r="I450" s="3">
        <f t="shared" si="45"/>
        <v>0</v>
      </c>
    </row>
    <row r="451" spans="1:9" x14ac:dyDescent="0.25">
      <c r="A451" s="133" t="s">
        <v>144</v>
      </c>
      <c r="B451" s="1083"/>
      <c r="C451" s="1086"/>
      <c r="D451" s="1092"/>
      <c r="E451" s="78">
        <v>56</v>
      </c>
      <c r="F451" s="45"/>
      <c r="G451" s="189">
        <f t="shared" si="44"/>
        <v>0</v>
      </c>
      <c r="H451" s="46"/>
      <c r="I451" s="3">
        <f t="shared" si="45"/>
        <v>0</v>
      </c>
    </row>
    <row r="452" spans="1:9" x14ac:dyDescent="0.25">
      <c r="A452" s="133" t="s">
        <v>132</v>
      </c>
      <c r="B452" s="1083"/>
      <c r="C452" s="1086"/>
      <c r="D452" s="1092"/>
      <c r="E452" s="78">
        <v>56</v>
      </c>
      <c r="F452" s="45"/>
      <c r="G452" s="189">
        <f t="shared" si="44"/>
        <v>0</v>
      </c>
      <c r="H452" s="46"/>
      <c r="I452" s="3">
        <f t="shared" si="45"/>
        <v>0</v>
      </c>
    </row>
    <row r="453" spans="1:9" x14ac:dyDescent="0.25">
      <c r="A453" s="35" t="s">
        <v>133</v>
      </c>
      <c r="B453" s="1083"/>
      <c r="C453" s="1086"/>
      <c r="D453" s="1092"/>
      <c r="E453" s="78">
        <v>56</v>
      </c>
      <c r="F453" s="45"/>
      <c r="G453" s="189">
        <f t="shared" si="44"/>
        <v>0</v>
      </c>
      <c r="H453" s="46"/>
      <c r="I453" s="3">
        <f t="shared" si="45"/>
        <v>0</v>
      </c>
    </row>
    <row r="454" spans="1:9" x14ac:dyDescent="0.25">
      <c r="A454" s="35" t="s">
        <v>134</v>
      </c>
      <c r="B454" s="1083"/>
      <c r="C454" s="1086"/>
      <c r="D454" s="1092"/>
      <c r="E454" s="78">
        <v>56</v>
      </c>
      <c r="F454" s="45"/>
      <c r="G454" s="189">
        <f t="shared" si="44"/>
        <v>0</v>
      </c>
      <c r="H454" s="46"/>
      <c r="I454" s="3">
        <f t="shared" si="45"/>
        <v>0</v>
      </c>
    </row>
    <row r="455" spans="1:9" x14ac:dyDescent="0.25">
      <c r="A455" s="35" t="s">
        <v>135</v>
      </c>
      <c r="B455" s="1083"/>
      <c r="C455" s="1086"/>
      <c r="D455" s="1092"/>
      <c r="E455" s="78">
        <v>56</v>
      </c>
      <c r="F455" s="45"/>
      <c r="G455" s="189">
        <f t="shared" si="44"/>
        <v>0</v>
      </c>
      <c r="H455" s="46"/>
      <c r="I455" s="3">
        <f t="shared" si="45"/>
        <v>0</v>
      </c>
    </row>
    <row r="456" spans="1:9" x14ac:dyDescent="0.25">
      <c r="A456" s="35" t="s">
        <v>136</v>
      </c>
      <c r="B456" s="1083"/>
      <c r="C456" s="1086"/>
      <c r="D456" s="1092"/>
      <c r="E456" s="78">
        <v>56</v>
      </c>
      <c r="F456" s="45"/>
      <c r="G456" s="189">
        <f t="shared" si="44"/>
        <v>0</v>
      </c>
      <c r="H456" s="46"/>
      <c r="I456" s="3">
        <f t="shared" si="45"/>
        <v>0</v>
      </c>
    </row>
    <row r="457" spans="1:9" ht="15.75" thickBot="1" x14ac:dyDescent="0.3">
      <c r="A457" s="150" t="s">
        <v>137</v>
      </c>
      <c r="B457" s="1084"/>
      <c r="C457" s="1087"/>
      <c r="D457" s="1093"/>
      <c r="E457" s="187">
        <v>56</v>
      </c>
      <c r="F457" s="47"/>
      <c r="G457" s="191">
        <f t="shared" si="44"/>
        <v>0</v>
      </c>
      <c r="H457" s="168"/>
      <c r="I457" s="3">
        <f t="shared" si="45"/>
        <v>0</v>
      </c>
    </row>
    <row r="458" spans="1:9" x14ac:dyDescent="0.25">
      <c r="A458" s="57"/>
      <c r="B458" s="100"/>
      <c r="C458" s="77"/>
      <c r="D458" s="57"/>
      <c r="E458" s="57"/>
      <c r="F458" s="57"/>
      <c r="G458" s="57"/>
      <c r="H458" s="57"/>
    </row>
    <row r="459" spans="1:9" ht="15.75" thickBot="1" x14ac:dyDescent="0.3">
      <c r="A459" s="57"/>
      <c r="B459" s="57"/>
      <c r="C459" s="57"/>
      <c r="D459" s="57"/>
      <c r="E459" s="57"/>
      <c r="F459" s="57"/>
      <c r="G459" s="57"/>
      <c r="H459" s="57"/>
    </row>
    <row r="460" spans="1:9" ht="38.25" x14ac:dyDescent="0.25">
      <c r="A460" s="58" t="s">
        <v>50</v>
      </c>
      <c r="B460" s="59" t="s">
        <v>196</v>
      </c>
      <c r="C460" s="79" t="s">
        <v>152</v>
      </c>
      <c r="D460" s="79" t="s">
        <v>162</v>
      </c>
      <c r="E460" s="79" t="s">
        <v>284</v>
      </c>
      <c r="F460" s="79" t="s">
        <v>285</v>
      </c>
      <c r="G460" s="79" t="s">
        <v>286</v>
      </c>
      <c r="H460" s="61" t="s">
        <v>185</v>
      </c>
    </row>
    <row r="461" spans="1:9" x14ac:dyDescent="0.25">
      <c r="A461" s="155" t="s">
        <v>139</v>
      </c>
      <c r="B461" s="1150" t="s">
        <v>242</v>
      </c>
      <c r="C461" s="1152" t="s">
        <v>243</v>
      </c>
      <c r="D461" s="1154">
        <v>34</v>
      </c>
      <c r="E461" s="188">
        <v>50</v>
      </c>
      <c r="F461" s="185" t="e">
        <f>+#REF!</f>
        <v>#REF!</v>
      </c>
      <c r="G461" s="190" t="e">
        <f t="shared" ref="G461:G472" si="46">F461/E461</f>
        <v>#REF!</v>
      </c>
      <c r="H461" s="186"/>
      <c r="I461" s="3">
        <f t="shared" ref="I461:I472" si="47">LEN(H461)</f>
        <v>0</v>
      </c>
    </row>
    <row r="462" spans="1:9" x14ac:dyDescent="0.25">
      <c r="A462" s="35" t="s">
        <v>140</v>
      </c>
      <c r="B462" s="1150"/>
      <c r="C462" s="1152"/>
      <c r="D462" s="1154"/>
      <c r="E462" s="69">
        <v>50</v>
      </c>
      <c r="F462" s="45"/>
      <c r="G462" s="192">
        <f t="shared" si="46"/>
        <v>0</v>
      </c>
      <c r="H462" s="46"/>
      <c r="I462" s="3">
        <f t="shared" si="47"/>
        <v>0</v>
      </c>
    </row>
    <row r="463" spans="1:9" x14ac:dyDescent="0.25">
      <c r="A463" s="35" t="s">
        <v>141</v>
      </c>
      <c r="B463" s="1150"/>
      <c r="C463" s="1152"/>
      <c r="D463" s="1154"/>
      <c r="E463" s="69">
        <v>50</v>
      </c>
      <c r="F463" s="45"/>
      <c r="G463" s="192">
        <f t="shared" si="46"/>
        <v>0</v>
      </c>
      <c r="H463" s="46"/>
      <c r="I463" s="3">
        <f t="shared" si="47"/>
        <v>0</v>
      </c>
    </row>
    <row r="464" spans="1:9" x14ac:dyDescent="0.25">
      <c r="A464" s="35" t="s">
        <v>142</v>
      </c>
      <c r="B464" s="1150"/>
      <c r="C464" s="1152"/>
      <c r="D464" s="1154"/>
      <c r="E464" s="69">
        <v>50</v>
      </c>
      <c r="F464" s="45"/>
      <c r="G464" s="192">
        <f t="shared" si="46"/>
        <v>0</v>
      </c>
      <c r="H464" s="46"/>
      <c r="I464" s="3">
        <f t="shared" si="47"/>
        <v>0</v>
      </c>
    </row>
    <row r="465" spans="1:9" x14ac:dyDescent="0.25">
      <c r="A465" s="35" t="s">
        <v>143</v>
      </c>
      <c r="B465" s="1150"/>
      <c r="C465" s="1152"/>
      <c r="D465" s="1154"/>
      <c r="E465" s="69">
        <v>50</v>
      </c>
      <c r="F465" s="45"/>
      <c r="G465" s="192">
        <f t="shared" si="46"/>
        <v>0</v>
      </c>
      <c r="H465" s="46"/>
      <c r="I465" s="3">
        <f t="shared" si="47"/>
        <v>0</v>
      </c>
    </row>
    <row r="466" spans="1:9" x14ac:dyDescent="0.25">
      <c r="A466" s="35" t="s">
        <v>144</v>
      </c>
      <c r="B466" s="1150"/>
      <c r="C466" s="1152"/>
      <c r="D466" s="1154"/>
      <c r="E466" s="69">
        <v>50</v>
      </c>
      <c r="F466" s="45"/>
      <c r="G466" s="192">
        <f t="shared" si="46"/>
        <v>0</v>
      </c>
      <c r="H466" s="46"/>
      <c r="I466" s="3">
        <f t="shared" si="47"/>
        <v>0</v>
      </c>
    </row>
    <row r="467" spans="1:9" x14ac:dyDescent="0.25">
      <c r="A467" s="35" t="s">
        <v>132</v>
      </c>
      <c r="B467" s="1150"/>
      <c r="C467" s="1152"/>
      <c r="D467" s="1154"/>
      <c r="E467" s="69">
        <v>50</v>
      </c>
      <c r="F467" s="45"/>
      <c r="G467" s="192">
        <f t="shared" si="46"/>
        <v>0</v>
      </c>
      <c r="H467" s="46"/>
      <c r="I467" s="3">
        <f t="shared" si="47"/>
        <v>0</v>
      </c>
    </row>
    <row r="468" spans="1:9" x14ac:dyDescent="0.25">
      <c r="A468" s="35" t="s">
        <v>133</v>
      </c>
      <c r="B468" s="1150"/>
      <c r="C468" s="1152"/>
      <c r="D468" s="1154"/>
      <c r="E468" s="69">
        <v>50</v>
      </c>
      <c r="F468" s="45"/>
      <c r="G468" s="192">
        <f t="shared" si="46"/>
        <v>0</v>
      </c>
      <c r="H468" s="46"/>
      <c r="I468" s="3">
        <f t="shared" si="47"/>
        <v>0</v>
      </c>
    </row>
    <row r="469" spans="1:9" x14ac:dyDescent="0.25">
      <c r="A469" s="35" t="s">
        <v>134</v>
      </c>
      <c r="B469" s="1150"/>
      <c r="C469" s="1152"/>
      <c r="D469" s="1154"/>
      <c r="E469" s="69">
        <v>50</v>
      </c>
      <c r="F469" s="45"/>
      <c r="G469" s="192">
        <f t="shared" si="46"/>
        <v>0</v>
      </c>
      <c r="H469" s="46"/>
      <c r="I469" s="3">
        <f t="shared" si="47"/>
        <v>0</v>
      </c>
    </row>
    <row r="470" spans="1:9" x14ac:dyDescent="0.25">
      <c r="A470" s="35" t="s">
        <v>135</v>
      </c>
      <c r="B470" s="1150"/>
      <c r="C470" s="1152"/>
      <c r="D470" s="1154"/>
      <c r="E470" s="69">
        <v>50</v>
      </c>
      <c r="F470" s="45"/>
      <c r="G470" s="192">
        <f t="shared" si="46"/>
        <v>0</v>
      </c>
      <c r="H470" s="46"/>
      <c r="I470" s="3">
        <f t="shared" si="47"/>
        <v>0</v>
      </c>
    </row>
    <row r="471" spans="1:9" x14ac:dyDescent="0.25">
      <c r="A471" s="35" t="s">
        <v>136</v>
      </c>
      <c r="B471" s="1150"/>
      <c r="C471" s="1152"/>
      <c r="D471" s="1154"/>
      <c r="E471" s="69">
        <v>50</v>
      </c>
      <c r="F471" s="45"/>
      <c r="G471" s="192">
        <f t="shared" si="46"/>
        <v>0</v>
      </c>
      <c r="H471" s="46"/>
      <c r="I471" s="3">
        <f t="shared" si="47"/>
        <v>0</v>
      </c>
    </row>
    <row r="472" spans="1:9" ht="15.75" thickBot="1" x14ac:dyDescent="0.3">
      <c r="A472" s="150" t="s">
        <v>137</v>
      </c>
      <c r="B472" s="1151"/>
      <c r="C472" s="1153"/>
      <c r="D472" s="1155"/>
      <c r="E472" s="70">
        <v>50</v>
      </c>
      <c r="F472" s="47"/>
      <c r="G472" s="193">
        <f t="shared" si="46"/>
        <v>0</v>
      </c>
      <c r="H472" s="168"/>
      <c r="I472" s="3">
        <f t="shared" si="47"/>
        <v>0</v>
      </c>
    </row>
    <row r="473" spans="1:9" x14ac:dyDescent="0.25">
      <c r="A473" s="57"/>
      <c r="B473" s="57"/>
      <c r="C473" s="57"/>
      <c r="D473" s="57"/>
      <c r="E473" s="57"/>
      <c r="F473" s="57"/>
      <c r="G473" s="57"/>
      <c r="H473" s="57"/>
    </row>
    <row r="474" spans="1:9" ht="15.75" thickBot="1" x14ac:dyDescent="0.3">
      <c r="A474" s="57"/>
      <c r="B474" s="57"/>
      <c r="C474" s="57"/>
      <c r="D474" s="57"/>
      <c r="E474" s="57"/>
      <c r="F474" s="57"/>
      <c r="G474" s="57"/>
      <c r="H474" s="57"/>
    </row>
    <row r="475" spans="1:9" ht="38.25" x14ac:dyDescent="0.25">
      <c r="A475" s="58" t="s">
        <v>50</v>
      </c>
      <c r="B475" s="59" t="s">
        <v>196</v>
      </c>
      <c r="C475" s="79" t="s">
        <v>152</v>
      </c>
      <c r="D475" s="79" t="s">
        <v>162</v>
      </c>
      <c r="E475" s="79" t="s">
        <v>284</v>
      </c>
      <c r="F475" s="79" t="s">
        <v>285</v>
      </c>
      <c r="G475" s="79" t="s">
        <v>286</v>
      </c>
      <c r="H475" s="61" t="s">
        <v>185</v>
      </c>
    </row>
    <row r="476" spans="1:9" x14ac:dyDescent="0.25">
      <c r="A476" s="155" t="s">
        <v>139</v>
      </c>
      <c r="B476" s="1150"/>
      <c r="C476" s="1152" t="s">
        <v>243</v>
      </c>
      <c r="D476" s="1158"/>
      <c r="E476" s="188">
        <v>590</v>
      </c>
      <c r="F476" s="185" t="e">
        <f>+#REF!</f>
        <v>#REF!</v>
      </c>
      <c r="G476" s="190" t="e">
        <f t="shared" ref="G476:G487" si="48">F476/E476</f>
        <v>#REF!</v>
      </c>
      <c r="H476" s="186"/>
      <c r="I476" s="3">
        <f t="shared" ref="I476:I487" si="49">LEN(H476)</f>
        <v>0</v>
      </c>
    </row>
    <row r="477" spans="1:9" x14ac:dyDescent="0.25">
      <c r="A477" s="35" t="s">
        <v>140</v>
      </c>
      <c r="B477" s="1150"/>
      <c r="C477" s="1152"/>
      <c r="D477" s="1158"/>
      <c r="E477" s="69">
        <v>590</v>
      </c>
      <c r="F477" s="45"/>
      <c r="G477" s="189">
        <f t="shared" si="48"/>
        <v>0</v>
      </c>
      <c r="H477" s="46"/>
      <c r="I477" s="3">
        <f t="shared" si="49"/>
        <v>0</v>
      </c>
    </row>
    <row r="478" spans="1:9" x14ac:dyDescent="0.25">
      <c r="A478" s="35" t="s">
        <v>141</v>
      </c>
      <c r="B478" s="1150"/>
      <c r="C478" s="1152"/>
      <c r="D478" s="1158"/>
      <c r="E478" s="69">
        <v>590</v>
      </c>
      <c r="F478" s="45"/>
      <c r="G478" s="189">
        <f t="shared" si="48"/>
        <v>0</v>
      </c>
      <c r="H478" s="46"/>
      <c r="I478" s="3">
        <f t="shared" si="49"/>
        <v>0</v>
      </c>
    </row>
    <row r="479" spans="1:9" x14ac:dyDescent="0.25">
      <c r="A479" s="35" t="s">
        <v>142</v>
      </c>
      <c r="B479" s="1150"/>
      <c r="C479" s="1152"/>
      <c r="D479" s="1158"/>
      <c r="E479" s="69">
        <v>590</v>
      </c>
      <c r="F479" s="45"/>
      <c r="G479" s="189">
        <f t="shared" si="48"/>
        <v>0</v>
      </c>
      <c r="H479" s="46"/>
      <c r="I479" s="3">
        <f t="shared" si="49"/>
        <v>0</v>
      </c>
    </row>
    <row r="480" spans="1:9" x14ac:dyDescent="0.25">
      <c r="A480" s="35" t="s">
        <v>143</v>
      </c>
      <c r="B480" s="1150"/>
      <c r="C480" s="1152"/>
      <c r="D480" s="1158"/>
      <c r="E480" s="69">
        <v>590</v>
      </c>
      <c r="F480" s="45"/>
      <c r="G480" s="189">
        <f t="shared" si="48"/>
        <v>0</v>
      </c>
      <c r="H480" s="46"/>
      <c r="I480" s="3">
        <f t="shared" si="49"/>
        <v>0</v>
      </c>
    </row>
    <row r="481" spans="1:9" x14ac:dyDescent="0.25">
      <c r="A481" s="35" t="s">
        <v>144</v>
      </c>
      <c r="B481" s="1150"/>
      <c r="C481" s="1152"/>
      <c r="D481" s="1158"/>
      <c r="E481" s="69">
        <v>590</v>
      </c>
      <c r="F481" s="45"/>
      <c r="G481" s="189">
        <f t="shared" si="48"/>
        <v>0</v>
      </c>
      <c r="H481" s="46"/>
      <c r="I481" s="3">
        <f t="shared" si="49"/>
        <v>0</v>
      </c>
    </row>
    <row r="482" spans="1:9" x14ac:dyDescent="0.25">
      <c r="A482" s="35" t="s">
        <v>132</v>
      </c>
      <c r="B482" s="1150"/>
      <c r="C482" s="1152"/>
      <c r="D482" s="1158"/>
      <c r="E482" s="69">
        <v>590</v>
      </c>
      <c r="F482" s="45"/>
      <c r="G482" s="189">
        <f t="shared" si="48"/>
        <v>0</v>
      </c>
      <c r="H482" s="46"/>
      <c r="I482" s="3">
        <f t="shared" si="49"/>
        <v>0</v>
      </c>
    </row>
    <row r="483" spans="1:9" x14ac:dyDescent="0.25">
      <c r="A483" s="35" t="s">
        <v>133</v>
      </c>
      <c r="B483" s="1150"/>
      <c r="C483" s="1152"/>
      <c r="D483" s="1158"/>
      <c r="E483" s="69">
        <v>590</v>
      </c>
      <c r="F483" s="45"/>
      <c r="G483" s="189">
        <f t="shared" si="48"/>
        <v>0</v>
      </c>
      <c r="H483" s="46"/>
      <c r="I483" s="3">
        <f t="shared" si="49"/>
        <v>0</v>
      </c>
    </row>
    <row r="484" spans="1:9" x14ac:dyDescent="0.25">
      <c r="A484" s="35" t="s">
        <v>134</v>
      </c>
      <c r="B484" s="1150"/>
      <c r="C484" s="1152"/>
      <c r="D484" s="1158"/>
      <c r="E484" s="69">
        <v>590</v>
      </c>
      <c r="F484" s="45"/>
      <c r="G484" s="189">
        <f t="shared" si="48"/>
        <v>0</v>
      </c>
      <c r="H484" s="46"/>
      <c r="I484" s="3">
        <f t="shared" si="49"/>
        <v>0</v>
      </c>
    </row>
    <row r="485" spans="1:9" x14ac:dyDescent="0.25">
      <c r="A485" s="35" t="s">
        <v>135</v>
      </c>
      <c r="B485" s="1150"/>
      <c r="C485" s="1152"/>
      <c r="D485" s="1158"/>
      <c r="E485" s="69">
        <v>590</v>
      </c>
      <c r="F485" s="45"/>
      <c r="G485" s="189">
        <f t="shared" si="48"/>
        <v>0</v>
      </c>
      <c r="H485" s="46"/>
      <c r="I485" s="3">
        <f t="shared" si="49"/>
        <v>0</v>
      </c>
    </row>
    <row r="486" spans="1:9" x14ac:dyDescent="0.25">
      <c r="A486" s="35" t="s">
        <v>136</v>
      </c>
      <c r="B486" s="1150"/>
      <c r="C486" s="1152"/>
      <c r="D486" s="1158"/>
      <c r="E486" s="69">
        <v>590</v>
      </c>
      <c r="F486" s="126"/>
      <c r="G486" s="189">
        <f t="shared" si="48"/>
        <v>0</v>
      </c>
      <c r="H486" s="46"/>
      <c r="I486" s="3">
        <f t="shared" si="49"/>
        <v>0</v>
      </c>
    </row>
    <row r="487" spans="1:9" ht="15.75" thickBot="1" x14ac:dyDescent="0.3">
      <c r="A487" s="150" t="s">
        <v>137</v>
      </c>
      <c r="B487" s="1151"/>
      <c r="C487" s="1153"/>
      <c r="D487" s="1159"/>
      <c r="E487" s="70">
        <v>590</v>
      </c>
      <c r="F487" s="47"/>
      <c r="G487" s="191">
        <f t="shared" si="48"/>
        <v>0</v>
      </c>
      <c r="H487" s="168"/>
      <c r="I487" s="3">
        <f t="shared" si="49"/>
        <v>0</v>
      </c>
    </row>
    <row r="488" spans="1:9" x14ac:dyDescent="0.25">
      <c r="A488" s="57"/>
      <c r="B488" s="57"/>
      <c r="C488" s="57"/>
      <c r="D488" s="57"/>
      <c r="E488" s="57"/>
      <c r="F488" s="57"/>
      <c r="G488" s="57"/>
      <c r="H488" s="57"/>
    </row>
    <row r="489" spans="1:9" ht="15.75" thickBot="1" x14ac:dyDescent="0.3">
      <c r="A489" s="57"/>
      <c r="B489" s="57"/>
      <c r="C489" s="57"/>
      <c r="D489" s="57"/>
      <c r="E489" s="57"/>
      <c r="F489" s="57"/>
      <c r="G489" s="57"/>
      <c r="H489" s="57"/>
    </row>
    <row r="490" spans="1:9" ht="38.25" x14ac:dyDescent="0.25">
      <c r="A490" s="58" t="s">
        <v>50</v>
      </c>
      <c r="B490" s="59" t="s">
        <v>196</v>
      </c>
      <c r="C490" s="79" t="s">
        <v>152</v>
      </c>
      <c r="D490" s="79" t="s">
        <v>162</v>
      </c>
      <c r="E490" s="79" t="s">
        <v>284</v>
      </c>
      <c r="F490" s="79" t="s">
        <v>285</v>
      </c>
      <c r="G490" s="79" t="s">
        <v>286</v>
      </c>
      <c r="H490" s="61" t="s">
        <v>185</v>
      </c>
    </row>
    <row r="491" spans="1:9" x14ac:dyDescent="0.25">
      <c r="A491" s="155" t="s">
        <v>139</v>
      </c>
      <c r="B491" s="1150" t="s">
        <v>245</v>
      </c>
      <c r="C491" s="1152" t="s">
        <v>246</v>
      </c>
      <c r="D491" s="1154">
        <v>33</v>
      </c>
      <c r="E491" s="188">
        <v>0.73</v>
      </c>
      <c r="F491" s="185" t="e">
        <f>+#REF!</f>
        <v>#REF!</v>
      </c>
      <c r="G491" s="190" t="e">
        <f t="shared" ref="G491:G502" si="50">F491/E491</f>
        <v>#REF!</v>
      </c>
      <c r="H491" s="186"/>
      <c r="I491" s="3">
        <f t="shared" ref="I491:I502" si="51">LEN(H491)</f>
        <v>0</v>
      </c>
    </row>
    <row r="492" spans="1:9" x14ac:dyDescent="0.25">
      <c r="A492" s="35" t="s">
        <v>140</v>
      </c>
      <c r="B492" s="1150"/>
      <c r="C492" s="1152"/>
      <c r="D492" s="1154"/>
      <c r="E492" s="69">
        <v>0.73</v>
      </c>
      <c r="F492" s="45"/>
      <c r="G492" s="192">
        <f t="shared" si="50"/>
        <v>0</v>
      </c>
      <c r="H492" s="46"/>
      <c r="I492" s="3">
        <f t="shared" si="51"/>
        <v>0</v>
      </c>
    </row>
    <row r="493" spans="1:9" x14ac:dyDescent="0.25">
      <c r="A493" s="35" t="s">
        <v>141</v>
      </c>
      <c r="B493" s="1150"/>
      <c r="C493" s="1152"/>
      <c r="D493" s="1154"/>
      <c r="E493" s="69">
        <v>0.73</v>
      </c>
      <c r="F493" s="45"/>
      <c r="G493" s="192">
        <f t="shared" si="50"/>
        <v>0</v>
      </c>
      <c r="H493" s="46"/>
      <c r="I493" s="3">
        <f t="shared" si="51"/>
        <v>0</v>
      </c>
    </row>
    <row r="494" spans="1:9" x14ac:dyDescent="0.25">
      <c r="A494" s="35" t="s">
        <v>142</v>
      </c>
      <c r="B494" s="1150"/>
      <c r="C494" s="1152"/>
      <c r="D494" s="1154"/>
      <c r="E494" s="69">
        <v>0.73</v>
      </c>
      <c r="F494" s="45"/>
      <c r="G494" s="192">
        <f t="shared" si="50"/>
        <v>0</v>
      </c>
      <c r="H494" s="46"/>
      <c r="I494" s="3">
        <f t="shared" si="51"/>
        <v>0</v>
      </c>
    </row>
    <row r="495" spans="1:9" x14ac:dyDescent="0.25">
      <c r="A495" s="35" t="s">
        <v>143</v>
      </c>
      <c r="B495" s="1150"/>
      <c r="C495" s="1152"/>
      <c r="D495" s="1154"/>
      <c r="E495" s="69">
        <v>0.73</v>
      </c>
      <c r="F495" s="45"/>
      <c r="G495" s="192">
        <f t="shared" si="50"/>
        <v>0</v>
      </c>
      <c r="H495" s="46"/>
      <c r="I495" s="3">
        <f t="shared" si="51"/>
        <v>0</v>
      </c>
    </row>
    <row r="496" spans="1:9" x14ac:dyDescent="0.25">
      <c r="A496" s="35" t="s">
        <v>144</v>
      </c>
      <c r="B496" s="1150"/>
      <c r="C496" s="1152"/>
      <c r="D496" s="1154"/>
      <c r="E496" s="69">
        <v>0.73</v>
      </c>
      <c r="F496" s="45"/>
      <c r="G496" s="192">
        <f t="shared" si="50"/>
        <v>0</v>
      </c>
      <c r="H496" s="46"/>
      <c r="I496" s="3">
        <f t="shared" si="51"/>
        <v>0</v>
      </c>
    </row>
    <row r="497" spans="1:9" x14ac:dyDescent="0.25">
      <c r="A497" s="35" t="s">
        <v>132</v>
      </c>
      <c r="B497" s="1150"/>
      <c r="C497" s="1152"/>
      <c r="D497" s="1154"/>
      <c r="E497" s="69">
        <v>0.73</v>
      </c>
      <c r="F497" s="45"/>
      <c r="G497" s="192">
        <f t="shared" si="50"/>
        <v>0</v>
      </c>
      <c r="H497" s="46"/>
      <c r="I497" s="3">
        <f t="shared" si="51"/>
        <v>0</v>
      </c>
    </row>
    <row r="498" spans="1:9" x14ac:dyDescent="0.25">
      <c r="A498" s="35" t="s">
        <v>133</v>
      </c>
      <c r="B498" s="1150"/>
      <c r="C498" s="1152"/>
      <c r="D498" s="1154"/>
      <c r="E498" s="69">
        <v>0.73</v>
      </c>
      <c r="F498" s="45"/>
      <c r="G498" s="192">
        <f t="shared" si="50"/>
        <v>0</v>
      </c>
      <c r="H498" s="46"/>
      <c r="I498" s="3">
        <f t="shared" si="51"/>
        <v>0</v>
      </c>
    </row>
    <row r="499" spans="1:9" x14ac:dyDescent="0.25">
      <c r="A499" s="35" t="s">
        <v>134</v>
      </c>
      <c r="B499" s="1150"/>
      <c r="C499" s="1152"/>
      <c r="D499" s="1154"/>
      <c r="E499" s="69">
        <v>0.73</v>
      </c>
      <c r="F499" s="45"/>
      <c r="G499" s="192">
        <f t="shared" si="50"/>
        <v>0</v>
      </c>
      <c r="H499" s="46"/>
      <c r="I499" s="3">
        <f t="shared" si="51"/>
        <v>0</v>
      </c>
    </row>
    <row r="500" spans="1:9" x14ac:dyDescent="0.25">
      <c r="A500" s="35" t="s">
        <v>135</v>
      </c>
      <c r="B500" s="1150"/>
      <c r="C500" s="1152"/>
      <c r="D500" s="1154"/>
      <c r="E500" s="69">
        <v>0.73</v>
      </c>
      <c r="F500" s="45"/>
      <c r="G500" s="192">
        <f t="shared" si="50"/>
        <v>0</v>
      </c>
      <c r="H500" s="46"/>
      <c r="I500" s="3">
        <f t="shared" si="51"/>
        <v>0</v>
      </c>
    </row>
    <row r="501" spans="1:9" x14ac:dyDescent="0.25">
      <c r="A501" s="35" t="s">
        <v>136</v>
      </c>
      <c r="B501" s="1150"/>
      <c r="C501" s="1152"/>
      <c r="D501" s="1154"/>
      <c r="E501" s="69">
        <v>0.73</v>
      </c>
      <c r="F501" s="126"/>
      <c r="G501" s="192">
        <f t="shared" si="50"/>
        <v>0</v>
      </c>
      <c r="H501" s="46"/>
      <c r="I501" s="3">
        <f t="shared" si="51"/>
        <v>0</v>
      </c>
    </row>
    <row r="502" spans="1:9" ht="15.75" thickBot="1" x14ac:dyDescent="0.3">
      <c r="A502" s="150" t="s">
        <v>137</v>
      </c>
      <c r="B502" s="1151"/>
      <c r="C502" s="1153"/>
      <c r="D502" s="1155"/>
      <c r="E502" s="70">
        <v>0.73</v>
      </c>
      <c r="F502" s="47"/>
      <c r="G502" s="193">
        <f t="shared" si="50"/>
        <v>0</v>
      </c>
      <c r="H502" s="168"/>
      <c r="I502" s="3">
        <f t="shared" si="51"/>
        <v>0</v>
      </c>
    </row>
    <row r="503" spans="1:9" x14ac:dyDescent="0.25">
      <c r="A503" s="57"/>
      <c r="B503" s="100"/>
      <c r="C503" s="100"/>
      <c r="D503" s="172"/>
      <c r="E503" s="77"/>
      <c r="F503" s="57"/>
      <c r="G503" s="173"/>
      <c r="H503" s="57"/>
      <c r="I503" s="3"/>
    </row>
    <row r="505" spans="1:9" ht="20.25" hidden="1" x14ac:dyDescent="0.3">
      <c r="A505" s="1041" t="s">
        <v>200</v>
      </c>
      <c r="B505" s="1042"/>
      <c r="C505" s="1042"/>
      <c r="D505" s="1042"/>
      <c r="E505" s="1042"/>
      <c r="F505" s="1042"/>
      <c r="G505" s="1042"/>
      <c r="H505" s="1043"/>
    </row>
    <row r="506" spans="1:9" ht="38.25" hidden="1" x14ac:dyDescent="0.25">
      <c r="A506" s="32" t="s">
        <v>62</v>
      </c>
      <c r="B506" s="33" t="s">
        <v>196</v>
      </c>
      <c r="C506" s="53" t="s">
        <v>152</v>
      </c>
      <c r="D506" s="53" t="s">
        <v>167</v>
      </c>
      <c r="E506" s="53" t="s">
        <v>201</v>
      </c>
      <c r="F506" s="53" t="s">
        <v>202</v>
      </c>
      <c r="G506" s="53" t="s">
        <v>203</v>
      </c>
      <c r="H506" s="34" t="s">
        <v>185</v>
      </c>
    </row>
    <row r="507" spans="1:9" hidden="1" x14ac:dyDescent="0.25">
      <c r="A507" s="39" t="s">
        <v>139</v>
      </c>
      <c r="B507" s="36"/>
      <c r="C507" s="36"/>
      <c r="D507" s="36"/>
      <c r="E507" s="36"/>
      <c r="F507" s="36"/>
      <c r="G507" s="36" t="e">
        <f>F507/E507</f>
        <v>#DIV/0!</v>
      </c>
      <c r="H507" s="37"/>
    </row>
    <row r="508" spans="1:9" hidden="1" x14ac:dyDescent="0.25">
      <c r="A508" s="39" t="s">
        <v>140</v>
      </c>
      <c r="B508" s="36"/>
      <c r="C508" s="36"/>
      <c r="D508" s="36"/>
      <c r="E508" s="36"/>
      <c r="F508" s="36"/>
      <c r="G508" s="36" t="e">
        <f t="shared" ref="G508:G518" si="52">F508/E508</f>
        <v>#DIV/0!</v>
      </c>
      <c r="H508" s="37"/>
    </row>
    <row r="509" spans="1:9" hidden="1" x14ac:dyDescent="0.25">
      <c r="A509" s="39" t="s">
        <v>141</v>
      </c>
      <c r="B509" s="36"/>
      <c r="C509" s="36"/>
      <c r="D509" s="36"/>
      <c r="E509" s="36"/>
      <c r="F509" s="36"/>
      <c r="G509" s="36" t="e">
        <f t="shared" si="52"/>
        <v>#DIV/0!</v>
      </c>
      <c r="H509" s="37"/>
    </row>
    <row r="510" spans="1:9" hidden="1" x14ac:dyDescent="0.25">
      <c r="A510" s="39" t="s">
        <v>142</v>
      </c>
      <c r="B510" s="36"/>
      <c r="C510" s="36"/>
      <c r="D510" s="36"/>
      <c r="E510" s="36"/>
      <c r="F510" s="36"/>
      <c r="G510" s="36" t="e">
        <f t="shared" si="52"/>
        <v>#DIV/0!</v>
      </c>
      <c r="H510" s="37"/>
    </row>
    <row r="511" spans="1:9" hidden="1" x14ac:dyDescent="0.25">
      <c r="A511" s="39" t="s">
        <v>143</v>
      </c>
      <c r="B511" s="36"/>
      <c r="C511" s="36"/>
      <c r="D511" s="36"/>
      <c r="E511" s="36"/>
      <c r="F511" s="36"/>
      <c r="G511" s="36" t="e">
        <f t="shared" si="52"/>
        <v>#DIV/0!</v>
      </c>
      <c r="H511" s="37"/>
    </row>
    <row r="512" spans="1:9" hidden="1" x14ac:dyDescent="0.25">
      <c r="A512" s="39" t="s">
        <v>144</v>
      </c>
      <c r="B512" s="36"/>
      <c r="C512" s="36"/>
      <c r="D512" s="36"/>
      <c r="E512" s="36"/>
      <c r="F512" s="36"/>
      <c r="G512" s="36" t="e">
        <f t="shared" si="52"/>
        <v>#DIV/0!</v>
      </c>
      <c r="H512" s="37"/>
    </row>
    <row r="513" spans="1:8" hidden="1" x14ac:dyDescent="0.25">
      <c r="A513" s="39" t="s">
        <v>132</v>
      </c>
      <c r="B513" s="36"/>
      <c r="C513" s="36"/>
      <c r="D513" s="36"/>
      <c r="E513" s="36"/>
      <c r="F513" s="36"/>
      <c r="G513" s="36" t="e">
        <f t="shared" si="52"/>
        <v>#DIV/0!</v>
      </c>
      <c r="H513" s="37"/>
    </row>
    <row r="514" spans="1:8" hidden="1" x14ac:dyDescent="0.25">
      <c r="A514" s="39" t="s">
        <v>133</v>
      </c>
      <c r="B514" s="36"/>
      <c r="C514" s="36"/>
      <c r="D514" s="36"/>
      <c r="E514" s="36"/>
      <c r="F514" s="36"/>
      <c r="G514" s="36" t="e">
        <f t="shared" si="52"/>
        <v>#DIV/0!</v>
      </c>
      <c r="H514" s="37"/>
    </row>
    <row r="515" spans="1:8" hidden="1" x14ac:dyDescent="0.25">
      <c r="A515" s="39" t="s">
        <v>134</v>
      </c>
      <c r="B515" s="36"/>
      <c r="C515" s="36"/>
      <c r="D515" s="36"/>
      <c r="E515" s="36"/>
      <c r="F515" s="36"/>
      <c r="G515" s="36" t="e">
        <f t="shared" si="52"/>
        <v>#DIV/0!</v>
      </c>
      <c r="H515" s="37"/>
    </row>
    <row r="516" spans="1:8" hidden="1" x14ac:dyDescent="0.25">
      <c r="A516" s="39" t="s">
        <v>135</v>
      </c>
      <c r="B516" s="36"/>
      <c r="C516" s="36"/>
      <c r="D516" s="36"/>
      <c r="E516" s="36"/>
      <c r="F516" s="36"/>
      <c r="G516" s="36" t="e">
        <f t="shared" si="52"/>
        <v>#DIV/0!</v>
      </c>
      <c r="H516" s="37"/>
    </row>
    <row r="517" spans="1:8" hidden="1" x14ac:dyDescent="0.25">
      <c r="A517" s="39" t="s">
        <v>136</v>
      </c>
      <c r="B517" s="36"/>
      <c r="C517" s="36"/>
      <c r="D517" s="36"/>
      <c r="E517" s="36"/>
      <c r="F517" s="36"/>
      <c r="G517" s="36" t="e">
        <f t="shared" si="52"/>
        <v>#DIV/0!</v>
      </c>
      <c r="H517" s="37"/>
    </row>
    <row r="518" spans="1:8" ht="15.75" hidden="1" thickBot="1" x14ac:dyDescent="0.3">
      <c r="A518" s="40" t="s">
        <v>137</v>
      </c>
      <c r="B518" s="38"/>
      <c r="C518" s="38"/>
      <c r="D518" s="38"/>
      <c r="E518" s="38"/>
      <c r="F518" s="38"/>
      <c r="G518" s="38" t="e">
        <f t="shared" si="52"/>
        <v>#DIV/0!</v>
      </c>
      <c r="H518" s="42"/>
    </row>
    <row r="520" spans="1:8" ht="20.25" hidden="1" x14ac:dyDescent="0.3">
      <c r="A520" s="1041" t="s">
        <v>200</v>
      </c>
      <c r="B520" s="1042"/>
      <c r="C520" s="1042"/>
      <c r="D520" s="1042"/>
      <c r="E520" s="1042"/>
      <c r="F520" s="1042"/>
      <c r="G520" s="1042"/>
      <c r="H520" s="1043"/>
    </row>
    <row r="521" spans="1:8" ht="38.25" hidden="1" x14ac:dyDescent="0.25">
      <c r="A521" s="32" t="s">
        <v>63</v>
      </c>
      <c r="B521" s="33" t="s">
        <v>196</v>
      </c>
      <c r="C521" s="53" t="s">
        <v>152</v>
      </c>
      <c r="D521" s="53" t="s">
        <v>172</v>
      </c>
      <c r="E521" s="53" t="s">
        <v>205</v>
      </c>
      <c r="F521" s="53" t="s">
        <v>206</v>
      </c>
      <c r="G521" s="53" t="s">
        <v>207</v>
      </c>
      <c r="H521" s="34" t="s">
        <v>185</v>
      </c>
    </row>
    <row r="522" spans="1:8" hidden="1" x14ac:dyDescent="0.25">
      <c r="A522" s="39" t="s">
        <v>139</v>
      </c>
      <c r="B522" s="36"/>
      <c r="C522" s="36"/>
      <c r="D522" s="36"/>
      <c r="E522" s="36"/>
      <c r="F522" s="36"/>
      <c r="G522" s="36" t="e">
        <f>F522/E522</f>
        <v>#DIV/0!</v>
      </c>
      <c r="H522" s="37"/>
    </row>
    <row r="523" spans="1:8" hidden="1" x14ac:dyDescent="0.25">
      <c r="A523" s="39" t="s">
        <v>140</v>
      </c>
      <c r="B523" s="36"/>
      <c r="C523" s="36"/>
      <c r="D523" s="36"/>
      <c r="E523" s="36"/>
      <c r="F523" s="36"/>
      <c r="G523" s="36" t="e">
        <f t="shared" ref="G523:G533" si="53">F523/E523</f>
        <v>#DIV/0!</v>
      </c>
      <c r="H523" s="37"/>
    </row>
    <row r="524" spans="1:8" hidden="1" x14ac:dyDescent="0.25">
      <c r="A524" s="39" t="s">
        <v>141</v>
      </c>
      <c r="B524" s="36"/>
      <c r="C524" s="36"/>
      <c r="D524" s="36"/>
      <c r="E524" s="36"/>
      <c r="F524" s="36"/>
      <c r="G524" s="36" t="e">
        <f t="shared" si="53"/>
        <v>#DIV/0!</v>
      </c>
      <c r="H524" s="37"/>
    </row>
    <row r="525" spans="1:8" hidden="1" x14ac:dyDescent="0.25">
      <c r="A525" s="39" t="s">
        <v>142</v>
      </c>
      <c r="B525" s="36"/>
      <c r="C525" s="36"/>
      <c r="D525" s="36"/>
      <c r="E525" s="36"/>
      <c r="F525" s="36"/>
      <c r="G525" s="36" t="e">
        <f t="shared" si="53"/>
        <v>#DIV/0!</v>
      </c>
      <c r="H525" s="37"/>
    </row>
    <row r="526" spans="1:8" hidden="1" x14ac:dyDescent="0.25">
      <c r="A526" s="39" t="s">
        <v>143</v>
      </c>
      <c r="B526" s="36"/>
      <c r="C526" s="36"/>
      <c r="D526" s="36"/>
      <c r="E526" s="36"/>
      <c r="F526" s="36"/>
      <c r="G526" s="36" t="e">
        <f t="shared" si="53"/>
        <v>#DIV/0!</v>
      </c>
      <c r="H526" s="37"/>
    </row>
    <row r="527" spans="1:8" hidden="1" x14ac:dyDescent="0.25">
      <c r="A527" s="39" t="s">
        <v>144</v>
      </c>
      <c r="B527" s="36"/>
      <c r="C527" s="36"/>
      <c r="D527" s="36"/>
      <c r="E527" s="36"/>
      <c r="F527" s="36"/>
      <c r="G527" s="36" t="e">
        <f t="shared" si="53"/>
        <v>#DIV/0!</v>
      </c>
      <c r="H527" s="37"/>
    </row>
    <row r="528" spans="1:8" hidden="1" x14ac:dyDescent="0.25">
      <c r="A528" s="39" t="s">
        <v>132</v>
      </c>
      <c r="B528" s="36"/>
      <c r="C528" s="36"/>
      <c r="D528" s="36"/>
      <c r="E528" s="36"/>
      <c r="F528" s="36"/>
      <c r="G528" s="36" t="e">
        <f t="shared" si="53"/>
        <v>#DIV/0!</v>
      </c>
      <c r="H528" s="37"/>
    </row>
    <row r="529" spans="1:8" hidden="1" x14ac:dyDescent="0.25">
      <c r="A529" s="39" t="s">
        <v>133</v>
      </c>
      <c r="B529" s="36"/>
      <c r="C529" s="36"/>
      <c r="D529" s="36"/>
      <c r="E529" s="36"/>
      <c r="F529" s="36"/>
      <c r="G529" s="36" t="e">
        <f t="shared" si="53"/>
        <v>#DIV/0!</v>
      </c>
      <c r="H529" s="37"/>
    </row>
    <row r="530" spans="1:8" hidden="1" x14ac:dyDescent="0.25">
      <c r="A530" s="39" t="s">
        <v>134</v>
      </c>
      <c r="B530" s="36"/>
      <c r="C530" s="36"/>
      <c r="D530" s="36"/>
      <c r="E530" s="36"/>
      <c r="F530" s="36"/>
      <c r="G530" s="36" t="e">
        <f t="shared" si="53"/>
        <v>#DIV/0!</v>
      </c>
      <c r="H530" s="37"/>
    </row>
    <row r="531" spans="1:8" hidden="1" x14ac:dyDescent="0.25">
      <c r="A531" s="39" t="s">
        <v>135</v>
      </c>
      <c r="B531" s="36"/>
      <c r="C531" s="36"/>
      <c r="D531" s="36"/>
      <c r="E531" s="36"/>
      <c r="F531" s="36"/>
      <c r="G531" s="36" t="e">
        <f t="shared" si="53"/>
        <v>#DIV/0!</v>
      </c>
      <c r="H531" s="37"/>
    </row>
    <row r="532" spans="1:8" hidden="1" x14ac:dyDescent="0.25">
      <c r="A532" s="39" t="s">
        <v>136</v>
      </c>
      <c r="B532" s="36"/>
      <c r="C532" s="36"/>
      <c r="D532" s="36"/>
      <c r="E532" s="36"/>
      <c r="F532" s="36"/>
      <c r="G532" s="36" t="e">
        <f t="shared" si="53"/>
        <v>#DIV/0!</v>
      </c>
      <c r="H532" s="37"/>
    </row>
    <row r="533" spans="1:8" ht="15.75" hidden="1" thickBot="1" x14ac:dyDescent="0.3">
      <c r="A533" s="40" t="s">
        <v>137</v>
      </c>
      <c r="B533" s="38"/>
      <c r="C533" s="38"/>
      <c r="D533" s="38"/>
      <c r="E533" s="38"/>
      <c r="F533" s="38"/>
      <c r="G533" s="38" t="e">
        <f t="shared" si="53"/>
        <v>#DIV/0!</v>
      </c>
      <c r="H533" s="42"/>
    </row>
    <row r="534" spans="1:8" ht="15.75" hidden="1" thickBot="1" x14ac:dyDescent="0.3"/>
    <row r="535" spans="1:8" ht="20.25" hidden="1" x14ac:dyDescent="0.3">
      <c r="A535" s="1041" t="s">
        <v>204</v>
      </c>
      <c r="B535" s="1042"/>
      <c r="C535" s="1042"/>
      <c r="D535" s="1042"/>
      <c r="E535" s="1042"/>
      <c r="F535" s="1042"/>
      <c r="G535" s="1042"/>
      <c r="H535" s="1043"/>
    </row>
    <row r="536" spans="1:8" ht="38.25" hidden="1" x14ac:dyDescent="0.25">
      <c r="A536" s="32" t="s">
        <v>63</v>
      </c>
      <c r="B536" s="33" t="s">
        <v>196</v>
      </c>
      <c r="C536" s="53" t="s">
        <v>152</v>
      </c>
      <c r="D536" s="53" t="s">
        <v>172</v>
      </c>
      <c r="E536" s="53" t="s">
        <v>205</v>
      </c>
      <c r="F536" s="53" t="s">
        <v>206</v>
      </c>
      <c r="G536" s="53" t="s">
        <v>207</v>
      </c>
      <c r="H536" s="34" t="s">
        <v>185</v>
      </c>
    </row>
    <row r="537" spans="1:8" hidden="1" x14ac:dyDescent="0.25">
      <c r="A537" s="39" t="s">
        <v>139</v>
      </c>
      <c r="B537" s="36"/>
      <c r="C537" s="36"/>
      <c r="D537" s="36"/>
      <c r="E537" s="36"/>
      <c r="F537" s="36"/>
      <c r="G537" s="36" t="e">
        <f>F537/E537</f>
        <v>#DIV/0!</v>
      </c>
      <c r="H537" s="37"/>
    </row>
    <row r="538" spans="1:8" hidden="1" x14ac:dyDescent="0.25">
      <c r="A538" s="39" t="s">
        <v>140</v>
      </c>
      <c r="B538" s="36"/>
      <c r="C538" s="36"/>
      <c r="D538" s="36"/>
      <c r="E538" s="36"/>
      <c r="F538" s="36"/>
      <c r="G538" s="36" t="e">
        <f t="shared" ref="G538:G548" si="54">F538/E538</f>
        <v>#DIV/0!</v>
      </c>
      <c r="H538" s="37"/>
    </row>
    <row r="539" spans="1:8" hidden="1" x14ac:dyDescent="0.25">
      <c r="A539" s="39" t="s">
        <v>141</v>
      </c>
      <c r="B539" s="36"/>
      <c r="C539" s="36"/>
      <c r="D539" s="36"/>
      <c r="E539" s="36"/>
      <c r="F539" s="36"/>
      <c r="G539" s="36" t="e">
        <f t="shared" si="54"/>
        <v>#DIV/0!</v>
      </c>
      <c r="H539" s="37"/>
    </row>
    <row r="540" spans="1:8" hidden="1" x14ac:dyDescent="0.25">
      <c r="A540" s="39" t="s">
        <v>142</v>
      </c>
      <c r="B540" s="36"/>
      <c r="C540" s="36"/>
      <c r="D540" s="36"/>
      <c r="E540" s="36"/>
      <c r="F540" s="36"/>
      <c r="G540" s="36" t="e">
        <f t="shared" si="54"/>
        <v>#DIV/0!</v>
      </c>
      <c r="H540" s="37"/>
    </row>
    <row r="541" spans="1:8" hidden="1" x14ac:dyDescent="0.25">
      <c r="A541" s="39" t="s">
        <v>143</v>
      </c>
      <c r="B541" s="36"/>
      <c r="C541" s="36"/>
      <c r="D541" s="36"/>
      <c r="E541" s="36"/>
      <c r="F541" s="36"/>
      <c r="G541" s="36" t="e">
        <f t="shared" si="54"/>
        <v>#DIV/0!</v>
      </c>
      <c r="H541" s="37"/>
    </row>
    <row r="542" spans="1:8" hidden="1" x14ac:dyDescent="0.25">
      <c r="A542" s="39" t="s">
        <v>144</v>
      </c>
      <c r="B542" s="36"/>
      <c r="C542" s="36"/>
      <c r="D542" s="36"/>
      <c r="E542" s="36"/>
      <c r="F542" s="36"/>
      <c r="G542" s="36" t="e">
        <f t="shared" si="54"/>
        <v>#DIV/0!</v>
      </c>
      <c r="H542" s="37"/>
    </row>
    <row r="543" spans="1:8" hidden="1" x14ac:dyDescent="0.25">
      <c r="A543" s="39" t="s">
        <v>132</v>
      </c>
      <c r="B543" s="36"/>
      <c r="C543" s="36"/>
      <c r="D543" s="36"/>
      <c r="E543" s="36"/>
      <c r="F543" s="36"/>
      <c r="G543" s="36" t="e">
        <f t="shared" si="54"/>
        <v>#DIV/0!</v>
      </c>
      <c r="H543" s="37"/>
    </row>
    <row r="544" spans="1:8" hidden="1" x14ac:dyDescent="0.25">
      <c r="A544" s="39" t="s">
        <v>133</v>
      </c>
      <c r="B544" s="36"/>
      <c r="C544" s="36"/>
      <c r="D544" s="36"/>
      <c r="E544" s="36"/>
      <c r="F544" s="36"/>
      <c r="G544" s="36" t="e">
        <f t="shared" si="54"/>
        <v>#DIV/0!</v>
      </c>
      <c r="H544" s="37"/>
    </row>
    <row r="545" spans="1:8" hidden="1" x14ac:dyDescent="0.25">
      <c r="A545" s="39" t="s">
        <v>134</v>
      </c>
      <c r="B545" s="36"/>
      <c r="C545" s="36"/>
      <c r="D545" s="36"/>
      <c r="E545" s="36"/>
      <c r="F545" s="36"/>
      <c r="G545" s="36" t="e">
        <f t="shared" si="54"/>
        <v>#DIV/0!</v>
      </c>
      <c r="H545" s="37"/>
    </row>
    <row r="546" spans="1:8" hidden="1" x14ac:dyDescent="0.25">
      <c r="A546" s="39" t="s">
        <v>135</v>
      </c>
      <c r="B546" s="36"/>
      <c r="C546" s="36"/>
      <c r="D546" s="36"/>
      <c r="E546" s="36"/>
      <c r="F546" s="36"/>
      <c r="G546" s="36" t="e">
        <f t="shared" si="54"/>
        <v>#DIV/0!</v>
      </c>
      <c r="H546" s="37"/>
    </row>
    <row r="547" spans="1:8" hidden="1" x14ac:dyDescent="0.25">
      <c r="A547" s="39" t="s">
        <v>136</v>
      </c>
      <c r="B547" s="36"/>
      <c r="C547" s="36"/>
      <c r="D547" s="36"/>
      <c r="E547" s="36"/>
      <c r="F547" s="36"/>
      <c r="G547" s="36" t="e">
        <f t="shared" si="54"/>
        <v>#DIV/0!</v>
      </c>
      <c r="H547" s="37"/>
    </row>
    <row r="548" spans="1:8" ht="15.75" hidden="1" thickBot="1" x14ac:dyDescent="0.3">
      <c r="A548" s="40" t="s">
        <v>137</v>
      </c>
      <c r="B548" s="38"/>
      <c r="C548" s="38"/>
      <c r="D548" s="38"/>
      <c r="E548" s="38"/>
      <c r="F548" s="38"/>
      <c r="G548" s="38" t="e">
        <f t="shared" si="54"/>
        <v>#DIV/0!</v>
      </c>
      <c r="H548" s="42"/>
    </row>
    <row r="549" spans="1:8" ht="15.75" hidden="1" thickBot="1" x14ac:dyDescent="0.3"/>
    <row r="550" spans="1:8" ht="20.25" hidden="1" x14ac:dyDescent="0.3">
      <c r="A550" s="1041" t="s">
        <v>208</v>
      </c>
      <c r="B550" s="1042"/>
      <c r="C550" s="1042"/>
      <c r="D550" s="1042"/>
      <c r="E550" s="1042"/>
      <c r="F550" s="1042"/>
      <c r="G550" s="1042"/>
      <c r="H550" s="1043"/>
    </row>
    <row r="551" spans="1:8" ht="63.75" hidden="1" customHeight="1" x14ac:dyDescent="0.25">
      <c r="A551" s="32" t="s">
        <v>64</v>
      </c>
      <c r="B551" s="33" t="s">
        <v>196</v>
      </c>
      <c r="C551" s="53" t="s">
        <v>152</v>
      </c>
      <c r="D551" s="53" t="s">
        <v>177</v>
      </c>
      <c r="E551" s="53" t="s">
        <v>209</v>
      </c>
      <c r="F551" s="53" t="s">
        <v>210</v>
      </c>
      <c r="G551" s="53" t="s">
        <v>211</v>
      </c>
      <c r="H551" s="34" t="s">
        <v>185</v>
      </c>
    </row>
    <row r="552" spans="1:8" hidden="1" x14ac:dyDescent="0.25">
      <c r="A552" s="39" t="s">
        <v>139</v>
      </c>
      <c r="B552" s="36"/>
      <c r="C552" s="36"/>
      <c r="D552" s="36"/>
      <c r="E552" s="36"/>
      <c r="F552" s="36"/>
      <c r="G552" s="36" t="e">
        <f>F552/E552</f>
        <v>#DIV/0!</v>
      </c>
      <c r="H552" s="37"/>
    </row>
    <row r="553" spans="1:8" hidden="1" x14ac:dyDescent="0.25">
      <c r="A553" s="39" t="s">
        <v>140</v>
      </c>
      <c r="B553" s="36"/>
      <c r="C553" s="36"/>
      <c r="D553" s="36"/>
      <c r="E553" s="36"/>
      <c r="F553" s="36"/>
      <c r="G553" s="36" t="e">
        <f t="shared" ref="G553:G563" si="55">F553/E553</f>
        <v>#DIV/0!</v>
      </c>
      <c r="H553" s="37"/>
    </row>
    <row r="554" spans="1:8" hidden="1" x14ac:dyDescent="0.25">
      <c r="A554" s="39" t="s">
        <v>141</v>
      </c>
      <c r="B554" s="36"/>
      <c r="C554" s="36"/>
      <c r="D554" s="36"/>
      <c r="E554" s="36"/>
      <c r="F554" s="36"/>
      <c r="G554" s="36" t="e">
        <f t="shared" si="55"/>
        <v>#DIV/0!</v>
      </c>
      <c r="H554" s="37"/>
    </row>
    <row r="555" spans="1:8" hidden="1" x14ac:dyDescent="0.25">
      <c r="A555" s="39" t="s">
        <v>142</v>
      </c>
      <c r="B555" s="36"/>
      <c r="C555" s="36"/>
      <c r="D555" s="36"/>
      <c r="E555" s="36"/>
      <c r="F555" s="36"/>
      <c r="G555" s="36" t="e">
        <f t="shared" si="55"/>
        <v>#DIV/0!</v>
      </c>
      <c r="H555" s="37"/>
    </row>
    <row r="556" spans="1:8" hidden="1" x14ac:dyDescent="0.25">
      <c r="A556" s="39" t="s">
        <v>143</v>
      </c>
      <c r="B556" s="36"/>
      <c r="C556" s="36"/>
      <c r="D556" s="36"/>
      <c r="E556" s="36"/>
      <c r="F556" s="36"/>
      <c r="G556" s="36" t="e">
        <f t="shared" si="55"/>
        <v>#DIV/0!</v>
      </c>
      <c r="H556" s="37"/>
    </row>
    <row r="557" spans="1:8" hidden="1" x14ac:dyDescent="0.25">
      <c r="A557" s="39" t="s">
        <v>144</v>
      </c>
      <c r="B557" s="36"/>
      <c r="C557" s="36"/>
      <c r="D557" s="36"/>
      <c r="E557" s="36"/>
      <c r="F557" s="36"/>
      <c r="G557" s="36" t="e">
        <f t="shared" si="55"/>
        <v>#DIV/0!</v>
      </c>
      <c r="H557" s="37"/>
    </row>
    <row r="558" spans="1:8" hidden="1" x14ac:dyDescent="0.25">
      <c r="A558" s="39" t="s">
        <v>132</v>
      </c>
      <c r="B558" s="36"/>
      <c r="C558" s="36"/>
      <c r="D558" s="36"/>
      <c r="E558" s="36"/>
      <c r="F558" s="36"/>
      <c r="G558" s="36" t="e">
        <f t="shared" si="55"/>
        <v>#DIV/0!</v>
      </c>
      <c r="H558" s="37"/>
    </row>
    <row r="559" spans="1:8" hidden="1" x14ac:dyDescent="0.25">
      <c r="A559" s="39" t="s">
        <v>133</v>
      </c>
      <c r="B559" s="36"/>
      <c r="C559" s="36"/>
      <c r="D559" s="36"/>
      <c r="E559" s="36"/>
      <c r="F559" s="36"/>
      <c r="G559" s="36" t="e">
        <f t="shared" si="55"/>
        <v>#DIV/0!</v>
      </c>
      <c r="H559" s="37"/>
    </row>
    <row r="560" spans="1:8" hidden="1" x14ac:dyDescent="0.25">
      <c r="A560" s="39" t="s">
        <v>134</v>
      </c>
      <c r="B560" s="36"/>
      <c r="C560" s="36"/>
      <c r="D560" s="36"/>
      <c r="E560" s="36"/>
      <c r="F560" s="36"/>
      <c r="G560" s="36" t="e">
        <f t="shared" si="55"/>
        <v>#DIV/0!</v>
      </c>
      <c r="H560" s="37"/>
    </row>
    <row r="561" spans="1:44" hidden="1" x14ac:dyDescent="0.25">
      <c r="A561" s="39" t="s">
        <v>135</v>
      </c>
      <c r="B561" s="36"/>
      <c r="C561" s="36"/>
      <c r="D561" s="36"/>
      <c r="E561" s="36"/>
      <c r="F561" s="36"/>
      <c r="G561" s="36" t="e">
        <f t="shared" si="55"/>
        <v>#DIV/0!</v>
      </c>
      <c r="H561" s="37"/>
    </row>
    <row r="562" spans="1:44" hidden="1" x14ac:dyDescent="0.25">
      <c r="A562" s="39" t="s">
        <v>136</v>
      </c>
      <c r="B562" s="36"/>
      <c r="C562" s="36"/>
      <c r="D562" s="36"/>
      <c r="E562" s="36"/>
      <c r="F562" s="36"/>
      <c r="G562" s="36" t="e">
        <f t="shared" si="55"/>
        <v>#DIV/0!</v>
      </c>
      <c r="H562" s="37"/>
    </row>
    <row r="563" spans="1:44" ht="15.75" hidden="1" thickBot="1" x14ac:dyDescent="0.3">
      <c r="A563" s="40" t="s">
        <v>137</v>
      </c>
      <c r="B563" s="38"/>
      <c r="C563" s="38"/>
      <c r="D563" s="38"/>
      <c r="E563" s="38"/>
      <c r="F563" s="38"/>
      <c r="G563" s="38" t="e">
        <f t="shared" si="55"/>
        <v>#DIV/0!</v>
      </c>
      <c r="H563" s="42"/>
    </row>
    <row r="564" spans="1:44" ht="26.25" customHeight="1" x14ac:dyDescent="0.25">
      <c r="A564" s="26" t="s">
        <v>35</v>
      </c>
      <c r="B564" s="24"/>
      <c r="C564" s="24"/>
      <c r="D564" s="24"/>
      <c r="E564" s="25"/>
      <c r="F564" s="25"/>
      <c r="G564" s="25"/>
      <c r="H564" s="25"/>
      <c r="I564" s="25"/>
      <c r="J564" s="25"/>
      <c r="K564" s="25"/>
      <c r="L564" s="25"/>
      <c r="M564" s="25"/>
      <c r="N564" s="25"/>
      <c r="O564" s="89"/>
      <c r="P564" s="25"/>
      <c r="Q564" s="25"/>
      <c r="R564" s="25"/>
      <c r="S564" s="25"/>
      <c r="T564" s="25"/>
      <c r="U564" s="25"/>
      <c r="V564" s="25"/>
      <c r="W564" s="25"/>
      <c r="X564" s="24"/>
      <c r="Y564" s="24"/>
      <c r="Z564" s="24"/>
      <c r="AA564" s="24"/>
      <c r="AB564" s="24"/>
      <c r="AC564" s="24"/>
      <c r="AD564" s="27"/>
      <c r="AE564" s="27"/>
      <c r="AF564" s="27"/>
      <c r="AG564" s="27"/>
      <c r="AH564" s="27"/>
      <c r="AI564" s="27"/>
      <c r="AJ564" s="31"/>
      <c r="AK564" s="31"/>
      <c r="AL564" s="28"/>
      <c r="AM564" s="28"/>
      <c r="AN564" s="28"/>
      <c r="AO564" s="28"/>
      <c r="AP564" s="28"/>
      <c r="AQ564" s="28"/>
      <c r="AR564" s="28"/>
    </row>
    <row r="565" spans="1:44" ht="26.25" customHeight="1" x14ac:dyDescent="0.25">
      <c r="A565" s="29" t="s">
        <v>36</v>
      </c>
      <c r="B565" s="842" t="s">
        <v>37</v>
      </c>
      <c r="C565" s="843"/>
      <c r="D565" s="844"/>
      <c r="E565" s="845" t="s">
        <v>38</v>
      </c>
      <c r="F565" s="846"/>
      <c r="G565" s="846"/>
      <c r="H565" s="846"/>
      <c r="I565" s="846"/>
      <c r="J565" s="846"/>
      <c r="K565" s="846"/>
      <c r="L565" s="846"/>
      <c r="M565" s="846"/>
      <c r="N565" s="846"/>
      <c r="O565" s="90"/>
      <c r="P565" s="24"/>
      <c r="Q565" s="24"/>
      <c r="R565" s="24"/>
      <c r="S565" s="24"/>
      <c r="T565" s="24"/>
      <c r="U565" s="24"/>
      <c r="V565" s="24"/>
      <c r="W565" s="24"/>
      <c r="X565" s="24"/>
      <c r="Y565" s="24"/>
      <c r="Z565" s="24"/>
      <c r="AA565" s="24"/>
      <c r="AB565" s="24"/>
      <c r="AC565" s="24"/>
      <c r="AD565" s="27"/>
      <c r="AE565" s="27"/>
      <c r="AF565" s="27"/>
      <c r="AG565" s="27"/>
      <c r="AH565" s="27"/>
      <c r="AI565" s="27"/>
      <c r="AJ565" s="31"/>
      <c r="AK565" s="31"/>
      <c r="AL565" s="27"/>
      <c r="AM565" s="27"/>
      <c r="AN565" s="27"/>
      <c r="AO565" s="27"/>
      <c r="AP565" s="27"/>
      <c r="AQ565" s="27"/>
      <c r="AR565" s="31"/>
    </row>
    <row r="566" spans="1:44" ht="43.5" customHeight="1" x14ac:dyDescent="0.25">
      <c r="A566" s="101">
        <v>12</v>
      </c>
      <c r="B566" s="847" t="s">
        <v>84</v>
      </c>
      <c r="C566" s="848"/>
      <c r="D566" s="849"/>
      <c r="E566" s="850" t="s">
        <v>85</v>
      </c>
      <c r="F566" s="851"/>
      <c r="G566" s="851"/>
      <c r="H566" s="851"/>
      <c r="I566" s="851"/>
      <c r="J566" s="851"/>
      <c r="K566" s="851"/>
      <c r="L566" s="851"/>
      <c r="M566" s="851"/>
      <c r="N566" s="851"/>
      <c r="O566" s="90"/>
      <c r="P566" s="24"/>
      <c r="Q566" s="24"/>
      <c r="R566" s="24"/>
      <c r="S566" s="24"/>
      <c r="T566" s="24"/>
      <c r="U566" s="24"/>
      <c r="V566" s="24"/>
      <c r="W566" s="24"/>
      <c r="X566" s="24"/>
      <c r="Y566" s="24"/>
      <c r="Z566" s="24"/>
      <c r="AA566" s="24"/>
      <c r="AB566" s="24"/>
      <c r="AC566" s="24"/>
      <c r="AD566" s="24"/>
      <c r="AE566" s="24"/>
      <c r="AF566" s="24"/>
      <c r="AG566" s="24"/>
      <c r="AH566" s="24"/>
      <c r="AI566" s="24"/>
      <c r="AJ566" s="30"/>
      <c r="AK566" s="30"/>
      <c r="AL566" s="24"/>
      <c r="AM566" s="24"/>
      <c r="AN566" s="24"/>
      <c r="AO566" s="24"/>
      <c r="AP566" s="24"/>
      <c r="AQ566" s="24"/>
      <c r="AR566" s="30"/>
    </row>
    <row r="567" spans="1:44" x14ac:dyDescent="0.25">
      <c r="A567" s="101">
        <v>13</v>
      </c>
      <c r="B567" s="847" t="s">
        <v>95</v>
      </c>
      <c r="C567" s="848"/>
      <c r="D567" s="849"/>
      <c r="E567" s="850" t="s">
        <v>86</v>
      </c>
      <c r="F567" s="851"/>
      <c r="G567" s="851"/>
      <c r="H567" s="851"/>
      <c r="I567" s="851"/>
      <c r="J567" s="851"/>
      <c r="K567" s="851"/>
      <c r="L567" s="851"/>
      <c r="M567" s="851"/>
      <c r="N567" s="851"/>
    </row>
  </sheetData>
  <mergeCells count="167">
    <mergeCell ref="B491:B502"/>
    <mergeCell ref="C491:C502"/>
    <mergeCell ref="D491:D502"/>
    <mergeCell ref="D354:D365"/>
    <mergeCell ref="A444:H444"/>
    <mergeCell ref="B446:B457"/>
    <mergeCell ref="C446:C457"/>
    <mergeCell ref="D446:D457"/>
    <mergeCell ref="B461:B472"/>
    <mergeCell ref="C461:C472"/>
    <mergeCell ref="D461:D472"/>
    <mergeCell ref="B476:B487"/>
    <mergeCell ref="C476:C487"/>
    <mergeCell ref="D476:D487"/>
    <mergeCell ref="B409:B414"/>
    <mergeCell ref="C409:C414"/>
    <mergeCell ref="D409:D414"/>
    <mergeCell ref="B418:B423"/>
    <mergeCell ref="C418:C423"/>
    <mergeCell ref="D418:D423"/>
    <mergeCell ref="B176:B187"/>
    <mergeCell ref="C176:C187"/>
    <mergeCell ref="D176:D187"/>
    <mergeCell ref="E176:E187"/>
    <mergeCell ref="F176:F187"/>
    <mergeCell ref="G176:G187"/>
    <mergeCell ref="B191:B202"/>
    <mergeCell ref="C191:C202"/>
    <mergeCell ref="D191:D202"/>
    <mergeCell ref="E191:E202"/>
    <mergeCell ref="F191:F202"/>
    <mergeCell ref="G191:G202"/>
    <mergeCell ref="A144:N144"/>
    <mergeCell ref="B146:B157"/>
    <mergeCell ref="C146:C157"/>
    <mergeCell ref="D146:D157"/>
    <mergeCell ref="E146:E157"/>
    <mergeCell ref="F146:F157"/>
    <mergeCell ref="G146:G157"/>
    <mergeCell ref="B161:B172"/>
    <mergeCell ref="C161:C172"/>
    <mergeCell ref="D161:D172"/>
    <mergeCell ref="E161:E172"/>
    <mergeCell ref="F161:F172"/>
    <mergeCell ref="G161:G172"/>
    <mergeCell ref="A5:B5"/>
    <mergeCell ref="C5:N5"/>
    <mergeCell ref="A7:H7"/>
    <mergeCell ref="A9:A13"/>
    <mergeCell ref="E9:E13"/>
    <mergeCell ref="F9:F13"/>
    <mergeCell ref="G9:G13"/>
    <mergeCell ref="H9:H13"/>
    <mergeCell ref="A1:B3"/>
    <mergeCell ref="C1:N1"/>
    <mergeCell ref="C2:N2"/>
    <mergeCell ref="C3:G3"/>
    <mergeCell ref="H3:N3"/>
    <mergeCell ref="A4:B4"/>
    <mergeCell ref="C4:N4"/>
    <mergeCell ref="A14:A18"/>
    <mergeCell ref="E14:E18"/>
    <mergeCell ref="F14:F18"/>
    <mergeCell ref="G14:G18"/>
    <mergeCell ref="H14:H18"/>
    <mergeCell ref="A19:A23"/>
    <mergeCell ref="E19:E23"/>
    <mergeCell ref="F19:F23"/>
    <mergeCell ref="G19:G23"/>
    <mergeCell ref="H19:H23"/>
    <mergeCell ref="A34:A38"/>
    <mergeCell ref="E34:E38"/>
    <mergeCell ref="F34:F38"/>
    <mergeCell ref="G34:G38"/>
    <mergeCell ref="H34:H38"/>
    <mergeCell ref="A40:H40"/>
    <mergeCell ref="A24:A28"/>
    <mergeCell ref="E24:E28"/>
    <mergeCell ref="F24:F28"/>
    <mergeCell ref="G24:G28"/>
    <mergeCell ref="H24:H28"/>
    <mergeCell ref="A29:A33"/>
    <mergeCell ref="E29:E33"/>
    <mergeCell ref="F29:F33"/>
    <mergeCell ref="G29:G33"/>
    <mergeCell ref="H29:H33"/>
    <mergeCell ref="B118:B123"/>
    <mergeCell ref="C118:C123"/>
    <mergeCell ref="D118:D123"/>
    <mergeCell ref="E118:E123"/>
    <mergeCell ref="F118:F123"/>
    <mergeCell ref="G118:G123"/>
    <mergeCell ref="A62:H62"/>
    <mergeCell ref="A77:H77"/>
    <mergeCell ref="A92:H92"/>
    <mergeCell ref="A107:N107"/>
    <mergeCell ref="B109:B114"/>
    <mergeCell ref="C109:C114"/>
    <mergeCell ref="D109:D114"/>
    <mergeCell ref="E109:E114"/>
    <mergeCell ref="F109:F114"/>
    <mergeCell ref="G109:G114"/>
    <mergeCell ref="B136:B141"/>
    <mergeCell ref="C136:C141"/>
    <mergeCell ref="D136:D141"/>
    <mergeCell ref="E136:E141"/>
    <mergeCell ref="F136:F141"/>
    <mergeCell ref="G136:G141"/>
    <mergeCell ref="B127:B132"/>
    <mergeCell ref="C127:C132"/>
    <mergeCell ref="D127:D132"/>
    <mergeCell ref="E127:E132"/>
    <mergeCell ref="F127:F132"/>
    <mergeCell ref="G127:G132"/>
    <mergeCell ref="B280:B285"/>
    <mergeCell ref="C280:C285"/>
    <mergeCell ref="D280:D285"/>
    <mergeCell ref="B289:B294"/>
    <mergeCell ref="C289:C294"/>
    <mergeCell ref="D289:D294"/>
    <mergeCell ref="A223:N223"/>
    <mergeCell ref="A238:N238"/>
    <mergeCell ref="A253:N253"/>
    <mergeCell ref="A269:G269"/>
    <mergeCell ref="B271:B276"/>
    <mergeCell ref="C271:C276"/>
    <mergeCell ref="D271:D276"/>
    <mergeCell ref="B298:B303"/>
    <mergeCell ref="C298:C303"/>
    <mergeCell ref="D298:D303"/>
    <mergeCell ref="A377:G377"/>
    <mergeCell ref="A307:G307"/>
    <mergeCell ref="B309:B320"/>
    <mergeCell ref="C309:C320"/>
    <mergeCell ref="D309:D320"/>
    <mergeCell ref="B324:B335"/>
    <mergeCell ref="C324:C335"/>
    <mergeCell ref="D324:D335"/>
    <mergeCell ref="B339:B350"/>
    <mergeCell ref="C339:C350"/>
    <mergeCell ref="D339:D350"/>
    <mergeCell ref="B354:B365"/>
    <mergeCell ref="C354:C365"/>
    <mergeCell ref="B567:D567"/>
    <mergeCell ref="E567:N567"/>
    <mergeCell ref="A535:H535"/>
    <mergeCell ref="A208:N208"/>
    <mergeCell ref="E42:E49"/>
    <mergeCell ref="F42:F49"/>
    <mergeCell ref="A42:A49"/>
    <mergeCell ref="G42:G49"/>
    <mergeCell ref="H42:H49"/>
    <mergeCell ref="A505:H505"/>
    <mergeCell ref="A520:H520"/>
    <mergeCell ref="A550:H550"/>
    <mergeCell ref="B565:D565"/>
    <mergeCell ref="E565:N565"/>
    <mergeCell ref="B566:D566"/>
    <mergeCell ref="E566:N566"/>
    <mergeCell ref="B427:B432"/>
    <mergeCell ref="C427:C432"/>
    <mergeCell ref="D427:D432"/>
    <mergeCell ref="B436:B441"/>
    <mergeCell ref="C436:C441"/>
    <mergeCell ref="D436:D441"/>
    <mergeCell ref="A392:G392"/>
    <mergeCell ref="A407:H407"/>
  </mergeCells>
  <hyperlinks>
    <hyperlink ref="C109" r:id="rId1" location="1797075@455265" display="https://spi.dnp.gov.co/RegistroTerritorio/ProyectoInformacionIndicadores.aspx?proyecto=2020110010279&amp;vigencia=2020&amp;periodo=9&amp;id=img_Registro%20y%20Seguimiento&amp;Consulta=&amp;Producto=455265&amp;ObjetivoEspecifico=1797075 - 1797075@455265" xr:uid="{00000000-0004-0000-0500-000000000000}"/>
    <hyperlink ref="C146" r:id="rId2" location="1797075@455265" display="https://spi.dnp.gov.co/RegistroTerritorio/ProyectoInformacionIndicadores.aspx?proyecto=2020110010279&amp;vigencia=2020&amp;periodo=9&amp;id=img_Registro%20y%20Seguimiento&amp;Consulta=&amp;Producto=455265&amp;ObjetivoEspecifico=1797075 - 1797075@455265" xr:uid="{00000000-0004-0000-0500-000001000000}"/>
  </hyperlinks>
  <pageMargins left="0.7" right="0.7" top="0.75" bottom="0.75" header="0.3" footer="0.3"/>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GESTIÓN</vt:lpstr>
      <vt:lpstr>INVERSIÓN</vt:lpstr>
      <vt:lpstr>ACTIVIDADES</vt:lpstr>
      <vt:lpstr>TERRITORIALIZACIÓN</vt:lpstr>
      <vt:lpstr>SPI.</vt:lpstr>
      <vt:lpstr>SPI</vt:lpstr>
      <vt:lpstr>ACTIVIDADES!Área_de_impresión</vt:lpstr>
      <vt:lpstr>GESTIÓN!Área_de_impresión</vt:lpstr>
      <vt:lpstr>INVERSIÓN!Área_de_impresión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alquiler241 SPCI</cp:lastModifiedBy>
  <cp:lastPrinted>2021-12-07T16:21:27Z</cp:lastPrinted>
  <dcterms:created xsi:type="dcterms:W3CDTF">2010-03-25T16:40:43Z</dcterms:created>
  <dcterms:modified xsi:type="dcterms:W3CDTF">2023-10-30T03:25:13Z</dcterms:modified>
</cp:coreProperties>
</file>